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ocuments\MLCC Golf League\2023 Mens League\"/>
    </mc:Choice>
  </mc:AlternateContent>
  <xr:revisionPtr revIDLastSave="0" documentId="13_ncr:1_{7B964A2E-A9FC-4E3A-A758-1188DF920AB6}" xr6:coauthVersionLast="47" xr6:coauthVersionMax="47" xr10:uidLastSave="{00000000-0000-0000-0000-000000000000}"/>
  <bookViews>
    <workbookView xWindow="300" yWindow="735" windowWidth="14370" windowHeight="14700" xr2:uid="{945C672B-10EF-4DC2-A755-3FD2C244B83F}"/>
  </bookViews>
  <sheets>
    <sheet name="Wk3 F9 6.15.23" sheetId="1" r:id="rId1"/>
    <sheet name="HDCPS THRU WK 3" sheetId="2" r:id="rId2"/>
  </sheets>
  <externalReferences>
    <externalReference r:id="rId3"/>
  </externalReferences>
  <definedNames>
    <definedName name="_xlnm.Print_Area" localSheetId="0">'Wk3 F9 6.15.23'!$A$1:$I$120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B55" i="1"/>
  <c r="C55" i="1"/>
  <c r="D55" i="1"/>
  <c r="V61" i="1"/>
  <c r="Y61" i="1"/>
  <c r="W61" i="1" s="1"/>
  <c r="Z61" i="1"/>
  <c r="V59" i="1"/>
  <c r="Y59" i="1"/>
  <c r="W59" i="1" s="1"/>
  <c r="G21" i="1" s="1"/>
  <c r="Z59" i="1"/>
  <c r="V39" i="1"/>
  <c r="X39" i="1" s="1"/>
  <c r="W39" i="1"/>
  <c r="Y39" i="1"/>
  <c r="Z39" i="1"/>
  <c r="V84" i="1"/>
  <c r="Y84" i="1"/>
  <c r="W84" i="1" s="1"/>
  <c r="X84" i="1" s="1"/>
  <c r="Z84" i="1"/>
  <c r="V60" i="1"/>
  <c r="B41" i="1" s="1"/>
  <c r="Y60" i="1"/>
  <c r="W60" i="1" s="1"/>
  <c r="C41" i="1" s="1"/>
  <c r="Z60" i="1"/>
  <c r="V66" i="1"/>
  <c r="Y66" i="1"/>
  <c r="W66" i="1" s="1"/>
  <c r="C37" i="1" s="1"/>
  <c r="Z66" i="1"/>
  <c r="V90" i="1"/>
  <c r="Y90" i="1"/>
  <c r="W90" i="1" s="1"/>
  <c r="Z90" i="1"/>
  <c r="V85" i="1"/>
  <c r="Y85" i="1"/>
  <c r="W85" i="1" s="1"/>
  <c r="C53" i="1" s="1"/>
  <c r="Z85" i="1"/>
  <c r="V29" i="1"/>
  <c r="Y29" i="1"/>
  <c r="W29" i="1" s="1"/>
  <c r="X29" i="1" s="1"/>
  <c r="Z29" i="1"/>
  <c r="V27" i="1"/>
  <c r="Y27" i="1"/>
  <c r="W27" i="1" s="1"/>
  <c r="C24" i="1" s="1"/>
  <c r="Z27" i="1"/>
  <c r="V32" i="1"/>
  <c r="Y32" i="1"/>
  <c r="W32" i="1" s="1"/>
  <c r="Z32" i="1"/>
  <c r="V64" i="1"/>
  <c r="Y64" i="1"/>
  <c r="W64" i="1" s="1"/>
  <c r="X64" i="1" s="1"/>
  <c r="Z64" i="1"/>
  <c r="V81" i="1"/>
  <c r="W81" i="1" s="1"/>
  <c r="Y81" i="1"/>
  <c r="Z81" i="1"/>
  <c r="K5" i="2"/>
  <c r="K16" i="2"/>
  <c r="K23" i="2"/>
  <c r="K29" i="2"/>
  <c r="K34" i="2"/>
  <c r="K44" i="2"/>
  <c r="K47" i="2"/>
  <c r="K58" i="2"/>
  <c r="K62" i="2"/>
  <c r="K79" i="2"/>
  <c r="K82" i="2"/>
  <c r="K83" i="2"/>
  <c r="D90" i="2"/>
  <c r="D89" i="2"/>
  <c r="D88" i="2"/>
  <c r="M88" i="2"/>
  <c r="D87" i="2"/>
  <c r="D86" i="2"/>
  <c r="D85" i="2"/>
  <c r="D84" i="2"/>
  <c r="M82" i="2"/>
  <c r="D81" i="2"/>
  <c r="D78" i="2"/>
  <c r="D77" i="2"/>
  <c r="D76" i="2"/>
  <c r="D75" i="2"/>
  <c r="D74" i="2"/>
  <c r="D73" i="2"/>
  <c r="D72" i="2"/>
  <c r="D71" i="2"/>
  <c r="D70" i="2"/>
  <c r="D69" i="2"/>
  <c r="D68" i="2"/>
  <c r="D67" i="2"/>
  <c r="D66" i="2"/>
  <c r="D65" i="2"/>
  <c r="D64" i="2"/>
  <c r="D63" i="2"/>
  <c r="D61" i="2"/>
  <c r="D60" i="2"/>
  <c r="D59" i="2"/>
  <c r="D58" i="2"/>
  <c r="D57" i="2"/>
  <c r="D56" i="2"/>
  <c r="M54" i="2"/>
  <c r="D54" i="2"/>
  <c r="D53" i="2"/>
  <c r="E53" i="2" s="1"/>
  <c r="M53" i="2"/>
  <c r="D52" i="2"/>
  <c r="E52" i="2" s="1"/>
  <c r="D51" i="2"/>
  <c r="D50" i="2"/>
  <c r="M50" i="2"/>
  <c r="D49" i="2"/>
  <c r="D48" i="2"/>
  <c r="E48" i="2" s="1"/>
  <c r="D46" i="2"/>
  <c r="D45" i="2"/>
  <c r="D43" i="2"/>
  <c r="D42" i="2"/>
  <c r="E42" i="2" s="1"/>
  <c r="D41" i="2"/>
  <c r="D40" i="2"/>
  <c r="E40" i="2" s="1"/>
  <c r="L40" i="2" s="1"/>
  <c r="D39" i="2"/>
  <c r="D36" i="2"/>
  <c r="D35" i="2"/>
  <c r="E35" i="2" s="1"/>
  <c r="D33" i="2"/>
  <c r="D32" i="2"/>
  <c r="E32" i="2" s="1"/>
  <c r="D31" i="2"/>
  <c r="D30" i="2"/>
  <c r="E30" i="2" s="1"/>
  <c r="D28" i="2"/>
  <c r="D27" i="2"/>
  <c r="D26" i="2"/>
  <c r="D25" i="2"/>
  <c r="E25" i="2" s="1"/>
  <c r="D24" i="2"/>
  <c r="D22" i="2"/>
  <c r="D21" i="2"/>
  <c r="D20" i="2"/>
  <c r="E20" i="2" s="1"/>
  <c r="D19" i="2"/>
  <c r="M19" i="2"/>
  <c r="D18" i="2"/>
  <c r="E18" i="2" s="1"/>
  <c r="D17" i="2"/>
  <c r="D16" i="2"/>
  <c r="D15" i="2"/>
  <c r="E15" i="2" s="1"/>
  <c r="D14" i="2"/>
  <c r="D13" i="2"/>
  <c r="E13" i="2" s="1"/>
  <c r="D12" i="2"/>
  <c r="D11" i="2"/>
  <c r="D10" i="2"/>
  <c r="D9" i="2"/>
  <c r="D8" i="2"/>
  <c r="D7" i="2"/>
  <c r="D6" i="2"/>
  <c r="E6" i="2" s="1"/>
  <c r="D5" i="2"/>
  <c r="E5" i="2" s="1"/>
  <c r="D4" i="2"/>
  <c r="E4" i="2" s="1"/>
  <c r="D3" i="2"/>
  <c r="M105" i="1"/>
  <c r="M106" i="1" s="1"/>
  <c r="M104" i="1"/>
  <c r="U99" i="1"/>
  <c r="T99" i="1"/>
  <c r="S99" i="1"/>
  <c r="R99" i="1"/>
  <c r="Q99" i="1"/>
  <c r="P99" i="1"/>
  <c r="O99" i="1"/>
  <c r="N99" i="1"/>
  <c r="M99" i="1"/>
  <c r="U98" i="1"/>
  <c r="T98" i="1"/>
  <c r="S98" i="1"/>
  <c r="R98" i="1"/>
  <c r="Q98" i="1"/>
  <c r="P98" i="1"/>
  <c r="O98" i="1"/>
  <c r="N98" i="1"/>
  <c r="M98" i="1"/>
  <c r="U97" i="1"/>
  <c r="T97" i="1"/>
  <c r="S97" i="1"/>
  <c r="R97" i="1"/>
  <c r="Q97" i="1"/>
  <c r="P97" i="1"/>
  <c r="O97" i="1"/>
  <c r="N97" i="1"/>
  <c r="M97" i="1"/>
  <c r="U96" i="1"/>
  <c r="T96" i="1"/>
  <c r="S96" i="1"/>
  <c r="R96" i="1"/>
  <c r="Q96" i="1"/>
  <c r="P96" i="1"/>
  <c r="O96" i="1"/>
  <c r="N96" i="1"/>
  <c r="M96" i="1"/>
  <c r="U94" i="1"/>
  <c r="U95" i="1" s="1"/>
  <c r="T94" i="1"/>
  <c r="T95" i="1" s="1"/>
  <c r="S94" i="1"/>
  <c r="S95" i="1" s="1"/>
  <c r="R94" i="1"/>
  <c r="R95" i="1" s="1"/>
  <c r="Q94" i="1"/>
  <c r="Q95" i="1" s="1"/>
  <c r="P94" i="1"/>
  <c r="P95" i="1" s="1"/>
  <c r="O94" i="1"/>
  <c r="O95" i="1" s="1"/>
  <c r="N94" i="1"/>
  <c r="N95" i="1" s="1"/>
  <c r="M94" i="1"/>
  <c r="M95" i="1" s="1"/>
  <c r="Z91" i="1"/>
  <c r="Y91" i="1"/>
  <c r="W91" i="1" s="1"/>
  <c r="G63" i="1" s="1"/>
  <c r="X91" i="1"/>
  <c r="H63" i="1" s="1"/>
  <c r="V91" i="1"/>
  <c r="F63" i="1" s="1"/>
  <c r="L91" i="1"/>
  <c r="F24" i="1"/>
  <c r="L90" i="1"/>
  <c r="Z89" i="1"/>
  <c r="Y89" i="1"/>
  <c r="W89" i="1" s="1"/>
  <c r="V89" i="1"/>
  <c r="L89" i="1"/>
  <c r="Z88" i="1"/>
  <c r="Y88" i="1"/>
  <c r="W88" i="1" s="1"/>
  <c r="G9" i="1" s="1"/>
  <c r="V88" i="1"/>
  <c r="F9" i="1" s="1"/>
  <c r="L88" i="1"/>
  <c r="Z87" i="1"/>
  <c r="Y87" i="1"/>
  <c r="W87" i="1" s="1"/>
  <c r="C31" i="1" s="1"/>
  <c r="V87" i="1"/>
  <c r="L87" i="1"/>
  <c r="Z86" i="1"/>
  <c r="Y86" i="1"/>
  <c r="W86" i="1" s="1"/>
  <c r="V86" i="1"/>
  <c r="F30" i="1" s="1"/>
  <c r="L86" i="1"/>
  <c r="L85" i="1"/>
  <c r="L84" i="1"/>
  <c r="Z83" i="1"/>
  <c r="Y83" i="1"/>
  <c r="W83" i="1" s="1"/>
  <c r="G5" i="1" s="1"/>
  <c r="V83" i="1"/>
  <c r="F5" i="1" s="1"/>
  <c r="L83" i="1"/>
  <c r="Z82" i="1"/>
  <c r="Y82" i="1"/>
  <c r="W82" i="1" s="1"/>
  <c r="V82" i="1"/>
  <c r="L82" i="1"/>
  <c r="B43" i="1"/>
  <c r="L81" i="1"/>
  <c r="Z80" i="1"/>
  <c r="Y80" i="1"/>
  <c r="W80" i="1" s="1"/>
  <c r="C46" i="1" s="1"/>
  <c r="X80" i="1"/>
  <c r="V80" i="1"/>
  <c r="B46" i="1" s="1"/>
  <c r="L80" i="1"/>
  <c r="Z79" i="1"/>
  <c r="Y79" i="1"/>
  <c r="W79" i="1" s="1"/>
  <c r="G7" i="1" s="1"/>
  <c r="V79" i="1"/>
  <c r="F7" i="1" s="1"/>
  <c r="L79" i="1"/>
  <c r="Z78" i="1"/>
  <c r="Y78" i="1"/>
  <c r="W78" i="1" s="1"/>
  <c r="V78" i="1"/>
  <c r="F13" i="1" s="1"/>
  <c r="L78" i="1"/>
  <c r="Z77" i="1"/>
  <c r="Y77" i="1"/>
  <c r="W77" i="1" s="1"/>
  <c r="V77" i="1"/>
  <c r="L77" i="1"/>
  <c r="Z76" i="1"/>
  <c r="Y76" i="1"/>
  <c r="W76" i="1" s="1"/>
  <c r="V76" i="1"/>
  <c r="L76" i="1"/>
  <c r="Z75" i="1"/>
  <c r="Y75" i="1"/>
  <c r="W75" i="1" s="1"/>
  <c r="C27" i="1" s="1"/>
  <c r="V75" i="1"/>
  <c r="B27" i="1" s="1"/>
  <c r="L75" i="1"/>
  <c r="Z74" i="1"/>
  <c r="Y74" i="1"/>
  <c r="W74" i="1" s="1"/>
  <c r="V74" i="1"/>
  <c r="F23" i="1" s="1"/>
  <c r="L74" i="1"/>
  <c r="Z73" i="1"/>
  <c r="Y73" i="1"/>
  <c r="W73" i="1" s="1"/>
  <c r="C58" i="1" s="1"/>
  <c r="V73" i="1"/>
  <c r="B58" i="1" s="1"/>
  <c r="L73" i="1"/>
  <c r="Z72" i="1"/>
  <c r="Y72" i="1"/>
  <c r="W72" i="1" s="1"/>
  <c r="C44" i="1" s="1"/>
  <c r="X72" i="1"/>
  <c r="D44" i="1" s="1"/>
  <c r="V72" i="1"/>
  <c r="B44" i="1" s="1"/>
  <c r="L72" i="1"/>
  <c r="Z71" i="1"/>
  <c r="Y71" i="1"/>
  <c r="W71" i="1" s="1"/>
  <c r="C15" i="1" s="1"/>
  <c r="X71" i="1"/>
  <c r="D15" i="1" s="1"/>
  <c r="V71" i="1"/>
  <c r="B15" i="1" s="1"/>
  <c r="L71" i="1"/>
  <c r="Z70" i="1"/>
  <c r="Y70" i="1"/>
  <c r="W70" i="1" s="1"/>
  <c r="V70" i="1"/>
  <c r="B21" i="1" s="1"/>
  <c r="L70" i="1"/>
  <c r="Z69" i="1"/>
  <c r="Y69" i="1"/>
  <c r="W69" i="1" s="1"/>
  <c r="C62" i="1" s="1"/>
  <c r="V69" i="1"/>
  <c r="B62" i="1" s="1"/>
  <c r="L69" i="1"/>
  <c r="Z68" i="1"/>
  <c r="Y68" i="1"/>
  <c r="W68" i="1" s="1"/>
  <c r="C56" i="1" s="1"/>
  <c r="V68" i="1"/>
  <c r="L68" i="1"/>
  <c r="Z67" i="1"/>
  <c r="Y67" i="1"/>
  <c r="W67" i="1" s="1"/>
  <c r="G25" i="1" s="1"/>
  <c r="V67" i="1"/>
  <c r="F25" i="1" s="1"/>
  <c r="L67" i="1"/>
  <c r="L66" i="1"/>
  <c r="Z65" i="1"/>
  <c r="Y65" i="1"/>
  <c r="W65" i="1" s="1"/>
  <c r="G14" i="1" s="1"/>
  <c r="X65" i="1"/>
  <c r="H14" i="1" s="1"/>
  <c r="V65" i="1"/>
  <c r="F14" i="1" s="1"/>
  <c r="L65" i="1"/>
  <c r="B26" i="1"/>
  <c r="L64" i="1"/>
  <c r="Z63" i="1"/>
  <c r="Y63" i="1"/>
  <c r="W63" i="1" s="1"/>
  <c r="V63" i="1"/>
  <c r="F6" i="1" s="1"/>
  <c r="L63" i="1"/>
  <c r="Z62" i="1"/>
  <c r="Y62" i="1"/>
  <c r="W62" i="1" s="1"/>
  <c r="C25" i="1" s="1"/>
  <c r="V62" i="1"/>
  <c r="B25" i="1" s="1"/>
  <c r="L62" i="1"/>
  <c r="F53" i="1"/>
  <c r="L61" i="1"/>
  <c r="L60" i="1"/>
  <c r="F21" i="1"/>
  <c r="L59" i="1"/>
  <c r="Z58" i="1"/>
  <c r="Y58" i="1"/>
  <c r="W58" i="1" s="1"/>
  <c r="C13" i="1" s="1"/>
  <c r="V58" i="1"/>
  <c r="B13" i="1" s="1"/>
  <c r="L58" i="1"/>
  <c r="Z57" i="1"/>
  <c r="Y57" i="1"/>
  <c r="W57" i="1" s="1"/>
  <c r="C5" i="1" s="1"/>
  <c r="V57" i="1"/>
  <c r="B5" i="1" s="1"/>
  <c r="L57" i="1"/>
  <c r="Z56" i="1"/>
  <c r="Y56" i="1"/>
  <c r="V56" i="1"/>
  <c r="F60" i="1" s="1"/>
  <c r="L56" i="1"/>
  <c r="Z55" i="1"/>
  <c r="Y55" i="1"/>
  <c r="W55" i="1" s="1"/>
  <c r="C61" i="1" s="1"/>
  <c r="V55" i="1"/>
  <c r="L55" i="1"/>
  <c r="Z54" i="1"/>
  <c r="Y54" i="1"/>
  <c r="W54" i="1" s="1"/>
  <c r="G38" i="1" s="1"/>
  <c r="V54" i="1"/>
  <c r="F38" i="1" s="1"/>
  <c r="L54" i="1"/>
  <c r="Z53" i="1"/>
  <c r="Y53" i="1"/>
  <c r="W53" i="1" s="1"/>
  <c r="C63" i="1" s="1"/>
  <c r="X53" i="1"/>
  <c r="D63" i="1" s="1"/>
  <c r="V53" i="1"/>
  <c r="B63" i="1" s="1"/>
  <c r="L53" i="1"/>
  <c r="B53" i="1"/>
  <c r="Z52" i="1"/>
  <c r="Y52" i="1"/>
  <c r="W52" i="1" s="1"/>
  <c r="G22" i="1" s="1"/>
  <c r="V52" i="1"/>
  <c r="F22" i="1" s="1"/>
  <c r="L52" i="1"/>
  <c r="Z51" i="1"/>
  <c r="Y51" i="1"/>
  <c r="W51" i="1" s="1"/>
  <c r="G62" i="1" s="1"/>
  <c r="X51" i="1"/>
  <c r="H62" i="1" s="1"/>
  <c r="V51" i="1"/>
  <c r="F62" i="1" s="1"/>
  <c r="L51" i="1"/>
  <c r="Z50" i="1"/>
  <c r="Y50" i="1"/>
  <c r="W50" i="1" s="1"/>
  <c r="C45" i="1" s="1"/>
  <c r="X50" i="1"/>
  <c r="D45" i="1" s="1"/>
  <c r="V50" i="1"/>
  <c r="B45" i="1" s="1"/>
  <c r="L50" i="1"/>
  <c r="Z49" i="1"/>
  <c r="Y49" i="1"/>
  <c r="W49" i="1" s="1"/>
  <c r="C9" i="1" s="1"/>
  <c r="V49" i="1"/>
  <c r="B9" i="1" s="1"/>
  <c r="L49" i="1"/>
  <c r="Z48" i="1"/>
  <c r="Y48" i="1"/>
  <c r="W48" i="1" s="1"/>
  <c r="V48" i="1"/>
  <c r="F40" i="1" s="1"/>
  <c r="L48" i="1"/>
  <c r="Z47" i="1"/>
  <c r="Y47" i="1"/>
  <c r="W47" i="1" s="1"/>
  <c r="C47" i="1" s="1"/>
  <c r="X47" i="1"/>
  <c r="D47" i="1" s="1"/>
  <c r="V47" i="1"/>
  <c r="B47" i="1" s="1"/>
  <c r="L47" i="1"/>
  <c r="Z46" i="1"/>
  <c r="Y46" i="1"/>
  <c r="W46" i="1" s="1"/>
  <c r="C10" i="1" s="1"/>
  <c r="V46" i="1"/>
  <c r="L46" i="1"/>
  <c r="D46" i="1"/>
  <c r="Z45" i="1"/>
  <c r="Y45" i="1"/>
  <c r="W45" i="1" s="1"/>
  <c r="G61" i="1" s="1"/>
  <c r="X45" i="1"/>
  <c r="H61" i="1" s="1"/>
  <c r="V45" i="1"/>
  <c r="F61" i="1" s="1"/>
  <c r="L45" i="1"/>
  <c r="Z44" i="1"/>
  <c r="Y44" i="1"/>
  <c r="W44" i="1" s="1"/>
  <c r="C57" i="1" s="1"/>
  <c r="V44" i="1"/>
  <c r="L44" i="1"/>
  <c r="Z43" i="1"/>
  <c r="Y43" i="1"/>
  <c r="W43" i="1" s="1"/>
  <c r="G29" i="1" s="1"/>
  <c r="V43" i="1"/>
  <c r="F29" i="1" s="1"/>
  <c r="L43" i="1"/>
  <c r="Z42" i="1"/>
  <c r="Y42" i="1"/>
  <c r="W42" i="1" s="1"/>
  <c r="C28" i="1" s="1"/>
  <c r="V42" i="1"/>
  <c r="L42" i="1"/>
  <c r="Z41" i="1"/>
  <c r="Y41" i="1"/>
  <c r="W41" i="1" s="1"/>
  <c r="G11" i="1" s="1"/>
  <c r="V41" i="1"/>
  <c r="F11" i="1" s="1"/>
  <c r="L41" i="1"/>
  <c r="Z40" i="1"/>
  <c r="Y40" i="1"/>
  <c r="W40" i="1" s="1"/>
  <c r="C40" i="1" s="1"/>
  <c r="V40" i="1"/>
  <c r="L40" i="1"/>
  <c r="L39" i="1"/>
  <c r="Z38" i="1"/>
  <c r="Y38" i="1"/>
  <c r="V38" i="1"/>
  <c r="B29" i="1" s="1"/>
  <c r="L38" i="1"/>
  <c r="Z37" i="1"/>
  <c r="Y37" i="1"/>
  <c r="W37" i="1" s="1"/>
  <c r="G57" i="1" s="1"/>
  <c r="V37" i="1"/>
  <c r="F57" i="1" s="1"/>
  <c r="L37" i="1"/>
  <c r="Z36" i="1"/>
  <c r="Y36" i="1"/>
  <c r="W36" i="1" s="1"/>
  <c r="G58" i="1" s="1"/>
  <c r="V36" i="1"/>
  <c r="F58" i="1" s="1"/>
  <c r="L36" i="1"/>
  <c r="Z35" i="1"/>
  <c r="Y35" i="1"/>
  <c r="W35" i="1" s="1"/>
  <c r="G10" i="1" s="1"/>
  <c r="V35" i="1"/>
  <c r="F10" i="1" s="1"/>
  <c r="L35" i="1"/>
  <c r="Z34" i="1"/>
  <c r="Y34" i="1"/>
  <c r="W34" i="1" s="1"/>
  <c r="C38" i="1" s="1"/>
  <c r="V34" i="1"/>
  <c r="L34" i="1"/>
  <c r="Z33" i="1"/>
  <c r="Y33" i="1"/>
  <c r="W33" i="1" s="1"/>
  <c r="V33" i="1"/>
  <c r="B30" i="1" s="1"/>
  <c r="L33" i="1"/>
  <c r="B23" i="1"/>
  <c r="L32" i="1"/>
  <c r="Z31" i="1"/>
  <c r="Y31" i="1"/>
  <c r="W31" i="1" s="1"/>
  <c r="G15" i="1" s="1"/>
  <c r="X31" i="1"/>
  <c r="H15" i="1" s="1"/>
  <c r="V31" i="1"/>
  <c r="F15" i="1" s="1"/>
  <c r="L31" i="1"/>
  <c r="Z30" i="1"/>
  <c r="Y30" i="1"/>
  <c r="W30" i="1" s="1"/>
  <c r="C7" i="1" s="1"/>
  <c r="V30" i="1"/>
  <c r="B7" i="1" s="1"/>
  <c r="L30" i="1"/>
  <c r="L29" i="1"/>
  <c r="Z28" i="1"/>
  <c r="Y28" i="1"/>
  <c r="W28" i="1" s="1"/>
  <c r="V28" i="1"/>
  <c r="F44" i="1" s="1"/>
  <c r="L28" i="1"/>
  <c r="L27" i="1"/>
  <c r="Z26" i="1"/>
  <c r="Y26" i="1"/>
  <c r="W26" i="1" s="1"/>
  <c r="G55" i="1" s="1"/>
  <c r="V26" i="1"/>
  <c r="L26" i="1"/>
  <c r="Z25" i="1"/>
  <c r="Y25" i="1"/>
  <c r="W25" i="1" s="1"/>
  <c r="C60" i="1" s="1"/>
  <c r="V25" i="1"/>
  <c r="L25" i="1"/>
  <c r="Z24" i="1"/>
  <c r="Y24" i="1"/>
  <c r="W24" i="1" s="1"/>
  <c r="G39" i="1" s="1"/>
  <c r="V24" i="1"/>
  <c r="F39" i="1" s="1"/>
  <c r="L24" i="1"/>
  <c r="Z23" i="1"/>
  <c r="Y23" i="1"/>
  <c r="W23" i="1" s="1"/>
  <c r="G12" i="1" s="1"/>
  <c r="V23" i="1"/>
  <c r="F12" i="1" s="1"/>
  <c r="L23" i="1"/>
  <c r="Z22" i="1"/>
  <c r="Y22" i="1"/>
  <c r="W22" i="1" s="1"/>
  <c r="G37" i="1" s="1"/>
  <c r="V22" i="1"/>
  <c r="F37" i="1" s="1"/>
  <c r="L22" i="1"/>
  <c r="B22" i="1"/>
  <c r="Z21" i="1"/>
  <c r="Y21" i="1"/>
  <c r="W21" i="1" s="1"/>
  <c r="V21" i="1"/>
  <c r="L21" i="1"/>
  <c r="Z20" i="1"/>
  <c r="Y20" i="1"/>
  <c r="W20" i="1" s="1"/>
  <c r="G47" i="1" s="1"/>
  <c r="X20" i="1"/>
  <c r="H47" i="1" s="1"/>
  <c r="V20" i="1"/>
  <c r="F47" i="1" s="1"/>
  <c r="L20" i="1"/>
  <c r="Z19" i="1"/>
  <c r="Y19" i="1"/>
  <c r="W19" i="1" s="1"/>
  <c r="G59" i="1" s="1"/>
  <c r="V19" i="1"/>
  <c r="L19" i="1"/>
  <c r="Z18" i="1"/>
  <c r="Y18" i="1"/>
  <c r="W18" i="1" s="1"/>
  <c r="G54" i="1" s="1"/>
  <c r="V18" i="1"/>
  <c r="L18" i="1"/>
  <c r="Z17" i="1"/>
  <c r="Y17" i="1"/>
  <c r="W17" i="1" s="1"/>
  <c r="G45" i="1" s="1"/>
  <c r="V17" i="1"/>
  <c r="F45" i="1" s="1"/>
  <c r="L17" i="1"/>
  <c r="Z16" i="1"/>
  <c r="Y16" i="1"/>
  <c r="W16" i="1" s="1"/>
  <c r="C14" i="1" s="1"/>
  <c r="V16" i="1"/>
  <c r="B14" i="1" s="1"/>
  <c r="L16" i="1"/>
  <c r="Z15" i="1"/>
  <c r="Y15" i="1"/>
  <c r="W15" i="1" s="1"/>
  <c r="G46" i="1" s="1"/>
  <c r="X15" i="1"/>
  <c r="H46" i="1" s="1"/>
  <c r="V15" i="1"/>
  <c r="F46" i="1" s="1"/>
  <c r="L15" i="1"/>
  <c r="Z14" i="1"/>
  <c r="Y14" i="1"/>
  <c r="W14" i="1" s="1"/>
  <c r="G26" i="1" s="1"/>
  <c r="V14" i="1"/>
  <c r="F26" i="1" s="1"/>
  <c r="L14" i="1"/>
  <c r="Z13" i="1"/>
  <c r="Y13" i="1"/>
  <c r="V13" i="1"/>
  <c r="L13" i="1"/>
  <c r="Z12" i="1"/>
  <c r="Y12" i="1"/>
  <c r="W12" i="1" s="1"/>
  <c r="C39" i="1" s="1"/>
  <c r="V12" i="1"/>
  <c r="B39" i="1" s="1"/>
  <c r="L12" i="1"/>
  <c r="Z11" i="1"/>
  <c r="Y11" i="1"/>
  <c r="W11" i="1" s="1"/>
  <c r="G27" i="1" s="1"/>
  <c r="V11" i="1"/>
  <c r="F27" i="1" s="1"/>
  <c r="L11" i="1"/>
  <c r="Z10" i="1"/>
  <c r="Y10" i="1"/>
  <c r="W10" i="1" s="1"/>
  <c r="C42" i="1" s="1"/>
  <c r="V10" i="1"/>
  <c r="L10" i="1"/>
  <c r="Z9" i="1"/>
  <c r="Y9" i="1"/>
  <c r="W9" i="1" s="1"/>
  <c r="G31" i="1" s="1"/>
  <c r="X9" i="1"/>
  <c r="H31" i="1" s="1"/>
  <c r="V9" i="1"/>
  <c r="F31" i="1" s="1"/>
  <c r="L9" i="1"/>
  <c r="Z8" i="1"/>
  <c r="Y8" i="1"/>
  <c r="W8" i="1" s="1"/>
  <c r="C59" i="1" s="1"/>
  <c r="V8" i="1"/>
  <c r="L8" i="1"/>
  <c r="Z7" i="1"/>
  <c r="Y7" i="1"/>
  <c r="W7" i="1" s="1"/>
  <c r="G56" i="1" s="1"/>
  <c r="V7" i="1"/>
  <c r="L7" i="1"/>
  <c r="Z6" i="1"/>
  <c r="Y6" i="1"/>
  <c r="W6" i="1" s="1"/>
  <c r="C54" i="1" s="1"/>
  <c r="V6" i="1"/>
  <c r="L6" i="1"/>
  <c r="B6" i="1"/>
  <c r="Z5" i="1"/>
  <c r="Y5" i="1"/>
  <c r="W5" i="1" s="1"/>
  <c r="G8" i="1" s="1"/>
  <c r="V5" i="1"/>
  <c r="L5" i="1"/>
  <c r="Z4" i="1"/>
  <c r="Y4" i="1"/>
  <c r="W4" i="1" s="1"/>
  <c r="V4" i="1"/>
  <c r="X27" i="1" l="1"/>
  <c r="D24" i="1" s="1"/>
  <c r="X32" i="1"/>
  <c r="D23" i="1" s="1"/>
  <c r="X59" i="1"/>
  <c r="H21" i="1" s="1"/>
  <c r="X61" i="1"/>
  <c r="G53" i="1"/>
  <c r="X60" i="1"/>
  <c r="X66" i="1"/>
  <c r="X85" i="1"/>
  <c r="X90" i="1"/>
  <c r="H24" i="1" s="1"/>
  <c r="C8" i="1"/>
  <c r="B37" i="1"/>
  <c r="C22" i="1"/>
  <c r="X81" i="1"/>
  <c r="F42" i="1"/>
  <c r="G42" i="1"/>
  <c r="F41" i="1"/>
  <c r="J40" i="2"/>
  <c r="J25" i="2"/>
  <c r="K20" i="2"/>
  <c r="X70" i="1"/>
  <c r="D21" i="1" s="1"/>
  <c r="X78" i="1"/>
  <c r="H13" i="1" s="1"/>
  <c r="X76" i="1"/>
  <c r="X68" i="1"/>
  <c r="D56" i="1" s="1"/>
  <c r="X41" i="1"/>
  <c r="H11" i="1" s="1"/>
  <c r="X7" i="1"/>
  <c r="H56" i="1" s="1"/>
  <c r="B56" i="1"/>
  <c r="X49" i="1"/>
  <c r="D9" i="1" s="1"/>
  <c r="D26" i="1"/>
  <c r="X87" i="1"/>
  <c r="D31" i="1" s="1"/>
  <c r="M103" i="1"/>
  <c r="X19" i="1"/>
  <c r="H59" i="1" s="1"/>
  <c r="C23" i="1"/>
  <c r="X63" i="1"/>
  <c r="H6" i="1" s="1"/>
  <c r="G6" i="1"/>
  <c r="X82" i="1"/>
  <c r="D6" i="1" s="1"/>
  <c r="C6" i="1"/>
  <c r="X48" i="1"/>
  <c r="H40" i="1" s="1"/>
  <c r="G40" i="1"/>
  <c r="G24" i="1"/>
  <c r="C30" i="1"/>
  <c r="X33" i="1"/>
  <c r="D30" i="1" s="1"/>
  <c r="X74" i="1"/>
  <c r="H23" i="1" s="1"/>
  <c r="G23" i="1"/>
  <c r="V94" i="1"/>
  <c r="X17" i="1"/>
  <c r="H45" i="1" s="1"/>
  <c r="X77" i="1"/>
  <c r="X89" i="1"/>
  <c r="G13" i="1"/>
  <c r="X16" i="1"/>
  <c r="D14" i="1" s="1"/>
  <c r="C21" i="1"/>
  <c r="X79" i="1"/>
  <c r="H7" i="1" s="1"/>
  <c r="C26" i="1"/>
  <c r="X10" i="1"/>
  <c r="D42" i="1" s="1"/>
  <c r="X26" i="1"/>
  <c r="H55" i="1" s="1"/>
  <c r="B31" i="1"/>
  <c r="X44" i="1"/>
  <c r="D57" i="1" s="1"/>
  <c r="F59" i="1"/>
  <c r="D22" i="1"/>
  <c r="X35" i="1"/>
  <c r="H10" i="1" s="1"/>
  <c r="X8" i="1"/>
  <c r="D59" i="1" s="1"/>
  <c r="X21" i="1"/>
  <c r="X25" i="1"/>
  <c r="D60" i="1" s="1"/>
  <c r="X43" i="1"/>
  <c r="H29" i="1" s="1"/>
  <c r="C43" i="1"/>
  <c r="C48" i="1" s="1"/>
  <c r="X88" i="1"/>
  <c r="H9" i="1" s="1"/>
  <c r="M100" i="1"/>
  <c r="X83" i="1"/>
  <c r="H5" i="1" s="1"/>
  <c r="M101" i="1"/>
  <c r="X42" i="1"/>
  <c r="D28" i="1" s="1"/>
  <c r="X67" i="1"/>
  <c r="H25" i="1" s="1"/>
  <c r="X75" i="1"/>
  <c r="D27" i="1" s="1"/>
  <c r="D53" i="1"/>
  <c r="M102" i="1"/>
  <c r="K52" i="2"/>
  <c r="K48" i="2"/>
  <c r="J20" i="2"/>
  <c r="K15" i="2"/>
  <c r="K6" i="2"/>
  <c r="J53" i="2"/>
  <c r="J52" i="2"/>
  <c r="J48" i="2"/>
  <c r="K32" i="2"/>
  <c r="J15" i="2"/>
  <c r="J6" i="2"/>
  <c r="K42" i="2"/>
  <c r="J32" i="2"/>
  <c r="J42" i="2"/>
  <c r="K18" i="2"/>
  <c r="K4" i="2"/>
  <c r="K72" i="2"/>
  <c r="K64" i="2"/>
  <c r="K35" i="2"/>
  <c r="J18" i="2"/>
  <c r="K13" i="2"/>
  <c r="J4" i="2"/>
  <c r="J35" i="2"/>
  <c r="K30" i="2"/>
  <c r="K17" i="2"/>
  <c r="J13" i="2"/>
  <c r="K53" i="2"/>
  <c r="K40" i="2"/>
  <c r="J30" i="2"/>
  <c r="K25" i="2"/>
  <c r="E43" i="2"/>
  <c r="J43" i="2" s="1"/>
  <c r="E50" i="2"/>
  <c r="L50" i="2" s="1"/>
  <c r="E51" i="2"/>
  <c r="L51" i="2" s="1"/>
  <c r="E41" i="2"/>
  <c r="L41" i="2" s="1"/>
  <c r="E27" i="2"/>
  <c r="K27" i="2" s="1"/>
  <c r="E49" i="2"/>
  <c r="J49" i="2" s="1"/>
  <c r="L49" i="2"/>
  <c r="E46" i="2"/>
  <c r="L46" i="2" s="1"/>
  <c r="M35" i="2"/>
  <c r="M11" i="2"/>
  <c r="M39" i="2"/>
  <c r="M40" i="2"/>
  <c r="M56" i="2"/>
  <c r="M24" i="2"/>
  <c r="M43" i="2"/>
  <c r="E45" i="2"/>
  <c r="J45" i="2" s="1"/>
  <c r="M64" i="2"/>
  <c r="D82" i="2"/>
  <c r="E82" i="2" s="1"/>
  <c r="L82" i="2" s="1"/>
  <c r="M85" i="2"/>
  <c r="M14" i="2"/>
  <c r="E22" i="2"/>
  <c r="J22" i="2" s="1"/>
  <c r="M36" i="2"/>
  <c r="M49" i="2"/>
  <c r="E54" i="2"/>
  <c r="K54" i="2" s="1"/>
  <c r="M76" i="2"/>
  <c r="M17" i="2"/>
  <c r="M46" i="2"/>
  <c r="M81" i="2"/>
  <c r="M84" i="2"/>
  <c r="M26" i="2"/>
  <c r="M37" i="2"/>
  <c r="M45" i="2"/>
  <c r="M72" i="2"/>
  <c r="M75" i="2"/>
  <c r="M87" i="2"/>
  <c r="M90" i="2"/>
  <c r="M9" i="2"/>
  <c r="M21" i="2"/>
  <c r="E39" i="2"/>
  <c r="K39" i="2" s="1"/>
  <c r="M42" i="2"/>
  <c r="M78" i="2"/>
  <c r="M7" i="2"/>
  <c r="M38" i="2"/>
  <c r="M41" i="2"/>
  <c r="M59" i="2"/>
  <c r="M68" i="2"/>
  <c r="M89" i="2"/>
  <c r="E14" i="2"/>
  <c r="L14" i="2" s="1"/>
  <c r="M25" i="2"/>
  <c r="L25" i="2"/>
  <c r="M28" i="2"/>
  <c r="L28" i="2"/>
  <c r="E28" i="2"/>
  <c r="K28" i="2" s="1"/>
  <c r="D34" i="2"/>
  <c r="M34" i="2"/>
  <c r="E58" i="2"/>
  <c r="E16" i="2"/>
  <c r="L16" i="2" s="1"/>
  <c r="M4" i="2"/>
  <c r="M16" i="2"/>
  <c r="E31" i="2"/>
  <c r="L31" i="2" s="1"/>
  <c r="E3" i="2"/>
  <c r="K3" i="2" s="1"/>
  <c r="L3" i="2"/>
  <c r="E8" i="2"/>
  <c r="L8" i="2" s="1"/>
  <c r="E19" i="2"/>
  <c r="J19" i="2" s="1"/>
  <c r="E21" i="2"/>
  <c r="K21" i="2" s="1"/>
  <c r="E24" i="2"/>
  <c r="L24" i="2" s="1"/>
  <c r="M32" i="2"/>
  <c r="M6" i="2"/>
  <c r="M30" i="2"/>
  <c r="L30" i="2"/>
  <c r="M31" i="2"/>
  <c r="M15" i="2"/>
  <c r="L15" i="2"/>
  <c r="M20" i="2"/>
  <c r="L20" i="2"/>
  <c r="D29" i="2"/>
  <c r="M29" i="2"/>
  <c r="E33" i="2"/>
  <c r="K33" i="2" s="1"/>
  <c r="E7" i="2"/>
  <c r="J7" i="2" s="1"/>
  <c r="E10" i="2"/>
  <c r="J10" i="2" s="1"/>
  <c r="E12" i="2"/>
  <c r="M5" i="2"/>
  <c r="L6" i="2"/>
  <c r="M10" i="2"/>
  <c r="M12" i="2"/>
  <c r="M13" i="2"/>
  <c r="L53" i="2"/>
  <c r="E11" i="2"/>
  <c r="J11" i="2" s="1"/>
  <c r="E17" i="2"/>
  <c r="J17" i="2" s="1"/>
  <c r="E26" i="2"/>
  <c r="K26" i="2" s="1"/>
  <c r="D44" i="2"/>
  <c r="E63" i="2"/>
  <c r="J63" i="2" s="1"/>
  <c r="E86" i="2"/>
  <c r="J86" i="2" s="1"/>
  <c r="L13" i="2"/>
  <c r="L18" i="2"/>
  <c r="M18" i="2"/>
  <c r="L22" i="2"/>
  <c r="M22" i="2"/>
  <c r="M23" i="2"/>
  <c r="M27" i="2"/>
  <c r="L32" i="2"/>
  <c r="E36" i="2"/>
  <c r="L36" i="2" s="1"/>
  <c r="D62" i="2"/>
  <c r="M62" i="2"/>
  <c r="M67" i="2"/>
  <c r="E70" i="2"/>
  <c r="J70" i="2" s="1"/>
  <c r="E78" i="2"/>
  <c r="K78" i="2" s="1"/>
  <c r="M86" i="2"/>
  <c r="E88" i="2"/>
  <c r="L88" i="2" s="1"/>
  <c r="M3" i="2"/>
  <c r="M8" i="2"/>
  <c r="D37" i="2"/>
  <c r="M80" i="2"/>
  <c r="M33" i="2"/>
  <c r="M44" i="2"/>
  <c r="L48" i="2"/>
  <c r="M51" i="2"/>
  <c r="L52" i="2"/>
  <c r="E59" i="2"/>
  <c r="L59" i="2" s="1"/>
  <c r="E60" i="2"/>
  <c r="J60" i="2" s="1"/>
  <c r="L60" i="2"/>
  <c r="M66" i="2"/>
  <c r="E67" i="2"/>
  <c r="J67" i="2" s="1"/>
  <c r="E72" i="2"/>
  <c r="J72" i="2" s="1"/>
  <c r="M74" i="2"/>
  <c r="E75" i="2"/>
  <c r="E90" i="2"/>
  <c r="L4" i="2"/>
  <c r="L5" i="2"/>
  <c r="D23" i="2"/>
  <c r="E64" i="2"/>
  <c r="J64" i="2" s="1"/>
  <c r="M65" i="2"/>
  <c r="E85" i="2"/>
  <c r="K85" i="2" s="1"/>
  <c r="L35" i="2"/>
  <c r="L42" i="2"/>
  <c r="D47" i="2"/>
  <c r="M47" i="2"/>
  <c r="M48" i="2"/>
  <c r="M52" i="2"/>
  <c r="M57" i="2"/>
  <c r="M58" i="2"/>
  <c r="E61" i="2"/>
  <c r="L61" i="2" s="1"/>
  <c r="E66" i="2"/>
  <c r="K66" i="2" s="1"/>
  <c r="M71" i="2"/>
  <c r="E74" i="2"/>
  <c r="K74" i="2" s="1"/>
  <c r="D79" i="2"/>
  <c r="M79" i="2"/>
  <c r="E9" i="2"/>
  <c r="J9" i="2" s="1"/>
  <c r="D38" i="2"/>
  <c r="M63" i="2"/>
  <c r="E84" i="2"/>
  <c r="K84" i="2" s="1"/>
  <c r="L84" i="2"/>
  <c r="D55" i="2"/>
  <c r="E56" i="2"/>
  <c r="J56" i="2" s="1"/>
  <c r="E57" i="2"/>
  <c r="K57" i="2" s="1"/>
  <c r="E68" i="2"/>
  <c r="K68" i="2" s="1"/>
  <c r="E71" i="2"/>
  <c r="J71" i="2" s="1"/>
  <c r="E76" i="2"/>
  <c r="L76" i="2" s="1"/>
  <c r="E89" i="2"/>
  <c r="K89" i="2" s="1"/>
  <c r="M55" i="2"/>
  <c r="M60" i="2"/>
  <c r="M69" i="2"/>
  <c r="M73" i="2"/>
  <c r="M77" i="2"/>
  <c r="M83" i="2"/>
  <c r="M61" i="2"/>
  <c r="E65" i="2"/>
  <c r="L65" i="2" s="1"/>
  <c r="E69" i="2"/>
  <c r="J69" i="2" s="1"/>
  <c r="M70" i="2"/>
  <c r="E73" i="2"/>
  <c r="J73" i="2" s="1"/>
  <c r="E77" i="2"/>
  <c r="J77" i="2" s="1"/>
  <c r="E81" i="2"/>
  <c r="L81" i="2" s="1"/>
  <c r="E87" i="2"/>
  <c r="K87" i="2" s="1"/>
  <c r="D83" i="2"/>
  <c r="X5" i="1"/>
  <c r="H8" i="1" s="1"/>
  <c r="X6" i="1"/>
  <c r="D54" i="1" s="1"/>
  <c r="X18" i="1"/>
  <c r="H54" i="1" s="1"/>
  <c r="X40" i="1"/>
  <c r="D40" i="1" s="1"/>
  <c r="X57" i="1"/>
  <c r="D5" i="1" s="1"/>
  <c r="C64" i="1"/>
  <c r="G30" i="1"/>
  <c r="X86" i="1"/>
  <c r="H30" i="1" s="1"/>
  <c r="G44" i="1"/>
  <c r="G43" i="1"/>
  <c r="X37" i="1"/>
  <c r="H57" i="1" s="1"/>
  <c r="G28" i="1"/>
  <c r="X11" i="1"/>
  <c r="H27" i="1" s="1"/>
  <c r="X34" i="1"/>
  <c r="D38" i="1" s="1"/>
  <c r="X46" i="1"/>
  <c r="D10" i="1" s="1"/>
  <c r="H53" i="1"/>
  <c r="X23" i="1"/>
  <c r="H12" i="1" s="1"/>
  <c r="D8" i="1"/>
  <c r="X55" i="1"/>
  <c r="D61" i="1" s="1"/>
  <c r="F55" i="1"/>
  <c r="B8" i="1"/>
  <c r="B10" i="1"/>
  <c r="B12" i="1"/>
  <c r="B24" i="1"/>
  <c r="B28" i="1"/>
  <c r="B38" i="1"/>
  <c r="W38" i="1"/>
  <c r="C29" i="1" s="1"/>
  <c r="B40" i="1"/>
  <c r="G41" i="1"/>
  <c r="B42" i="1"/>
  <c r="B54" i="1"/>
  <c r="B57" i="1"/>
  <c r="W56" i="1"/>
  <c r="G60" i="1" s="1"/>
  <c r="B59" i="1"/>
  <c r="B61" i="1"/>
  <c r="X4" i="1"/>
  <c r="X12" i="1"/>
  <c r="D39" i="1" s="1"/>
  <c r="X14" i="1"/>
  <c r="H26" i="1" s="1"/>
  <c r="X24" i="1"/>
  <c r="H39" i="1" s="1"/>
  <c r="X28" i="1"/>
  <c r="X30" i="1"/>
  <c r="D7" i="1" s="1"/>
  <c r="X36" i="1"/>
  <c r="H58" i="1" s="1"/>
  <c r="X38" i="1"/>
  <c r="D29" i="1" s="1"/>
  <c r="X52" i="1"/>
  <c r="H22" i="1" s="1"/>
  <c r="X54" i="1"/>
  <c r="H38" i="1" s="1"/>
  <c r="X58" i="1"/>
  <c r="D13" i="1" s="1"/>
  <c r="D41" i="1"/>
  <c r="X62" i="1"/>
  <c r="D25" i="1" s="1"/>
  <c r="F43" i="1"/>
  <c r="X22" i="1"/>
  <c r="H37" i="1" s="1"/>
  <c r="D37" i="1"/>
  <c r="F8" i="1"/>
  <c r="F28" i="1"/>
  <c r="F54" i="1"/>
  <c r="F56" i="1"/>
  <c r="B11" i="1"/>
  <c r="W13" i="1"/>
  <c r="C12" i="1" s="1"/>
  <c r="C11" i="1"/>
  <c r="B60" i="1"/>
  <c r="X69" i="1"/>
  <c r="D62" i="1" s="1"/>
  <c r="X73" i="1"/>
  <c r="D58" i="1" s="1"/>
  <c r="G64" i="1" l="1"/>
  <c r="H42" i="1"/>
  <c r="H41" i="1"/>
  <c r="K88" i="2"/>
  <c r="J26" i="2"/>
  <c r="L56" i="2"/>
  <c r="L10" i="2"/>
  <c r="L45" i="2"/>
  <c r="K51" i="2"/>
  <c r="J36" i="2"/>
  <c r="J21" i="2"/>
  <c r="L27" i="2"/>
  <c r="L19" i="2"/>
  <c r="J41" i="2"/>
  <c r="J89" i="2"/>
  <c r="J85" i="2"/>
  <c r="L74" i="2"/>
  <c r="K31" i="2"/>
  <c r="J68" i="2"/>
  <c r="J88" i="2"/>
  <c r="K19" i="2"/>
  <c r="K46" i="2"/>
  <c r="J76" i="2"/>
  <c r="J65" i="2"/>
  <c r="K36" i="2"/>
  <c r="J87" i="2"/>
  <c r="J61" i="2"/>
  <c r="G16" i="1"/>
  <c r="G32" i="1"/>
  <c r="D43" i="1"/>
  <c r="D48" i="1" s="1"/>
  <c r="D49" i="1" s="1"/>
  <c r="C32" i="1"/>
  <c r="G48" i="1"/>
  <c r="N101" i="1"/>
  <c r="D64" i="1"/>
  <c r="D65" i="1" s="1"/>
  <c r="C16" i="1"/>
  <c r="D32" i="1"/>
  <c r="D33" i="1" s="1"/>
  <c r="H16" i="1"/>
  <c r="H17" i="1" s="1"/>
  <c r="N100" i="1"/>
  <c r="N103" i="1"/>
  <c r="N102" i="1"/>
  <c r="D11" i="1"/>
  <c r="K43" i="2"/>
  <c r="L90" i="2"/>
  <c r="J90" i="2"/>
  <c r="L75" i="2"/>
  <c r="J75" i="2"/>
  <c r="K76" i="2"/>
  <c r="K56" i="2"/>
  <c r="K10" i="2"/>
  <c r="J84" i="2"/>
  <c r="J66" i="2"/>
  <c r="J51" i="2"/>
  <c r="J57" i="2"/>
  <c r="K86" i="2"/>
  <c r="L43" i="2"/>
  <c r="K45" i="2"/>
  <c r="K9" i="2"/>
  <c r="K65" i="2"/>
  <c r="J33" i="2"/>
  <c r="J3" i="2"/>
  <c r="J50" i="2"/>
  <c r="K75" i="2"/>
  <c r="J46" i="2"/>
  <c r="J14" i="2"/>
  <c r="J28" i="2"/>
  <c r="L39" i="2"/>
  <c r="K60" i="2"/>
  <c r="K59" i="2"/>
  <c r="K41" i="2"/>
  <c r="K14" i="2"/>
  <c r="K69" i="2"/>
  <c r="J31" i="2"/>
  <c r="J39" i="2"/>
  <c r="K67" i="2"/>
  <c r="K71" i="2"/>
  <c r="K11" i="2"/>
  <c r="J27" i="2"/>
  <c r="J74" i="2"/>
  <c r="L67" i="2"/>
  <c r="K81" i="2"/>
  <c r="K50" i="2"/>
  <c r="K22" i="2"/>
  <c r="K73" i="2"/>
  <c r="K61" i="2"/>
  <c r="K24" i="2"/>
  <c r="K70" i="2"/>
  <c r="J78" i="2"/>
  <c r="J54" i="2"/>
  <c r="K63" i="2"/>
  <c r="K49" i="2"/>
  <c r="J24" i="2"/>
  <c r="K77" i="2"/>
  <c r="J59" i="2"/>
  <c r="K90" i="2"/>
  <c r="J8" i="2"/>
  <c r="L63" i="2"/>
  <c r="K8" i="2"/>
  <c r="J81" i="2"/>
  <c r="K7" i="2"/>
  <c r="L54" i="2"/>
  <c r="L72" i="2"/>
  <c r="L86" i="2"/>
  <c r="L64" i="2"/>
  <c r="L21" i="2"/>
  <c r="L17" i="2"/>
  <c r="L73" i="2"/>
  <c r="E37" i="2"/>
  <c r="E62" i="2"/>
  <c r="E55" i="2"/>
  <c r="L26" i="2"/>
  <c r="L68" i="2"/>
  <c r="E38" i="2"/>
  <c r="L66" i="2"/>
  <c r="E44" i="2"/>
  <c r="L44" i="2" s="1"/>
  <c r="E29" i="2"/>
  <c r="L58" i="2"/>
  <c r="L69" i="2"/>
  <c r="L71" i="2"/>
  <c r="L9" i="2"/>
  <c r="L7" i="2"/>
  <c r="L12" i="2"/>
  <c r="E34" i="2"/>
  <c r="E83" i="2"/>
  <c r="L83" i="2" s="1"/>
  <c r="L77" i="2"/>
  <c r="L89" i="2"/>
  <c r="E79" i="2"/>
  <c r="L85" i="2"/>
  <c r="L11" i="2"/>
  <c r="L57" i="2"/>
  <c r="E47" i="2"/>
  <c r="L47" i="2" s="1"/>
  <c r="L78" i="2"/>
  <c r="L70" i="2"/>
  <c r="L33" i="2"/>
  <c r="L87" i="2"/>
  <c r="E23" i="2"/>
  <c r="H44" i="1"/>
  <c r="H43" i="1"/>
  <c r="X56" i="1"/>
  <c r="H60" i="1" s="1"/>
  <c r="H64" i="1" s="1"/>
  <c r="H65" i="1" s="1"/>
  <c r="W94" i="1"/>
  <c r="H28" i="1"/>
  <c r="H32" i="1" s="1"/>
  <c r="H33" i="1" s="1"/>
  <c r="X13" i="1"/>
  <c r="D12" i="1" s="1"/>
  <c r="H48" i="1" l="1"/>
  <c r="H49" i="1" s="1"/>
  <c r="D16" i="1"/>
  <c r="L79" i="2"/>
  <c r="L55" i="2"/>
  <c r="L34" i="2"/>
  <c r="L29" i="2"/>
  <c r="L37" i="2"/>
  <c r="L23" i="2"/>
  <c r="L38" i="2"/>
  <c r="L62" i="2"/>
  <c r="X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S&amp;J</author>
  </authors>
  <commentList>
    <comment ref="A16" authorId="0" shapeId="0" xr:uid="{9270213B-CF23-41E1-A5C2-5D492D28F092}">
      <text>
        <r>
          <rPr>
            <b/>
            <sz val="9"/>
            <color indexed="81"/>
            <rFont val="Tahoma"/>
            <family val="2"/>
          </rPr>
          <t>S&amp;J:</t>
        </r>
        <r>
          <rPr>
            <sz val="9"/>
            <color indexed="81"/>
            <rFont val="Tahoma"/>
            <family val="2"/>
          </rPr>
          <t xml:space="preserve">
AVG Team HDCP 
who played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Casper</author>
  </authors>
  <commentList>
    <comment ref="N2" authorId="0" shapeId="0" xr:uid="{063B719D-327F-4DE0-8D18-87DC84FF0310}">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D12" authorId="0" shapeId="0" xr:uid="{E94ED090-CC54-408A-A1FB-DABE8F6E4C51}">
      <text>
        <r>
          <rPr>
            <b/>
            <sz val="9"/>
            <color indexed="81"/>
            <rFont val="Tahoma"/>
            <family val="2"/>
          </rPr>
          <t>Steve Casper:</t>
        </r>
        <r>
          <rPr>
            <sz val="9"/>
            <color indexed="81"/>
            <rFont val="Tahoma"/>
            <family val="2"/>
          </rPr>
          <t xml:space="preserve">
For new or adj HDCP's, after their first 2 actual scores, they get the avg of those 2 scores as their WK1 &amp; WK2 score equivalents similar to players w established handicaps from previous year.
</t>
        </r>
      </text>
    </comment>
  </commentList>
</comments>
</file>

<file path=xl/sharedStrings.xml><?xml version="1.0" encoding="utf-8"?>
<sst xmlns="http://schemas.openxmlformats.org/spreadsheetml/2006/main" count="669" uniqueCount="201">
  <si>
    <t xml:space="preserve">2023 Men's League </t>
  </si>
  <si>
    <t>Players</t>
  </si>
  <si>
    <t xml:space="preserve">Front 9 </t>
  </si>
  <si>
    <t>Hole 1</t>
  </si>
  <si>
    <t>Hole 2</t>
  </si>
  <si>
    <t>Hole 3</t>
  </si>
  <si>
    <t>Hole 4</t>
  </si>
  <si>
    <t>Hole 5</t>
  </si>
  <si>
    <t>Hole 6</t>
  </si>
  <si>
    <t>Hole 7</t>
  </si>
  <si>
    <t>Hole 8</t>
  </si>
  <si>
    <t>Hole 9</t>
  </si>
  <si>
    <t>Par</t>
  </si>
  <si>
    <t>Rounded</t>
  </si>
  <si>
    <t>Net</t>
  </si>
  <si>
    <t>Norman's Sharks</t>
  </si>
  <si>
    <t xml:space="preserve">9 Hole </t>
  </si>
  <si>
    <t>Gary's Players</t>
  </si>
  <si>
    <t>Player</t>
  </si>
  <si>
    <t>Team</t>
  </si>
  <si>
    <t>Actual</t>
  </si>
  <si>
    <t>Wk1 HDCP</t>
  </si>
  <si>
    <t>Wk3 HDCP</t>
  </si>
  <si>
    <t>Wk4 HDCP</t>
  </si>
  <si>
    <t xml:space="preserve">New=0, </t>
  </si>
  <si>
    <t>Team 1</t>
  </si>
  <si>
    <t>Actual Score</t>
  </si>
  <si>
    <t>Handicap</t>
  </si>
  <si>
    <t>Score</t>
  </si>
  <si>
    <t>Team 4</t>
  </si>
  <si>
    <t>Almasi, Andrew</t>
  </si>
  <si>
    <t>Maier, Tom</t>
  </si>
  <si>
    <t>Stillson, Ray</t>
  </si>
  <si>
    <t>Almasi, Joe</t>
  </si>
  <si>
    <t>Stillson, Jeremy</t>
  </si>
  <si>
    <t>Nader, James (N)</t>
  </si>
  <si>
    <t>Almasi, Matt (N)</t>
  </si>
  <si>
    <t>Criswell, Larry</t>
  </si>
  <si>
    <t>Shissler, Charlie</t>
  </si>
  <si>
    <t>Almasi, Tom</t>
  </si>
  <si>
    <t>Crisco, Brad</t>
  </si>
  <si>
    <t>Askam, Tim</t>
  </si>
  <si>
    <t>Jackson, Bob</t>
  </si>
  <si>
    <t>Tuttle, Gene</t>
  </si>
  <si>
    <t>Begner, Josh</t>
  </si>
  <si>
    <t>Hart, Seth</t>
  </si>
  <si>
    <t>Evans, Clark (N)</t>
  </si>
  <si>
    <t>Blum, Kenny</t>
  </si>
  <si>
    <t>Frye, Kevin (N)</t>
  </si>
  <si>
    <t>Guppy, Matt</t>
  </si>
  <si>
    <t>Bolton, Brook</t>
  </si>
  <si>
    <t>Brashers, John (N)</t>
  </si>
  <si>
    <t>Clark, John</t>
  </si>
  <si>
    <t>Bourque, Philip</t>
  </si>
  <si>
    <t>McKinty, John</t>
  </si>
  <si>
    <t>Sheridan, Tyler</t>
  </si>
  <si>
    <t>Cafferty, Pat</t>
  </si>
  <si>
    <t>Ott, Alex</t>
  </si>
  <si>
    <t>Brown, Tim</t>
  </si>
  <si>
    <t>Price, Eric</t>
  </si>
  <si>
    <t>Dunbar, Al</t>
  </si>
  <si>
    <t>Burwell, Brandon</t>
  </si>
  <si>
    <t xml:space="preserve">Avg Team HDCP </t>
  </si>
  <si>
    <t>To Par</t>
  </si>
  <si>
    <t>Carlyle, Quinton (N)</t>
  </si>
  <si>
    <t>Carter, Greg</t>
  </si>
  <si>
    <t>Trevino's Highballers</t>
  </si>
  <si>
    <t>Weiskopf's Wiseguys</t>
  </si>
  <si>
    <t>Casper, Steve</t>
  </si>
  <si>
    <t>Team 2</t>
  </si>
  <si>
    <t>Team 6</t>
  </si>
  <si>
    <t>Caulkins, Paul</t>
  </si>
  <si>
    <t>Price, Curt</t>
  </si>
  <si>
    <t>Mercer, Mike (N)</t>
  </si>
  <si>
    <t>Centers, Jason</t>
  </si>
  <si>
    <t>Stover, Kyle (N)</t>
  </si>
  <si>
    <t>Johns, Nate</t>
  </si>
  <si>
    <t>Claerhout, Todd</t>
  </si>
  <si>
    <t>Durst, Justin</t>
  </si>
  <si>
    <t>Ramsay, Dave</t>
  </si>
  <si>
    <t>Copple, Jim</t>
  </si>
  <si>
    <t>Wake, Charlie</t>
  </si>
  <si>
    <t>Cluskey, Ron</t>
  </si>
  <si>
    <t>Monroe, Nate</t>
  </si>
  <si>
    <t>Phillips, Ralph</t>
  </si>
  <si>
    <t>Colgan, Jack</t>
  </si>
  <si>
    <t>Northrup, Jim</t>
  </si>
  <si>
    <t>Conklin, Tom</t>
  </si>
  <si>
    <t>Roberson, Damon</t>
  </si>
  <si>
    <t>Halloway, Chad</t>
  </si>
  <si>
    <t>Coulter, Ken</t>
  </si>
  <si>
    <t>Fletcher, Mat (N)</t>
  </si>
  <si>
    <t>Harmon, Aaron</t>
  </si>
  <si>
    <t>Ehens, Matt</t>
  </si>
  <si>
    <t>Thornton, Bryan</t>
  </si>
  <si>
    <t>Threw, Mick</t>
  </si>
  <si>
    <t xml:space="preserve">Avg Team HDCP  </t>
  </si>
  <si>
    <t>Ekstrand, Jared</t>
  </si>
  <si>
    <t>Watson's Kneeknockers</t>
  </si>
  <si>
    <t>The Golden Bears</t>
  </si>
  <si>
    <t>Team 3</t>
  </si>
  <si>
    <t>Team 5</t>
  </si>
  <si>
    <t>Ewalt, Alex</t>
  </si>
  <si>
    <t>Patterson, Jim</t>
  </si>
  <si>
    <t>Ewalt, Britt</t>
  </si>
  <si>
    <t>Kriz, Jeff</t>
  </si>
  <si>
    <t>Graves, Nate</t>
  </si>
  <si>
    <t>Howard, Chris (N)</t>
  </si>
  <si>
    <t>Miller, Steven</t>
  </si>
  <si>
    <t>Self, Dallas</t>
  </si>
  <si>
    <t>Urbanc, Moke</t>
  </si>
  <si>
    <t>Steffes, Adam (N)</t>
  </si>
  <si>
    <t>Putney, Tom</t>
  </si>
  <si>
    <t>Harms, Tim</t>
  </si>
  <si>
    <t>Jehle, Nick</t>
  </si>
  <si>
    <t>Harris, Marty (N)</t>
  </si>
  <si>
    <t>Shreck, Adam (N)</t>
  </si>
  <si>
    <t>Haulk, Jake</t>
  </si>
  <si>
    <t>Hogan's Heroes</t>
  </si>
  <si>
    <t>Arnie's Army</t>
  </si>
  <si>
    <t>Jehle, Scott</t>
  </si>
  <si>
    <t xml:space="preserve">Team 7 </t>
  </si>
  <si>
    <t>Team 8</t>
  </si>
  <si>
    <t>Thompson, Craig</t>
  </si>
  <si>
    <t>Monroe, Jim</t>
  </si>
  <si>
    <t>Kirvin, Zach</t>
  </si>
  <si>
    <t>Pierson, Brent</t>
  </si>
  <si>
    <t>Ludwig, Jay</t>
  </si>
  <si>
    <t>Mackie, Greg</t>
  </si>
  <si>
    <t>Putrich, Josh</t>
  </si>
  <si>
    <t>Powers, Brett</t>
  </si>
  <si>
    <t>Schmeig, Joel</t>
  </si>
  <si>
    <t>Wiebler, David</t>
  </si>
  <si>
    <t>STANDINGS</t>
  </si>
  <si>
    <t>Place</t>
  </si>
  <si>
    <t>1st</t>
  </si>
  <si>
    <t>2nd</t>
  </si>
  <si>
    <t>3rd</t>
  </si>
  <si>
    <t>4th</t>
  </si>
  <si>
    <t>Points</t>
  </si>
  <si>
    <t>Thursday Dates</t>
  </si>
  <si>
    <t>Team 7</t>
  </si>
  <si>
    <t>Matches by seed - 1 vs 2, 3 vs 4, 5 vs 6, 7 vs 8</t>
  </si>
  <si>
    <t>Matches by seed - 1 vs 8, 2 vs 7, 3 vs 6, 4 vs 5</t>
  </si>
  <si>
    <t>9 hole scramble @ 5 PM, Banquet Dinner &amp; Awards After</t>
  </si>
  <si>
    <t xml:space="preserve">       Tie breakers for week 10 &amp; 11 matchesby seed: </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</si>
  <si>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</si>
  <si>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</si>
  <si>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</si>
  <si>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</si>
  <si>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</si>
  <si>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</si>
  <si>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</si>
  <si>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</si>
  <si>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</si>
  <si>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</si>
  <si>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</si>
  <si>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</si>
  <si>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</si>
  <si>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(8/3 &amp; 8/10) - Win = 2, tie = 1 ; </t>
    </r>
    <r>
      <rPr>
        <sz val="11"/>
        <color rgb="FFE26B0A"/>
        <rFont val="Calibri"/>
        <family val="2"/>
      </rPr>
      <t>(Point standings sorted left to right)</t>
    </r>
  </si>
  <si>
    <r>
      <t>1. Head to Head results.  2. If needed, lowest net Score TEAM AVG</t>
    </r>
    <r>
      <rPr>
        <u/>
        <sz val="12"/>
        <color rgb="FF000000"/>
        <rFont val="Calibri"/>
        <family val="2"/>
      </rPr>
      <t xml:space="preserve"> used </t>
    </r>
    <r>
      <rPr>
        <sz val="12"/>
        <color rgb="FF000000"/>
        <rFont val="Calibri"/>
        <family val="2"/>
      </rPr>
      <t>in Matches YTD.</t>
    </r>
  </si>
  <si>
    <t>HDCP PAR =</t>
  </si>
  <si>
    <t xml:space="preserve">2023 Actual Scores </t>
  </si>
  <si>
    <t>Weekly Handicap - will be based on 4 best scores, once attendance reaches 5, Wk 1 - Hdcp score equivlant will drop off, once attend = 7 wk1 - Hdcp seed 2 drops off)</t>
  </si>
  <si>
    <t>Name</t>
  </si>
  <si>
    <t>2023 Status ?</t>
  </si>
  <si>
    <t>2023 Team #</t>
  </si>
  <si>
    <t>Wk 1 - HDCP Score Equivlant</t>
  </si>
  <si>
    <t>Wk 1 -F9</t>
  </si>
  <si>
    <t>Wk 2 -B9</t>
  </si>
  <si>
    <t>Wk 3-F9</t>
  </si>
  <si>
    <t>Wk 1 - HDCP</t>
  </si>
  <si>
    <t>Wk 2 - HDCP</t>
  </si>
  <si>
    <t>Wk 3 - HDCP</t>
  </si>
  <si>
    <t>Wk 4 - HDCP</t>
  </si>
  <si>
    <t>Attendance</t>
  </si>
  <si>
    <t xml:space="preserve">new = 0, HCDP Special Adj - 1, not new = 2, </t>
  </si>
  <si>
    <t>TBD</t>
  </si>
  <si>
    <t>New League Members - First 2 SCORES, Handicap will be calculated using the following Formula and Gross Score Ranges.</t>
  </si>
  <si>
    <t>Pct to Calc Handicap for this Range</t>
  </si>
  <si>
    <t>Gross Score Ranges</t>
  </si>
  <si>
    <t>up to 46</t>
  </si>
  <si>
    <t>47-55</t>
  </si>
  <si>
    <t>56 - 69</t>
  </si>
  <si>
    <t>70+</t>
  </si>
  <si>
    <t>for 2023</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</si>
  <si>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</si>
  <si>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</si>
  <si>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</si>
  <si>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 </t>
  </si>
  <si>
    <t>Yellow color in WK 1 - HDCP (COL'S D&amp;E) indicates player has 5 (Col D) &amp; 7 (Col E) current year scores in and those starting handicap scores at beginning of the year drop off.</t>
  </si>
  <si>
    <t>Green cell color indicates a player is new and his handicap is being calculated based on the new players handicap calc vs a player who's played in the previous year(s).</t>
  </si>
  <si>
    <t>Y</t>
  </si>
  <si>
    <t>NEW</t>
  </si>
  <si>
    <t>y</t>
  </si>
  <si>
    <t/>
  </si>
  <si>
    <t>TOP 10 ACTUAL</t>
  </si>
  <si>
    <t>TOP 10 NET</t>
  </si>
  <si>
    <t xml:space="preserve"> HDCP</t>
  </si>
  <si>
    <t>HDCP</t>
  </si>
  <si>
    <t>F9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</si>
</sst>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0" x14ac:knownFonts="1">
    <font>
      <sz val="11"/>
      <color theme="1"/>
      <name val="Calibri"/>
      <family val="2"/>
      <scheme val="minor"/>
    </font>
    <font>
      <sz val="10"/>
      <name val="Arial"/>
      <family val="2"/>
    </font>
    <font>
      <b/>
      <sz val="11"/>
      <color rgb="FF000000"/>
      <name val="Calibri"/>
      <family val="2"/>
    </font>
    <font>
      <b/>
      <sz val="9"/>
      <color indexed="81"/>
      <name val="Tahoma"/>
      <family val="2"/>
    </font>
    <font>
      <sz val="9"/>
      <color indexed="81"/>
      <name val="Tahoma"/>
      <family val="2"/>
    </font>
    <font>
      <b/>
      <sz val="12"/>
      <name val="Calibri"/>
      <family val="2"/>
    </font>
    <font>
      <b/>
      <i/>
      <sz val="12"/>
      <name val="Calibri"/>
      <family val="2"/>
    </font>
    <font>
      <sz val="12"/>
      <name val="Calibri"/>
      <family val="2"/>
    </font>
    <font>
      <sz val="11"/>
      <name val="Calibri"/>
      <family val="2"/>
    </font>
    <font>
      <sz val="11"/>
      <color theme="1"/>
      <name val="Calibri"/>
      <family val="2"/>
    </font>
    <font>
      <b/>
      <sz val="14"/>
      <color rgb="FFFF0000"/>
      <name val="Calibri"/>
      <family val="2"/>
    </font>
    <font>
      <b/>
      <sz val="11"/>
      <name val="Calibri"/>
      <family val="2"/>
    </font>
    <font>
      <sz val="12"/>
      <color rgb="FF000000"/>
      <name val="Calibri"/>
      <family val="2"/>
    </font>
    <font>
      <b/>
      <sz val="12"/>
      <color rgb="FF0070C0"/>
      <name val="Calibri"/>
      <family val="2"/>
    </font>
    <font>
      <sz val="11"/>
      <color rgb="FFE26B0A"/>
      <name val="Calibri"/>
      <family val="2"/>
    </font>
    <font>
      <b/>
      <sz val="12"/>
      <color rgb="FFFFFFFF"/>
      <name val="Calibri"/>
      <family val="2"/>
    </font>
    <font>
      <u/>
      <sz val="12"/>
      <color rgb="FF000000"/>
      <name val="Calibri"/>
      <family val="2"/>
    </font>
    <font>
      <sz val="14"/>
      <color rgb="FF000000"/>
      <name val="Cambria"/>
      <family val="2"/>
    </font>
    <font>
      <sz val="12"/>
      <color theme="1"/>
      <name val="Calibri"/>
      <family val="2"/>
      <scheme val="minor"/>
    </font>
    <font>
      <sz val="8"/>
      <name val="Calibri"/>
      <family val="2"/>
      <scheme val="minor"/>
    </font>
  </fonts>
  <fills count="20">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8E4BC"/>
        <bgColor rgb="FF000000"/>
      </patternFill>
    </fill>
    <fill>
      <patternFill patternType="solid">
        <fgColor rgb="FFFFFF00"/>
        <bgColor rgb="FF000000"/>
      </patternFill>
    </fill>
    <fill>
      <patternFill patternType="solid">
        <fgColor rgb="FFB8CCE4"/>
        <bgColor rgb="FF000000"/>
      </patternFill>
    </fill>
    <fill>
      <patternFill patternType="solid">
        <fgColor rgb="FF963634"/>
        <bgColor rgb="FF963634"/>
      </patternFill>
    </fill>
    <fill>
      <patternFill patternType="solid">
        <fgColor rgb="FFFABF8F"/>
        <bgColor rgb="FF000000"/>
      </patternFill>
    </fill>
    <fill>
      <patternFill patternType="solid">
        <fgColor rgb="FFFFFFCC"/>
        <bgColor rgb="FF000000"/>
      </patternFill>
    </fill>
    <fill>
      <patternFill patternType="solid">
        <fgColor rgb="FFB7DEE8"/>
        <bgColor rgb="FF000000"/>
      </patternFill>
    </fill>
    <fill>
      <patternFill patternType="solid">
        <fgColor rgb="FFFFFF99"/>
        <bgColor rgb="FF000000"/>
      </patternFill>
    </fill>
    <fill>
      <patternFill patternType="solid">
        <fgColor rgb="FF92D050"/>
        <bgColor rgb="FF000000"/>
      </patternFill>
    </fill>
    <fill>
      <patternFill patternType="solid">
        <fgColor theme="0"/>
        <bgColor indexed="64"/>
      </patternFill>
    </fill>
    <fill>
      <patternFill patternType="solid">
        <fgColor theme="0"/>
        <bgColor rgb="FF000000"/>
      </patternFill>
    </fill>
    <fill>
      <patternFill patternType="solid">
        <fgColor theme="9" tint="0.59999389629810485"/>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50">
    <xf numFmtId="0" fontId="0" fillId="0" borderId="0" xfId="0"/>
    <xf numFmtId="0" fontId="2" fillId="2" borderId="8" xfId="0" applyFont="1" applyFill="1" applyBorder="1" applyAlignment="1">
      <alignment horizontal="center"/>
    </xf>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5" fillId="0" borderId="0" xfId="1" applyFont="1" applyAlignment="1">
      <alignment horizontal="left"/>
    </xf>
    <xf numFmtId="0" fontId="7" fillId="0" borderId="0" xfId="1" applyFont="1" applyAlignment="1">
      <alignment horizontal="center"/>
    </xf>
    <xf numFmtId="0" fontId="8" fillId="0" borderId="0" xfId="1" applyFont="1" applyAlignment="1">
      <alignment horizontal="center"/>
    </xf>
    <xf numFmtId="0" fontId="9" fillId="0" borderId="0" xfId="0" applyFont="1"/>
    <xf numFmtId="0" fontId="10" fillId="0" borderId="0" xfId="0" applyFont="1"/>
    <xf numFmtId="0" fontId="11" fillId="3" borderId="1" xfId="1" applyFont="1" applyFill="1" applyBorder="1" applyAlignment="1">
      <alignment horizontal="center"/>
    </xf>
    <xf numFmtId="0" fontId="11" fillId="3" borderId="2" xfId="1" applyFont="1" applyFill="1" applyBorder="1" applyAlignment="1">
      <alignment horizontal="center"/>
    </xf>
    <xf numFmtId="0" fontId="2" fillId="0" borderId="0" xfId="0" applyFont="1"/>
    <xf numFmtId="0" fontId="12" fillId="0" borderId="0" xfId="0" applyFont="1"/>
    <xf numFmtId="0" fontId="7" fillId="0" borderId="0" xfId="1" applyFont="1"/>
    <xf numFmtId="14" fontId="6" fillId="0" borderId="0" xfId="1" applyNumberFormat="1" applyFont="1" applyAlignment="1">
      <alignment horizontal="center"/>
    </xf>
    <xf numFmtId="0" fontId="9" fillId="4" borderId="0" xfId="0" applyFont="1" applyFill="1"/>
    <xf numFmtId="0" fontId="11" fillId="0" borderId="0" xfId="1" applyFont="1"/>
    <xf numFmtId="0" fontId="11" fillId="3" borderId="3" xfId="1" applyFont="1" applyFill="1" applyBorder="1" applyAlignment="1">
      <alignment horizontal="center"/>
    </xf>
    <xf numFmtId="0" fontId="11" fillId="3" borderId="0" xfId="1" applyFont="1" applyFill="1" applyAlignment="1">
      <alignment horizontal="center"/>
    </xf>
    <xf numFmtId="0" fontId="2" fillId="4" borderId="0" xfId="0" applyFont="1" applyFill="1" applyAlignment="1">
      <alignment wrapText="1"/>
    </xf>
    <xf numFmtId="0" fontId="9" fillId="4" borderId="0" xfId="0" applyFont="1" applyFill="1" applyAlignment="1">
      <alignment wrapText="1"/>
    </xf>
    <xf numFmtId="0" fontId="5" fillId="5" borderId="4" xfId="1" applyFont="1" applyFill="1" applyBorder="1"/>
    <xf numFmtId="0" fontId="5" fillId="5" borderId="5" xfId="1" applyFont="1" applyFill="1" applyBorder="1"/>
    <xf numFmtId="0" fontId="5" fillId="5" borderId="5" xfId="1" applyFont="1" applyFill="1" applyBorder="1" applyAlignment="1">
      <alignment horizontal="center"/>
    </xf>
    <xf numFmtId="0" fontId="5" fillId="4" borderId="5" xfId="1" applyFont="1" applyFill="1" applyBorder="1" applyAlignment="1">
      <alignment horizontal="center"/>
    </xf>
    <xf numFmtId="0" fontId="5" fillId="5" borderId="5" xfId="1" applyFont="1" applyFill="1" applyBorder="1" applyAlignment="1">
      <alignment wrapText="1"/>
    </xf>
    <xf numFmtId="0" fontId="5" fillId="4" borderId="5" xfId="1" applyFont="1" applyFill="1" applyBorder="1" applyAlignment="1">
      <alignment horizontal="center" wrapText="1"/>
    </xf>
    <xf numFmtId="0" fontId="11" fillId="0" borderId="0" xfId="1" applyFont="1" applyAlignment="1">
      <alignment horizontal="center"/>
    </xf>
    <xf numFmtId="0" fontId="11" fillId="3" borderId="6" xfId="1" applyFont="1" applyFill="1" applyBorder="1" applyAlignment="1">
      <alignment horizontal="center"/>
    </xf>
    <xf numFmtId="0" fontId="11" fillId="3" borderId="7" xfId="1" applyFont="1" applyFill="1" applyBorder="1" applyAlignment="1">
      <alignment horizontal="center"/>
    </xf>
    <xf numFmtId="0" fontId="2" fillId="4" borderId="0" xfId="0" applyFont="1" applyFill="1"/>
    <xf numFmtId="0" fontId="9" fillId="6" borderId="0" xfId="0" applyFont="1" applyFill="1"/>
    <xf numFmtId="0" fontId="5" fillId="5" borderId="4" xfId="1" applyFont="1" applyFill="1" applyBorder="1" applyAlignment="1">
      <alignment horizontal="center"/>
    </xf>
    <xf numFmtId="0" fontId="5" fillId="4" borderId="4" xfId="1" applyFont="1" applyFill="1" applyBorder="1" applyAlignment="1">
      <alignment horizontal="center"/>
    </xf>
    <xf numFmtId="0" fontId="7" fillId="0" borderId="8" xfId="0" applyFont="1" applyBorder="1"/>
    <xf numFmtId="1" fontId="9" fillId="7" borderId="8" xfId="0" applyNumberFormat="1" applyFont="1" applyFill="1" applyBorder="1" applyAlignment="1">
      <alignment horizontal="center"/>
    </xf>
    <xf numFmtId="0" fontId="8" fillId="0" borderId="0" xfId="1" applyFont="1" applyAlignment="1">
      <alignment horizontal="center" vertical="center"/>
    </xf>
    <xf numFmtId="1" fontId="9" fillId="0" borderId="0" xfId="0" applyNumberFormat="1" applyFont="1" applyAlignment="1">
      <alignment horizontal="center"/>
    </xf>
    <xf numFmtId="2" fontId="9" fillId="0" borderId="0" xfId="0" applyNumberFormat="1" applyFont="1" applyAlignment="1">
      <alignment horizontal="center"/>
    </xf>
    <xf numFmtId="2" fontId="9" fillId="6" borderId="9" xfId="0" applyNumberFormat="1" applyFont="1" applyFill="1" applyBorder="1" applyAlignment="1">
      <alignment horizontal="center"/>
    </xf>
    <xf numFmtId="0" fontId="9" fillId="7" borderId="0" xfId="0" applyFont="1" applyFill="1" applyAlignment="1">
      <alignment horizontal="center" vertical="center"/>
    </xf>
    <xf numFmtId="0" fontId="12" fillId="8" borderId="8" xfId="0" applyFont="1" applyFill="1" applyBorder="1" applyAlignment="1">
      <alignment horizontal="left" indent="1"/>
    </xf>
    <xf numFmtId="1" fontId="12" fillId="8" borderId="8" xfId="0" applyNumberFormat="1" applyFont="1" applyFill="1" applyBorder="1" applyAlignment="1">
      <alignment horizontal="center"/>
    </xf>
    <xf numFmtId="0" fontId="7" fillId="7" borderId="8" xfId="0" applyFont="1" applyFill="1" applyBorder="1"/>
    <xf numFmtId="1" fontId="9" fillId="9" borderId="0" xfId="0" applyNumberFormat="1" applyFont="1" applyFill="1" applyAlignment="1">
      <alignment horizontal="center"/>
    </xf>
    <xf numFmtId="0" fontId="12" fillId="7" borderId="8" xfId="0" applyFont="1" applyFill="1" applyBorder="1" applyAlignment="1">
      <alignment horizontal="left" indent="1"/>
    </xf>
    <xf numFmtId="1" fontId="12" fillId="7" borderId="8" xfId="0" applyNumberFormat="1" applyFont="1" applyFill="1" applyBorder="1" applyAlignment="1">
      <alignment horizontal="center"/>
    </xf>
    <xf numFmtId="0" fontId="5" fillId="0" borderId="8" xfId="1" applyFont="1" applyBorder="1" applyAlignment="1">
      <alignment horizontal="center"/>
    </xf>
    <xf numFmtId="0" fontId="7" fillId="0" borderId="8" xfId="1" applyFont="1" applyBorder="1" applyAlignment="1">
      <alignment horizontal="center"/>
    </xf>
    <xf numFmtId="164" fontId="7" fillId="0" borderId="8" xfId="1" applyNumberFormat="1" applyFont="1" applyBorder="1" applyAlignment="1">
      <alignment horizontal="center"/>
    </xf>
    <xf numFmtId="1" fontId="7" fillId="8" borderId="8" xfId="1" applyNumberFormat="1" applyFont="1" applyFill="1" applyBorder="1" applyAlignment="1">
      <alignment horizontal="center"/>
    </xf>
    <xf numFmtId="1" fontId="7" fillId="7" borderId="8" xfId="1" applyNumberFormat="1" applyFont="1" applyFill="1" applyBorder="1" applyAlignment="1">
      <alignment horizontal="center"/>
    </xf>
    <xf numFmtId="0" fontId="12" fillId="0" borderId="8" xfId="0" applyFont="1" applyBorder="1"/>
    <xf numFmtId="0" fontId="5" fillId="0" borderId="8" xfId="1" applyFont="1" applyBorder="1"/>
    <xf numFmtId="1" fontId="12" fillId="0" borderId="8" xfId="0" applyNumberFormat="1" applyFont="1" applyBorder="1" applyAlignment="1">
      <alignment horizontal="center"/>
    </xf>
    <xf numFmtId="0" fontId="5" fillId="0" borderId="5" xfId="1" applyFont="1" applyBorder="1"/>
    <xf numFmtId="0" fontId="7" fillId="0" borderId="5" xfId="1" applyFont="1" applyBorder="1" applyAlignment="1">
      <alignment horizontal="center"/>
    </xf>
    <xf numFmtId="164" fontId="7" fillId="0" borderId="5" xfId="1" applyNumberFormat="1" applyFont="1" applyBorder="1" applyAlignment="1">
      <alignment horizontal="center"/>
    </xf>
    <xf numFmtId="1" fontId="12" fillId="0" borderId="5" xfId="0" applyNumberFormat="1" applyFont="1" applyBorder="1" applyAlignment="1">
      <alignment horizontal="center"/>
    </xf>
    <xf numFmtId="1" fontId="9" fillId="7" borderId="0" xfId="0" applyNumberFormat="1" applyFont="1" applyFill="1" applyAlignment="1">
      <alignment horizontal="center"/>
    </xf>
    <xf numFmtId="0" fontId="7" fillId="7" borderId="8" xfId="1" applyFont="1" applyFill="1" applyBorder="1" applyAlignment="1">
      <alignment horizontal="center"/>
    </xf>
    <xf numFmtId="164" fontId="7" fillId="7" borderId="8" xfId="1" applyNumberFormat="1" applyFont="1" applyFill="1" applyBorder="1" applyAlignment="1">
      <alignment horizontal="center"/>
    </xf>
    <xf numFmtId="2" fontId="12" fillId="7" borderId="8" xfId="0" applyNumberFormat="1" applyFont="1" applyFill="1" applyBorder="1" applyAlignment="1">
      <alignment horizontal="left"/>
    </xf>
    <xf numFmtId="0" fontId="5" fillId="0" borderId="10" xfId="1" applyFont="1" applyBorder="1"/>
    <xf numFmtId="0" fontId="7" fillId="0" borderId="10" xfId="1" applyFont="1" applyBorder="1" applyAlignment="1">
      <alignment horizontal="center"/>
    </xf>
    <xf numFmtId="164" fontId="7" fillId="0" borderId="10" xfId="1" applyNumberFormat="1" applyFont="1" applyBorder="1" applyAlignment="1">
      <alignment horizontal="center"/>
    </xf>
    <xf numFmtId="1" fontId="12" fillId="0" borderId="10" xfId="0" applyNumberFormat="1" applyFont="1" applyBorder="1" applyAlignment="1">
      <alignment horizontal="center"/>
    </xf>
    <xf numFmtId="1" fontId="12" fillId="7" borderId="10" xfId="0" applyNumberFormat="1" applyFont="1" applyFill="1" applyBorder="1" applyAlignment="1">
      <alignment horizontal="center"/>
    </xf>
    <xf numFmtId="0" fontId="13" fillId="0" borderId="10" xfId="1" applyFont="1" applyBorder="1" applyAlignment="1">
      <alignment horizontal="center"/>
    </xf>
    <xf numFmtId="0" fontId="8" fillId="0" borderId="10" xfId="1" applyFont="1" applyBorder="1" applyAlignment="1">
      <alignment horizontal="center"/>
    </xf>
    <xf numFmtId="164" fontId="8" fillId="0" borderId="10" xfId="1" applyNumberFormat="1" applyFont="1" applyBorder="1" applyAlignment="1">
      <alignment horizontal="center"/>
    </xf>
    <xf numFmtId="1" fontId="9" fillId="0" borderId="10" xfId="0" applyNumberFormat="1" applyFont="1" applyBorder="1" applyAlignment="1">
      <alignment horizontal="center"/>
    </xf>
    <xf numFmtId="0" fontId="11" fillId="0" borderId="10" xfId="1" applyFont="1" applyBorder="1"/>
    <xf numFmtId="0" fontId="8" fillId="0" borderId="10" xfId="0" applyFont="1" applyBorder="1" applyAlignment="1">
      <alignment horizontal="left"/>
    </xf>
    <xf numFmtId="0" fontId="9" fillId="0" borderId="10" xfId="0" applyFont="1" applyBorder="1" applyAlignment="1">
      <alignment horizontal="left"/>
    </xf>
    <xf numFmtId="0" fontId="2" fillId="10" borderId="8" xfId="0" applyFont="1" applyFill="1" applyBorder="1" applyAlignment="1">
      <alignment horizontal="center"/>
    </xf>
    <xf numFmtId="0" fontId="15" fillId="11" borderId="0" xfId="0" applyFont="1" applyFill="1" applyAlignment="1">
      <alignment horizontal="center"/>
    </xf>
    <xf numFmtId="165" fontId="12" fillId="7" borderId="8" xfId="0" applyNumberFormat="1" applyFont="1" applyFill="1" applyBorder="1" applyAlignment="1">
      <alignment horizontal="center"/>
    </xf>
    <xf numFmtId="0" fontId="12" fillId="8" borderId="8" xfId="0" applyFont="1" applyFill="1" applyBorder="1" applyAlignment="1">
      <alignment horizontal="center"/>
    </xf>
    <xf numFmtId="0" fontId="12" fillId="0" borderId="8" xfId="0" applyFont="1" applyBorder="1" applyAlignment="1">
      <alignment horizontal="center"/>
    </xf>
    <xf numFmtId="0" fontId="12" fillId="7" borderId="8" xfId="0" applyFont="1" applyFill="1" applyBorder="1" applyAlignment="1">
      <alignment horizontal="center"/>
    </xf>
    <xf numFmtId="0" fontId="9" fillId="0" borderId="10" xfId="0" applyFont="1" applyBorder="1" applyAlignment="1">
      <alignment horizontal="center"/>
    </xf>
    <xf numFmtId="0" fontId="9" fillId="0" borderId="12" xfId="0" applyFont="1" applyBorder="1" applyAlignment="1">
      <alignment horizontal="center"/>
    </xf>
    <xf numFmtId="0" fontId="12" fillId="0" borderId="0" xfId="0" applyFont="1" applyAlignment="1">
      <alignment horizontal="center"/>
    </xf>
    <xf numFmtId="0" fontId="9" fillId="0" borderId="0" xfId="0" applyFont="1" applyAlignment="1">
      <alignment horizontal="center"/>
    </xf>
    <xf numFmtId="0" fontId="8" fillId="3" borderId="11" xfId="1" applyFont="1" applyFill="1" applyBorder="1" applyAlignment="1">
      <alignment horizontal="center"/>
    </xf>
    <xf numFmtId="0" fontId="8" fillId="3" borderId="10" xfId="1" applyFont="1" applyFill="1" applyBorder="1" applyAlignment="1">
      <alignment horizontal="center"/>
    </xf>
    <xf numFmtId="0" fontId="8" fillId="3" borderId="12" xfId="1" applyFont="1" applyFill="1" applyBorder="1" applyAlignment="1">
      <alignment horizontal="center"/>
    </xf>
    <xf numFmtId="0" fontId="8" fillId="0" borderId="0" xfId="1" applyFont="1"/>
    <xf numFmtId="164" fontId="8" fillId="0" borderId="0" xfId="1" applyNumberFormat="1" applyFont="1" applyAlignment="1">
      <alignment horizontal="center"/>
    </xf>
    <xf numFmtId="1" fontId="8" fillId="0" borderId="0" xfId="1" applyNumberFormat="1" applyFont="1" applyAlignment="1">
      <alignment horizontal="center"/>
    </xf>
    <xf numFmtId="166" fontId="8" fillId="0" borderId="0" xfId="2" applyNumberFormat="1" applyFont="1" applyFill="1" applyBorder="1" applyAlignment="1"/>
    <xf numFmtId="9" fontId="8" fillId="0" borderId="0" xfId="2" applyFont="1" applyFill="1" applyBorder="1" applyAlignment="1"/>
    <xf numFmtId="0" fontId="9" fillId="0" borderId="0" xfId="0" applyFont="1" applyAlignment="1">
      <alignment horizontal="center" wrapText="1"/>
    </xf>
    <xf numFmtId="0" fontId="9" fillId="12" borderId="11" xfId="0" applyFont="1" applyFill="1" applyBorder="1" applyAlignment="1">
      <alignment horizontal="right"/>
    </xf>
    <xf numFmtId="164" fontId="9" fillId="12" borderId="12" xfId="0" applyNumberFormat="1" applyFont="1" applyFill="1" applyBorder="1" applyAlignment="1">
      <alignment horizontal="center"/>
    </xf>
    <xf numFmtId="0" fontId="9" fillId="12" borderId="0" xfId="0" applyFont="1" applyFill="1" applyAlignment="1">
      <alignment horizontal="left"/>
    </xf>
    <xf numFmtId="0" fontId="9" fillId="12" borderId="0" xfId="0" applyFont="1" applyFill="1" applyAlignment="1">
      <alignment horizontal="center"/>
    </xf>
    <xf numFmtId="0" fontId="9" fillId="12" borderId="0" xfId="0" applyFont="1" applyFill="1"/>
    <xf numFmtId="0" fontId="9" fillId="13" borderId="0" xfId="0" applyFont="1" applyFill="1"/>
    <xf numFmtId="0" fontId="9" fillId="0" borderId="9" xfId="0" applyFont="1" applyBorder="1"/>
    <xf numFmtId="0" fontId="9" fillId="0" borderId="9" xfId="0" applyFont="1" applyBorder="1" applyAlignment="1">
      <alignment horizontal="center" wrapText="1"/>
    </xf>
    <xf numFmtId="0" fontId="9" fillId="4" borderId="9" xfId="0" applyFont="1" applyFill="1" applyBorder="1" applyAlignment="1">
      <alignment horizontal="center" wrapText="1"/>
    </xf>
    <xf numFmtId="0" fontId="2" fillId="6" borderId="14" xfId="0" applyFont="1" applyFill="1" applyBorder="1" applyAlignment="1">
      <alignment horizontal="center" wrapText="1"/>
    </xf>
    <xf numFmtId="0" fontId="9" fillId="14" borderId="9" xfId="0" applyFont="1" applyFill="1" applyBorder="1" applyAlignment="1">
      <alignment wrapText="1"/>
    </xf>
    <xf numFmtId="0" fontId="2" fillId="6" borderId="9" xfId="0" applyFont="1" applyFill="1" applyBorder="1" applyAlignment="1">
      <alignment horizont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9" fillId="15" borderId="0" xfId="0" applyFont="1" applyFill="1"/>
    <xf numFmtId="0" fontId="9" fillId="7" borderId="8" xfId="0" applyFont="1" applyFill="1" applyBorder="1" applyAlignment="1">
      <alignment horizontal="center" wrapText="1"/>
    </xf>
    <xf numFmtId="1" fontId="9" fillId="7" borderId="9" xfId="0" applyNumberFormat="1" applyFont="1" applyFill="1" applyBorder="1" applyAlignment="1">
      <alignment horizontal="center"/>
    </xf>
    <xf numFmtId="0" fontId="9" fillId="0" borderId="9" xfId="0" applyFont="1" applyBorder="1" applyAlignment="1">
      <alignment horizontal="center"/>
    </xf>
    <xf numFmtId="1" fontId="9" fillId="6" borderId="9" xfId="0" applyNumberFormat="1" applyFont="1" applyFill="1" applyBorder="1" applyAlignment="1">
      <alignment horizontal="center"/>
    </xf>
    <xf numFmtId="0" fontId="9" fillId="7" borderId="9" xfId="0" applyFont="1" applyFill="1" applyBorder="1" applyAlignment="1">
      <alignment horizontal="center" vertical="center"/>
    </xf>
    <xf numFmtId="0" fontId="9" fillId="0" borderId="8" xfId="0" applyFont="1" applyBorder="1"/>
    <xf numFmtId="49" fontId="9" fillId="0" borderId="8" xfId="0" applyNumberFormat="1" applyFont="1" applyBorder="1"/>
    <xf numFmtId="0" fontId="9" fillId="0" borderId="8" xfId="0" applyFont="1" applyBorder="1" applyAlignment="1">
      <alignment horizontal="center"/>
    </xf>
    <xf numFmtId="0" fontId="17" fillId="0" borderId="0" xfId="0" applyFont="1"/>
    <xf numFmtId="0" fontId="9" fillId="16" borderId="0" xfId="0" applyFont="1" applyFill="1"/>
    <xf numFmtId="0" fontId="17" fillId="0" borderId="12" xfId="0" applyFont="1" applyBorder="1"/>
    <xf numFmtId="0" fontId="17" fillId="0" borderId="8" xfId="0" applyFont="1" applyBorder="1"/>
    <xf numFmtId="49" fontId="9" fillId="0" borderId="0" xfId="0" applyNumberFormat="1" applyFont="1"/>
    <xf numFmtId="0" fontId="17" fillId="0" borderId="0" xfId="0" applyFont="1" applyAlignment="1">
      <alignment horizontal="center"/>
    </xf>
    <xf numFmtId="0" fontId="9" fillId="0" borderId="12" xfId="0" applyFont="1" applyBorder="1"/>
    <xf numFmtId="0" fontId="9" fillId="0" borderId="15" xfId="0" applyFont="1" applyBorder="1"/>
    <xf numFmtId="1" fontId="9" fillId="6" borderId="8" xfId="0" applyNumberFormat="1" applyFont="1" applyFill="1" applyBorder="1" applyAlignment="1">
      <alignment horizontal="center"/>
    </xf>
    <xf numFmtId="0" fontId="9" fillId="0" borderId="0" xfId="0" applyFont="1" applyAlignment="1">
      <alignment horizontal="center" vertical="center"/>
    </xf>
    <xf numFmtId="0" fontId="9" fillId="6" borderId="0" xfId="0" applyFont="1" applyFill="1" applyAlignment="1">
      <alignment horizontal="center"/>
    </xf>
    <xf numFmtId="0" fontId="2" fillId="4" borderId="0" xfId="0" applyFont="1" applyFill="1" applyAlignment="1">
      <alignment horizontal="center"/>
    </xf>
    <xf numFmtId="0" fontId="2" fillId="4" borderId="0" xfId="0" applyFont="1" applyFill="1" applyAlignment="1">
      <alignment horizontal="center" wrapText="1"/>
    </xf>
    <xf numFmtId="0" fontId="9" fillId="4" borderId="0" xfId="0" applyFont="1" applyFill="1" applyAlignment="1">
      <alignment horizontal="center" wrapText="1"/>
    </xf>
    <xf numFmtId="0" fontId="2" fillId="0" borderId="0" xfId="0" applyFont="1" applyAlignment="1">
      <alignment horizontal="center"/>
    </xf>
    <xf numFmtId="0" fontId="18" fillId="17" borderId="8" xfId="0" applyFont="1" applyFill="1" applyBorder="1" applyAlignment="1">
      <alignment horizontal="left" indent="1"/>
    </xf>
    <xf numFmtId="0" fontId="7" fillId="0" borderId="0" xfId="0" applyFont="1"/>
    <xf numFmtId="1" fontId="9" fillId="6" borderId="0" xfId="0" applyNumberFormat="1" applyFont="1" applyFill="1" applyAlignment="1">
      <alignment horizontal="center"/>
    </xf>
    <xf numFmtId="0" fontId="12" fillId="18" borderId="8" xfId="0" applyFont="1" applyFill="1" applyBorder="1" applyAlignment="1">
      <alignment horizontal="left" indent="1"/>
    </xf>
    <xf numFmtId="1" fontId="12" fillId="18" borderId="8" xfId="0" applyNumberFormat="1" applyFont="1" applyFill="1" applyBorder="1" applyAlignment="1">
      <alignment horizontal="center"/>
    </xf>
    <xf numFmtId="1" fontId="7" fillId="19" borderId="8" xfId="1" applyNumberFormat="1" applyFont="1" applyFill="1" applyBorder="1" applyAlignment="1">
      <alignment horizontal="center"/>
    </xf>
    <xf numFmtId="1" fontId="7" fillId="18" borderId="8" xfId="1" applyNumberFormat="1" applyFont="1" applyFill="1" applyBorder="1" applyAlignment="1">
      <alignment horizontal="center"/>
    </xf>
    <xf numFmtId="0" fontId="12" fillId="18" borderId="8" xfId="0" applyFont="1" applyFill="1" applyBorder="1" applyAlignment="1">
      <alignment horizontal="center"/>
    </xf>
    <xf numFmtId="0" fontId="12" fillId="0" borderId="11" xfId="0" applyFont="1" applyBorder="1" applyAlignment="1">
      <alignment horizontal="center" vertical="center"/>
    </xf>
    <xf numFmtId="0" fontId="9" fillId="0" borderId="10" xfId="0" applyFont="1" applyBorder="1" applyAlignment="1">
      <alignment horizontal="center"/>
    </xf>
    <xf numFmtId="0" fontId="9" fillId="0" borderId="12" xfId="0" applyFont="1" applyBorder="1" applyAlignment="1">
      <alignment horizontal="center"/>
    </xf>
    <xf numFmtId="0" fontId="12" fillId="0" borderId="8" xfId="0" applyFont="1" applyBorder="1" applyAlignment="1">
      <alignment horizontal="center"/>
    </xf>
    <xf numFmtId="0" fontId="12" fillId="0" borderId="8" xfId="0" applyFont="1" applyBorder="1"/>
    <xf numFmtId="0" fontId="9" fillId="0" borderId="8" xfId="0" applyFont="1" applyBorder="1" applyAlignment="1">
      <alignment horizontal="center"/>
    </xf>
    <xf numFmtId="0" fontId="9" fillId="0" borderId="8" xfId="0" applyFont="1" applyBorder="1"/>
    <xf numFmtId="0" fontId="2" fillId="0" borderId="13" xfId="0" applyFont="1" applyBorder="1" applyAlignment="1">
      <alignment horizontal="center" wrapText="1"/>
    </xf>
  </cellXfs>
  <cellStyles count="3">
    <cellStyle name="Normal" xfId="0" builtinId="0"/>
    <cellStyle name="Normal 3 2" xfId="1" xr:uid="{EE4F3E59-1B94-49BE-A158-0EB01432051C}"/>
    <cellStyle name="Percent 2" xfId="2" xr:uid="{743EA259-B106-4890-B93B-B3E81F90D88E}"/>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3%20Mens%20League\2023%20League%20Master%20Sheet.xlsx" TargetMode="External"/><Relationship Id="rId1" Type="http://schemas.openxmlformats.org/officeDocument/2006/relationships/externalLinkPath" Target="2023%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ams &amp; Schedule"/>
      <sheetName val="2023 Sign Ups"/>
      <sheetName val="2023 Team Pivot"/>
      <sheetName val="HDCPS Explained"/>
      <sheetName val="2022 Team Pivot"/>
      <sheetName val="Prev Yrs (2022) Scores.Hdicaps"/>
      <sheetName val="Current Yr Scores.Hdicaps"/>
      <sheetName val="Process Notes"/>
      <sheetName val="WK 1 F9 2023"/>
      <sheetName val="WK 2 B9 2023"/>
      <sheetName val="WK 3 F9 2023"/>
      <sheetName val="WK 4 B9 2023"/>
      <sheetName val="WK 5 F9 2023"/>
      <sheetName val="WK 6 B9 2023"/>
      <sheetName val="WK 7 F9 2023"/>
      <sheetName val="WK 8 B9 2023"/>
      <sheetName val="WK 9 F9 2023"/>
      <sheetName val="WK 10 B9 2023"/>
      <sheetName val="WK 11 F9 2023"/>
      <sheetName val="Scramble.Prize Sheet"/>
      <sheetName val="Payouts"/>
      <sheetName val="Sheet3"/>
      <sheetName val="Sheet6"/>
    </sheetNames>
    <sheetDataSet>
      <sheetData sheetId="0"/>
      <sheetData sheetId="1">
        <row r="2">
          <cell r="A2" t="str">
            <v>Almasi, Andrew</v>
          </cell>
          <cell r="B2" t="str">
            <v>Y</v>
          </cell>
          <cell r="C2">
            <v>15.100000000000001</v>
          </cell>
          <cell r="D2">
            <v>6</v>
          </cell>
        </row>
        <row r="3">
          <cell r="A3" t="str">
            <v>Almasi, Joe</v>
          </cell>
          <cell r="B3" t="str">
            <v>Y</v>
          </cell>
          <cell r="C3">
            <v>6.8500000000000014</v>
          </cell>
          <cell r="D3">
            <v>4</v>
          </cell>
        </row>
        <row r="4">
          <cell r="A4" t="str">
            <v>Almasi, Matt (N)</v>
          </cell>
          <cell r="B4" t="str">
            <v>NEW</v>
          </cell>
          <cell r="C4">
            <v>7</v>
          </cell>
          <cell r="D4">
            <v>7</v>
          </cell>
        </row>
        <row r="5">
          <cell r="A5" t="str">
            <v>Almasi, Tom</v>
          </cell>
          <cell r="B5" t="str">
            <v>Y</v>
          </cell>
          <cell r="C5">
            <v>17.350000000000001</v>
          </cell>
          <cell r="D5">
            <v>8</v>
          </cell>
        </row>
        <row r="6">
          <cell r="A6" t="str">
            <v>Askam, Tim</v>
          </cell>
          <cell r="B6" t="str">
            <v>Y</v>
          </cell>
          <cell r="C6">
            <v>5.1000000000000014</v>
          </cell>
          <cell r="D6">
            <v>7</v>
          </cell>
        </row>
        <row r="7">
          <cell r="A7" t="str">
            <v>Begner, Josh</v>
          </cell>
          <cell r="B7" t="str">
            <v>Y</v>
          </cell>
          <cell r="C7">
            <v>7.8500000000000014</v>
          </cell>
          <cell r="D7">
            <v>6</v>
          </cell>
        </row>
        <row r="8">
          <cell r="A8" t="str">
            <v>Blum, Kenny</v>
          </cell>
          <cell r="B8" t="str">
            <v>Y</v>
          </cell>
          <cell r="C8">
            <v>8.4750000000000014</v>
          </cell>
          <cell r="D8">
            <v>3</v>
          </cell>
        </row>
        <row r="9">
          <cell r="A9" t="str">
            <v>Bolton, Brook</v>
          </cell>
          <cell r="B9" t="str">
            <v>Y</v>
          </cell>
          <cell r="C9">
            <v>10.64</v>
          </cell>
          <cell r="D9">
            <v>6</v>
          </cell>
        </row>
        <row r="10">
          <cell r="A10" t="str">
            <v>Bourque, Philip</v>
          </cell>
          <cell r="B10" t="str">
            <v>Y</v>
          </cell>
          <cell r="C10">
            <v>11.850000000000001</v>
          </cell>
          <cell r="D10">
            <v>3</v>
          </cell>
        </row>
        <row r="11">
          <cell r="A11" t="str">
            <v>Brashers, John (N)</v>
          </cell>
          <cell r="B11" t="str">
            <v>NEW</v>
          </cell>
          <cell r="C11">
            <v>12</v>
          </cell>
          <cell r="D11">
            <v>1</v>
          </cell>
        </row>
        <row r="12">
          <cell r="A12" t="str">
            <v>Brown, Tim</v>
          </cell>
          <cell r="B12" t="str">
            <v>Y</v>
          </cell>
          <cell r="C12">
            <v>9.6625000000000014</v>
          </cell>
          <cell r="D12">
            <v>6</v>
          </cell>
        </row>
        <row r="13">
          <cell r="A13" t="str">
            <v>Burwell, Brandon</v>
          </cell>
          <cell r="B13" t="str">
            <v>Y</v>
          </cell>
          <cell r="C13">
            <v>5.8500000000000014</v>
          </cell>
          <cell r="D13">
            <v>5</v>
          </cell>
        </row>
        <row r="14">
          <cell r="A14" t="str">
            <v>Cafferty, Pat</v>
          </cell>
          <cell r="B14" t="str">
            <v>Y</v>
          </cell>
          <cell r="C14">
            <v>4.1000000000000014</v>
          </cell>
          <cell r="D14">
            <v>1</v>
          </cell>
        </row>
        <row r="15">
          <cell r="A15" t="str">
            <v>Carlyle, Quinton (N)</v>
          </cell>
          <cell r="B15" t="str">
            <v>NEW</v>
          </cell>
          <cell r="C15">
            <v>10</v>
          </cell>
          <cell r="D15">
            <v>5</v>
          </cell>
        </row>
        <row r="16">
          <cell r="A16" t="str">
            <v>Carter, Greg</v>
          </cell>
          <cell r="B16" t="str">
            <v>Y</v>
          </cell>
          <cell r="C16">
            <v>18.350000000000001</v>
          </cell>
          <cell r="D16">
            <v>8</v>
          </cell>
        </row>
        <row r="17">
          <cell r="A17" t="str">
            <v>Casper, Steve</v>
          </cell>
          <cell r="B17" t="str">
            <v>Y</v>
          </cell>
          <cell r="C17">
            <v>2.1000000000000014</v>
          </cell>
          <cell r="D17">
            <v>8</v>
          </cell>
        </row>
        <row r="18">
          <cell r="A18" t="str">
            <v>Caulkins, Paul</v>
          </cell>
          <cell r="B18" t="str">
            <v>Y</v>
          </cell>
          <cell r="C18">
            <v>9.6000000000000014</v>
          </cell>
          <cell r="D18">
            <v>5</v>
          </cell>
        </row>
        <row r="19">
          <cell r="A19" t="str">
            <v>Centers, Jason</v>
          </cell>
          <cell r="B19" t="str">
            <v>Y</v>
          </cell>
          <cell r="C19">
            <v>6.8500000000000014</v>
          </cell>
          <cell r="D19">
            <v>5</v>
          </cell>
        </row>
        <row r="20">
          <cell r="A20" t="str">
            <v>Claerhout, Todd</v>
          </cell>
          <cell r="B20" t="str">
            <v>Y</v>
          </cell>
          <cell r="C20">
            <v>8.1000000000000014</v>
          </cell>
          <cell r="D20">
            <v>5</v>
          </cell>
        </row>
        <row r="21">
          <cell r="A21" t="str">
            <v>Clark, John</v>
          </cell>
          <cell r="B21" t="str">
            <v>Y</v>
          </cell>
          <cell r="C21">
            <v>5.8500000000000014</v>
          </cell>
          <cell r="D21">
            <v>4</v>
          </cell>
        </row>
        <row r="22">
          <cell r="A22" t="str">
            <v>Cluskey, Ron</v>
          </cell>
          <cell r="B22" t="str">
            <v>Y</v>
          </cell>
          <cell r="C22">
            <v>11.100000000000001</v>
          </cell>
          <cell r="D22">
            <v>5</v>
          </cell>
        </row>
        <row r="23">
          <cell r="A23" t="str">
            <v>Colgan, Jack</v>
          </cell>
          <cell r="B23" t="str">
            <v>Y</v>
          </cell>
          <cell r="C23">
            <v>19.850000000000001</v>
          </cell>
          <cell r="D23">
            <v>7</v>
          </cell>
        </row>
        <row r="24">
          <cell r="A24" t="str">
            <v>Conklin, Tom</v>
          </cell>
          <cell r="B24" t="str">
            <v>Y</v>
          </cell>
          <cell r="C24">
            <v>2.3500000000000014</v>
          </cell>
          <cell r="D24">
            <v>8</v>
          </cell>
        </row>
        <row r="25">
          <cell r="A25" t="str">
            <v>Copple, Jim</v>
          </cell>
          <cell r="B25" t="str">
            <v>Y</v>
          </cell>
          <cell r="C25">
            <v>6.3500000000000014</v>
          </cell>
          <cell r="D25">
            <v>2</v>
          </cell>
        </row>
        <row r="26">
          <cell r="A26" t="str">
            <v>Coulter, Ken</v>
          </cell>
          <cell r="B26" t="str">
            <v>Y</v>
          </cell>
          <cell r="C26">
            <v>1.6000000000000014</v>
          </cell>
          <cell r="D26">
            <v>5</v>
          </cell>
        </row>
        <row r="27">
          <cell r="A27" t="str">
            <v>Crisco, Brad</v>
          </cell>
          <cell r="B27" t="str">
            <v>Y</v>
          </cell>
          <cell r="C27">
            <v>6.2749999999999986</v>
          </cell>
          <cell r="D27">
            <v>1</v>
          </cell>
        </row>
        <row r="28">
          <cell r="A28" t="str">
            <v>Criswell, Larry</v>
          </cell>
          <cell r="B28" t="str">
            <v>Y</v>
          </cell>
          <cell r="C28">
            <v>8.8500000000000014</v>
          </cell>
          <cell r="D28">
            <v>1</v>
          </cell>
        </row>
        <row r="29">
          <cell r="A29" t="str">
            <v>Dunbar, Al</v>
          </cell>
          <cell r="B29" t="str">
            <v>Y</v>
          </cell>
          <cell r="C29">
            <v>8.2666666666666657</v>
          </cell>
          <cell r="D29">
            <v>4</v>
          </cell>
        </row>
        <row r="30">
          <cell r="A30" t="str">
            <v>Durst, Justin</v>
          </cell>
          <cell r="B30" t="str">
            <v>Y</v>
          </cell>
          <cell r="C30">
            <v>4.3500000000000014</v>
          </cell>
          <cell r="D30">
            <v>2</v>
          </cell>
        </row>
        <row r="31">
          <cell r="A31" t="str">
            <v>Ehens, Matt</v>
          </cell>
          <cell r="B31" t="str">
            <v>Y</v>
          </cell>
          <cell r="C31">
            <v>6.1000000000000014</v>
          </cell>
          <cell r="D31">
            <v>2</v>
          </cell>
        </row>
        <row r="32">
          <cell r="A32" t="str">
            <v>Ekstrand, Jared</v>
          </cell>
          <cell r="B32" t="str">
            <v>Y</v>
          </cell>
          <cell r="C32">
            <v>4.8500000000000014</v>
          </cell>
          <cell r="D32">
            <v>3</v>
          </cell>
        </row>
        <row r="33">
          <cell r="A33" t="str">
            <v>Evans, Clark (N)</v>
          </cell>
          <cell r="B33" t="str">
            <v>NEW</v>
          </cell>
          <cell r="C33">
            <v>10</v>
          </cell>
          <cell r="D33">
            <v>4</v>
          </cell>
        </row>
        <row r="34">
          <cell r="A34" t="str">
            <v>Ewalt, Alex</v>
          </cell>
          <cell r="B34" t="str">
            <v>Y</v>
          </cell>
          <cell r="C34">
            <v>7.6000000000000014</v>
          </cell>
          <cell r="D34">
            <v>8</v>
          </cell>
        </row>
        <row r="35">
          <cell r="A35" t="str">
            <v>Ewalt, Britt</v>
          </cell>
          <cell r="B35" t="str">
            <v>Y</v>
          </cell>
          <cell r="C35">
            <v>9.8500000000000014</v>
          </cell>
          <cell r="D35">
            <v>8</v>
          </cell>
        </row>
        <row r="36">
          <cell r="A36" t="str">
            <v>Fletcher, Mat (N)</v>
          </cell>
          <cell r="B36" t="str">
            <v>NEW</v>
          </cell>
          <cell r="C36">
            <v>12</v>
          </cell>
          <cell r="D36">
            <v>2</v>
          </cell>
        </row>
        <row r="37">
          <cell r="A37" t="str">
            <v>Frye, Kevin (N)</v>
          </cell>
          <cell r="B37" t="str">
            <v>NEW</v>
          </cell>
          <cell r="C37">
            <v>11</v>
          </cell>
          <cell r="D37">
            <v>1</v>
          </cell>
        </row>
        <row r="38">
          <cell r="A38" t="str">
            <v>Graves, Nate</v>
          </cell>
          <cell r="B38" t="str">
            <v>Y</v>
          </cell>
          <cell r="C38">
            <v>0.60000000000000142</v>
          </cell>
          <cell r="D38">
            <v>3</v>
          </cell>
        </row>
        <row r="39">
          <cell r="A39" t="str">
            <v>Guppy, Matt</v>
          </cell>
          <cell r="B39" t="str">
            <v>Y</v>
          </cell>
          <cell r="C39">
            <v>3.6000000000000014</v>
          </cell>
          <cell r="D39">
            <v>4</v>
          </cell>
        </row>
        <row r="40">
          <cell r="A40" t="str">
            <v>Halloway, Chad</v>
          </cell>
          <cell r="B40" t="str">
            <v>Y</v>
          </cell>
          <cell r="C40">
            <v>8.6000000000000014</v>
          </cell>
          <cell r="D40">
            <v>2</v>
          </cell>
        </row>
        <row r="41">
          <cell r="A41" t="str">
            <v>Harmon, Aaron</v>
          </cell>
          <cell r="B41" t="str">
            <v>Y</v>
          </cell>
          <cell r="C41">
            <v>2.8500000000000014</v>
          </cell>
          <cell r="D41">
            <v>6</v>
          </cell>
        </row>
        <row r="42">
          <cell r="A42" t="str">
            <v>Harms, Tim</v>
          </cell>
          <cell r="B42" t="str">
            <v>Y</v>
          </cell>
          <cell r="C42">
            <v>2.1000000000000014</v>
          </cell>
          <cell r="D42">
            <v>7</v>
          </cell>
        </row>
        <row r="43">
          <cell r="A43" t="str">
            <v>Harris, Marty (N)</v>
          </cell>
          <cell r="B43" t="str">
            <v>NEW</v>
          </cell>
          <cell r="C43">
            <v>6</v>
          </cell>
          <cell r="D43">
            <v>8</v>
          </cell>
        </row>
        <row r="44">
          <cell r="A44" t="str">
            <v>Hart, Seth</v>
          </cell>
          <cell r="B44" t="str">
            <v>Y</v>
          </cell>
          <cell r="C44">
            <v>8.8500000000000014</v>
          </cell>
          <cell r="D44">
            <v>1</v>
          </cell>
        </row>
        <row r="45">
          <cell r="A45" t="str">
            <v>Haulk, Jake</v>
          </cell>
          <cell r="B45" t="str">
            <v>Y</v>
          </cell>
          <cell r="C45">
            <v>13.350000000000001</v>
          </cell>
          <cell r="D45">
            <v>3</v>
          </cell>
        </row>
        <row r="46">
          <cell r="A46" t="str">
            <v>Howard, Chris (N)</v>
          </cell>
          <cell r="B46" t="str">
            <v>NEW</v>
          </cell>
          <cell r="C46">
            <v>15</v>
          </cell>
          <cell r="D46">
            <v>5</v>
          </cell>
        </row>
        <row r="47">
          <cell r="A47" t="str">
            <v>Jackson, Bob</v>
          </cell>
          <cell r="B47" t="str">
            <v>Y</v>
          </cell>
          <cell r="C47">
            <v>12.350000000000001</v>
          </cell>
          <cell r="D47">
            <v>1</v>
          </cell>
        </row>
        <row r="48">
          <cell r="A48" t="str">
            <v>Jehle, Nick</v>
          </cell>
          <cell r="B48" t="str">
            <v>Y</v>
          </cell>
          <cell r="C48">
            <v>5.8500000000000014</v>
          </cell>
          <cell r="D48">
            <v>3</v>
          </cell>
        </row>
        <row r="49">
          <cell r="A49" t="str">
            <v>Jehle, Scott</v>
          </cell>
          <cell r="B49" t="str">
            <v>Y</v>
          </cell>
          <cell r="C49">
            <v>5.3500000000000014</v>
          </cell>
          <cell r="D49">
            <v>8</v>
          </cell>
        </row>
        <row r="50">
          <cell r="A50" t="str">
            <v>Johns, Nate</v>
          </cell>
          <cell r="B50" t="str">
            <v>Y</v>
          </cell>
          <cell r="C50">
            <v>7.1000000000000014</v>
          </cell>
          <cell r="D50">
            <v>6</v>
          </cell>
        </row>
        <row r="51">
          <cell r="A51" t="str">
            <v>Kirvin, Zach</v>
          </cell>
          <cell r="B51" t="str">
            <v>Y</v>
          </cell>
          <cell r="C51">
            <v>2.3800000000000026</v>
          </cell>
          <cell r="D51">
            <v>7</v>
          </cell>
        </row>
        <row r="52">
          <cell r="A52" t="str">
            <v>Kriz, Jeff</v>
          </cell>
          <cell r="B52" t="str">
            <v>Y</v>
          </cell>
          <cell r="C52">
            <v>4.9750000000000014</v>
          </cell>
          <cell r="D52">
            <v>5</v>
          </cell>
        </row>
        <row r="53">
          <cell r="A53" t="str">
            <v>Ludwig, Jay</v>
          </cell>
          <cell r="B53" t="str">
            <v>Y</v>
          </cell>
          <cell r="C53">
            <v>7.3500000000000014</v>
          </cell>
          <cell r="D53">
            <v>7</v>
          </cell>
        </row>
        <row r="54">
          <cell r="A54" t="str">
            <v>Mackie, Greg</v>
          </cell>
          <cell r="B54" t="str">
            <v>y</v>
          </cell>
          <cell r="C54">
            <v>5.1000000000000014</v>
          </cell>
          <cell r="D54">
            <v>8</v>
          </cell>
        </row>
        <row r="55">
          <cell r="A55" t="str">
            <v>Maier, Tom</v>
          </cell>
          <cell r="B55" t="str">
            <v>Y</v>
          </cell>
          <cell r="C55">
            <v>6.1000000000000014</v>
          </cell>
          <cell r="D55">
            <v>1</v>
          </cell>
        </row>
        <row r="56">
          <cell r="A56" t="str">
            <v>McKinty, John</v>
          </cell>
          <cell r="B56" t="str">
            <v>Y</v>
          </cell>
          <cell r="C56">
            <v>4.1000000000000014</v>
          </cell>
          <cell r="D56">
            <v>1</v>
          </cell>
        </row>
        <row r="57">
          <cell r="A57" t="str">
            <v>Mercer, Mike (N)</v>
          </cell>
          <cell r="B57" t="str">
            <v>NEW</v>
          </cell>
          <cell r="C57">
            <v>9</v>
          </cell>
          <cell r="D57">
            <v>6</v>
          </cell>
        </row>
        <row r="58">
          <cell r="A58" t="str">
            <v>Miller, Steven</v>
          </cell>
          <cell r="B58" t="str">
            <v>Y</v>
          </cell>
          <cell r="C58">
            <v>3.6000000000000014</v>
          </cell>
          <cell r="D58">
            <v>3</v>
          </cell>
        </row>
        <row r="59">
          <cell r="A59" t="str">
            <v>Monroe, Jim</v>
          </cell>
          <cell r="B59" t="str">
            <v>Y</v>
          </cell>
          <cell r="C59">
            <v>7.6000000000000014</v>
          </cell>
          <cell r="D59">
            <v>8</v>
          </cell>
        </row>
        <row r="60">
          <cell r="A60" t="str">
            <v>Monroe, Nate</v>
          </cell>
          <cell r="B60" t="str">
            <v>Y</v>
          </cell>
          <cell r="C60">
            <v>0.35000000000000142</v>
          </cell>
          <cell r="D60">
            <v>2</v>
          </cell>
        </row>
        <row r="61">
          <cell r="A61" t="str">
            <v>Nader, James (N)</v>
          </cell>
          <cell r="B61" t="str">
            <v>NEW</v>
          </cell>
          <cell r="C61">
            <v>14</v>
          </cell>
          <cell r="D61">
            <v>4</v>
          </cell>
        </row>
        <row r="62">
          <cell r="A62" t="str">
            <v>Northrup, Jim</v>
          </cell>
          <cell r="B62" t="str">
            <v>Y</v>
          </cell>
          <cell r="C62">
            <v>4</v>
          </cell>
          <cell r="D62">
            <v>2</v>
          </cell>
        </row>
        <row r="63">
          <cell r="A63" t="str">
            <v>Ott, Alex</v>
          </cell>
          <cell r="B63" t="str">
            <v>Y</v>
          </cell>
          <cell r="C63">
            <v>1.1000000000000014</v>
          </cell>
          <cell r="D63">
            <v>4</v>
          </cell>
        </row>
        <row r="64">
          <cell r="A64" t="str">
            <v>Patterson, Jim</v>
          </cell>
          <cell r="B64" t="str">
            <v>Y</v>
          </cell>
          <cell r="C64">
            <v>9.1000000000000014</v>
          </cell>
          <cell r="D64">
            <v>3</v>
          </cell>
        </row>
        <row r="65">
          <cell r="A65" t="str">
            <v>Phillips, Ralph</v>
          </cell>
          <cell r="B65" t="str">
            <v>Y</v>
          </cell>
          <cell r="C65">
            <v>5.0500000000000043</v>
          </cell>
          <cell r="D65">
            <v>6</v>
          </cell>
        </row>
        <row r="66">
          <cell r="A66" t="str">
            <v>Pierson, Brent</v>
          </cell>
          <cell r="B66" t="str">
            <v>Y</v>
          </cell>
          <cell r="C66">
            <v>9.7725000000000009</v>
          </cell>
          <cell r="D66">
            <v>7</v>
          </cell>
        </row>
        <row r="67">
          <cell r="A67" t="str">
            <v>Powers, Brett</v>
          </cell>
          <cell r="B67" t="str">
            <v>Y</v>
          </cell>
          <cell r="C67">
            <v>7.7875000000000014</v>
          </cell>
          <cell r="D67">
            <v>7</v>
          </cell>
        </row>
        <row r="68">
          <cell r="A68" t="str">
            <v>Price, Curt</v>
          </cell>
          <cell r="B68" t="str">
            <v>Y</v>
          </cell>
          <cell r="C68">
            <v>13.100000000000001</v>
          </cell>
          <cell r="D68">
            <v>2</v>
          </cell>
        </row>
        <row r="69">
          <cell r="A69" t="str">
            <v>Price, Eric</v>
          </cell>
          <cell r="B69" t="str">
            <v>Y</v>
          </cell>
          <cell r="C69">
            <v>12.793500000000002</v>
          </cell>
          <cell r="D69">
            <v>1</v>
          </cell>
        </row>
        <row r="70">
          <cell r="A70" t="str">
            <v>Putney, Tom</v>
          </cell>
          <cell r="B70" t="str">
            <v>Y</v>
          </cell>
          <cell r="C70">
            <v>6.6000000000000014</v>
          </cell>
          <cell r="D70">
            <v>3</v>
          </cell>
        </row>
        <row r="71">
          <cell r="A71" t="str">
            <v>Putrich, Josh</v>
          </cell>
          <cell r="B71" t="str">
            <v>Y</v>
          </cell>
          <cell r="C71">
            <v>5.3500000000000014</v>
          </cell>
          <cell r="D71">
            <v>7</v>
          </cell>
        </row>
        <row r="72">
          <cell r="A72" t="str">
            <v>Ramsay, Dave</v>
          </cell>
          <cell r="B72" t="str">
            <v>Y</v>
          </cell>
          <cell r="C72">
            <v>1.6000000000000014</v>
          </cell>
          <cell r="D72">
            <v>6</v>
          </cell>
        </row>
        <row r="73">
          <cell r="A73" t="str">
            <v>Roberson, Damon</v>
          </cell>
          <cell r="B73" t="str">
            <v>Y</v>
          </cell>
          <cell r="C73">
            <v>9.0874999999999986</v>
          </cell>
          <cell r="D73">
            <v>2</v>
          </cell>
        </row>
        <row r="74">
          <cell r="A74" t="str">
            <v>Schmeig, Joel</v>
          </cell>
          <cell r="B74" t="str">
            <v>Y</v>
          </cell>
          <cell r="C74">
            <v>15.647333333333329</v>
          </cell>
          <cell r="D74">
            <v>7</v>
          </cell>
        </row>
        <row r="75">
          <cell r="A75" t="str">
            <v>Self, Dallas</v>
          </cell>
          <cell r="B75" t="str">
            <v>Y</v>
          </cell>
          <cell r="C75">
            <v>14.850000000000001</v>
          </cell>
          <cell r="D75">
            <v>5</v>
          </cell>
        </row>
        <row r="76">
          <cell r="A76" t="str">
            <v>Sheridan, Tyler</v>
          </cell>
          <cell r="B76" t="str">
            <v>Y</v>
          </cell>
          <cell r="C76">
            <v>9.3500000000000014</v>
          </cell>
          <cell r="D76">
            <v>4</v>
          </cell>
        </row>
        <row r="77">
          <cell r="A77" t="str">
            <v>Shissler, Charlie</v>
          </cell>
          <cell r="B77" t="str">
            <v>Y</v>
          </cell>
          <cell r="C77">
            <v>11.350000000000001</v>
          </cell>
          <cell r="D77">
            <v>4</v>
          </cell>
        </row>
        <row r="78">
          <cell r="A78" t="str">
            <v>Shreck, Adam (N)</v>
          </cell>
          <cell r="B78" t="str">
            <v>NEW</v>
          </cell>
          <cell r="C78">
            <v>12</v>
          </cell>
          <cell r="D78">
            <v>3</v>
          </cell>
        </row>
        <row r="79">
          <cell r="A79" t="str">
            <v>Steffes, Adam (N)</v>
          </cell>
          <cell r="B79" t="str">
            <v>NEW</v>
          </cell>
          <cell r="C79">
            <v>10</v>
          </cell>
          <cell r="D79">
            <v>3</v>
          </cell>
        </row>
        <row r="80">
          <cell r="A80" t="str">
            <v>Stillson, Jeremy</v>
          </cell>
          <cell r="B80" t="str">
            <v>Y</v>
          </cell>
          <cell r="C80">
            <v>-0.89999999999999858</v>
          </cell>
          <cell r="D80">
            <v>1</v>
          </cell>
        </row>
        <row r="81">
          <cell r="A81" t="str">
            <v>Stillson, Ray</v>
          </cell>
          <cell r="B81" t="str">
            <v>Y</v>
          </cell>
          <cell r="C81">
            <v>13.850000000000001</v>
          </cell>
          <cell r="D81">
            <v>4</v>
          </cell>
        </row>
        <row r="82">
          <cell r="A82" t="str">
            <v>Stover, Kyle (N)</v>
          </cell>
          <cell r="B82" t="str">
            <v>NEW</v>
          </cell>
          <cell r="C82">
            <v>10</v>
          </cell>
          <cell r="D82">
            <v>2</v>
          </cell>
        </row>
        <row r="83">
          <cell r="A83" t="str">
            <v>Thompson, Craig</v>
          </cell>
          <cell r="B83" t="str">
            <v>Y</v>
          </cell>
          <cell r="C83">
            <v>10.350000000000001</v>
          </cell>
          <cell r="D83">
            <v>7</v>
          </cell>
        </row>
        <row r="84">
          <cell r="A84" t="str">
            <v>Thornton, Bryan</v>
          </cell>
          <cell r="B84" t="str">
            <v>Y</v>
          </cell>
          <cell r="C84">
            <v>19.850000000000001</v>
          </cell>
          <cell r="D84">
            <v>6</v>
          </cell>
        </row>
        <row r="85">
          <cell r="A85" t="str">
            <v>Threw, Mick</v>
          </cell>
          <cell r="B85" t="str">
            <v>Y</v>
          </cell>
          <cell r="C85">
            <v>12.100000000000001</v>
          </cell>
          <cell r="D85">
            <v>2</v>
          </cell>
        </row>
        <row r="86">
          <cell r="A86" t="str">
            <v>Tuttle, Gene</v>
          </cell>
          <cell r="B86" t="str">
            <v>Y</v>
          </cell>
          <cell r="C86">
            <v>4.8500000000000014</v>
          </cell>
          <cell r="D86">
            <v>4</v>
          </cell>
        </row>
        <row r="87">
          <cell r="A87" t="str">
            <v>Urbanc, Moke</v>
          </cell>
          <cell r="B87" t="str">
            <v>Y</v>
          </cell>
          <cell r="C87">
            <v>3.3500000000000014</v>
          </cell>
          <cell r="D87">
            <v>5</v>
          </cell>
        </row>
        <row r="88">
          <cell r="A88" t="str">
            <v>Wake, Charlie</v>
          </cell>
          <cell r="B88" t="str">
            <v>Y</v>
          </cell>
          <cell r="C88">
            <v>5.3500000000000014</v>
          </cell>
          <cell r="D88">
            <v>6</v>
          </cell>
        </row>
        <row r="89">
          <cell r="A89" t="str">
            <v>Wiebler, David</v>
          </cell>
          <cell r="B89" t="str">
            <v>Y</v>
          </cell>
          <cell r="C89">
            <v>9.9666666666666686</v>
          </cell>
          <cell r="D89">
            <v>8</v>
          </cell>
        </row>
      </sheetData>
      <sheetData sheetId="2"/>
      <sheetData sheetId="3"/>
      <sheetData sheetId="4"/>
      <sheetData sheetId="5"/>
      <sheetData sheetId="6">
        <row r="3">
          <cell r="A3" t="str">
            <v>Almasi, Andrew</v>
          </cell>
          <cell r="R3">
            <v>18.100000000000001</v>
          </cell>
          <cell r="S3">
            <v>17.350000000000001</v>
          </cell>
        </row>
        <row r="4">
          <cell r="A4" t="str">
            <v>Almasi, Joe</v>
          </cell>
          <cell r="R4">
            <v>9.2250000000000014</v>
          </cell>
          <cell r="S4">
            <v>7.2250000000000014</v>
          </cell>
        </row>
        <row r="5">
          <cell r="A5" t="str">
            <v>Almasi, Matt (N)</v>
          </cell>
          <cell r="R5">
            <v>26.1</v>
          </cell>
          <cell r="S5">
            <v>22.6</v>
          </cell>
        </row>
        <row r="6">
          <cell r="A6" t="str">
            <v>Almasi, Tom</v>
          </cell>
          <cell r="R6">
            <v>17.725000000000001</v>
          </cell>
          <cell r="S6">
            <v>16.975000000000001</v>
          </cell>
        </row>
        <row r="7">
          <cell r="A7" t="str">
            <v>Askam, Tim</v>
          </cell>
          <cell r="R7">
            <v>6.8500000000000014</v>
          </cell>
          <cell r="S7">
            <v>6.8500000000000014</v>
          </cell>
        </row>
        <row r="8">
          <cell r="A8" t="str">
            <v>Begner, Josh</v>
          </cell>
          <cell r="R8">
            <v>9.4333333333333371</v>
          </cell>
          <cell r="S8">
            <v>9.4333333333333371</v>
          </cell>
        </row>
        <row r="9">
          <cell r="A9" t="str">
            <v>Blum, Kenny</v>
          </cell>
          <cell r="R9">
            <v>7.7875000000000014</v>
          </cell>
          <cell r="S9">
            <v>7.7875000000000014</v>
          </cell>
        </row>
        <row r="10">
          <cell r="A10" t="str">
            <v>Bolton, Brook</v>
          </cell>
          <cell r="R10">
            <v>12.959999999999994</v>
          </cell>
          <cell r="S10">
            <v>13.619999999999997</v>
          </cell>
        </row>
        <row r="11">
          <cell r="A11" t="str">
            <v>Bourque, Philip</v>
          </cell>
          <cell r="R11">
            <v>14.225000000000001</v>
          </cell>
          <cell r="S11">
            <v>12.225000000000001</v>
          </cell>
        </row>
        <row r="12">
          <cell r="A12" t="str">
            <v>Brashers, John (N)</v>
          </cell>
          <cell r="R12" t="str">
            <v>TBD</v>
          </cell>
          <cell r="S12">
            <v>10.100000000000001</v>
          </cell>
        </row>
        <row r="13">
          <cell r="A13" t="str">
            <v>Brown, Tim</v>
          </cell>
          <cell r="R13">
            <v>12.881250000000001</v>
          </cell>
          <cell r="S13">
            <v>11.631250000000001</v>
          </cell>
        </row>
        <row r="14">
          <cell r="A14" t="str">
            <v>Burwell, Brandon</v>
          </cell>
          <cell r="R14">
            <v>7.7250000000000014</v>
          </cell>
          <cell r="S14">
            <v>7.7250000000000014</v>
          </cell>
        </row>
        <row r="15">
          <cell r="A15" t="str">
            <v>Cafferty, Pat</v>
          </cell>
          <cell r="R15">
            <v>6.3500000000000014</v>
          </cell>
          <cell r="S15">
            <v>6.3500000000000014</v>
          </cell>
        </row>
        <row r="16">
          <cell r="A16" t="str">
            <v>Carlyle, Quinton (N)</v>
          </cell>
          <cell r="R16">
            <v>8.6000000000000014</v>
          </cell>
          <cell r="S16">
            <v>8.6000000000000014</v>
          </cell>
        </row>
        <row r="17">
          <cell r="A17" t="str">
            <v>Carter, Greg</v>
          </cell>
          <cell r="R17">
            <v>17.975000000000001</v>
          </cell>
          <cell r="S17">
            <v>16.225000000000001</v>
          </cell>
        </row>
        <row r="18">
          <cell r="A18" t="str">
            <v>Casper, Steve</v>
          </cell>
          <cell r="R18">
            <v>3.3500000000000014</v>
          </cell>
          <cell r="S18">
            <v>3.3500000000000014</v>
          </cell>
        </row>
        <row r="19">
          <cell r="A19" t="str">
            <v>Caulkins, Paul</v>
          </cell>
          <cell r="R19">
            <v>11.850000000000001</v>
          </cell>
          <cell r="S19">
            <v>10.600000000000001</v>
          </cell>
        </row>
        <row r="20">
          <cell r="A20" t="str">
            <v>Centers, Jason</v>
          </cell>
          <cell r="R20">
            <v>7.4333333333333371</v>
          </cell>
          <cell r="S20">
            <v>6.4750000000000014</v>
          </cell>
        </row>
        <row r="21">
          <cell r="A21" t="str">
            <v>Claerhout, Todd</v>
          </cell>
          <cell r="R21">
            <v>7.6000000000000014</v>
          </cell>
          <cell r="S21">
            <v>5.3500000000000014</v>
          </cell>
        </row>
        <row r="22">
          <cell r="A22" t="str">
            <v>Clark, John</v>
          </cell>
          <cell r="R22">
            <v>8.4750000000000014</v>
          </cell>
          <cell r="S22">
            <v>8.4750000000000014</v>
          </cell>
        </row>
        <row r="23">
          <cell r="A23" t="str">
            <v>Cluskey, Ron</v>
          </cell>
          <cell r="R23">
            <v>13.100000000000001</v>
          </cell>
          <cell r="S23">
            <v>11.600000000000001</v>
          </cell>
        </row>
        <row r="24">
          <cell r="A24" t="str">
            <v>Colgan, Jack</v>
          </cell>
          <cell r="R24">
            <v>19.725000000000001</v>
          </cell>
          <cell r="S24">
            <v>19.725000000000001</v>
          </cell>
        </row>
        <row r="25">
          <cell r="A25" t="str">
            <v>Conklin, Tom</v>
          </cell>
          <cell r="R25">
            <v>2.2250000000000014</v>
          </cell>
          <cell r="S25">
            <v>1.7250000000000014</v>
          </cell>
        </row>
        <row r="26">
          <cell r="A26" t="str">
            <v>Copple, Jim</v>
          </cell>
          <cell r="R26">
            <v>7.2250000000000014</v>
          </cell>
          <cell r="S26">
            <v>6.2250000000000014</v>
          </cell>
        </row>
        <row r="27">
          <cell r="A27" t="str">
            <v>Coulter, Ken</v>
          </cell>
          <cell r="R27">
            <v>1.2666666666666657</v>
          </cell>
          <cell r="S27">
            <v>1.3500000000000014</v>
          </cell>
        </row>
        <row r="28">
          <cell r="A28" t="str">
            <v>Crisco, Brad</v>
          </cell>
          <cell r="R28">
            <v>6.7166666666666686</v>
          </cell>
          <cell r="S28">
            <v>7.1000000000000014</v>
          </cell>
        </row>
        <row r="29">
          <cell r="A29" t="str">
            <v>Criswell, Larry</v>
          </cell>
          <cell r="R29">
            <v>10.100000000000001</v>
          </cell>
          <cell r="S29">
            <v>9.3500000000000014</v>
          </cell>
        </row>
        <row r="30">
          <cell r="A30" t="str">
            <v>Dunbar, Al</v>
          </cell>
          <cell r="R30">
            <v>8.2666666666666657</v>
          </cell>
          <cell r="S30">
            <v>8.2666666666666657</v>
          </cell>
        </row>
        <row r="31">
          <cell r="A31" t="str">
            <v>Durst, Justin</v>
          </cell>
          <cell r="R31">
            <v>7.9750000000000014</v>
          </cell>
          <cell r="S31">
            <v>6.7250000000000014</v>
          </cell>
        </row>
        <row r="32">
          <cell r="A32" t="str">
            <v>Ehens, Matt</v>
          </cell>
          <cell r="R32">
            <v>6.1000000000000014</v>
          </cell>
          <cell r="S32">
            <v>6.1000000000000014</v>
          </cell>
        </row>
        <row r="33">
          <cell r="A33" t="str">
            <v>Ekstrand, Jared</v>
          </cell>
          <cell r="R33">
            <v>6.2250000000000014</v>
          </cell>
          <cell r="S33">
            <v>4.4750000000000014</v>
          </cell>
        </row>
        <row r="34">
          <cell r="A34" t="str">
            <v>Evans, Clark (N)</v>
          </cell>
          <cell r="R34">
            <v>6.1000000000000014</v>
          </cell>
          <cell r="S34">
            <v>6.1000000000000014</v>
          </cell>
        </row>
        <row r="35">
          <cell r="A35" t="str">
            <v>Ewalt, Alex</v>
          </cell>
          <cell r="R35">
            <v>7.6000000000000014</v>
          </cell>
          <cell r="S35">
            <v>7.6000000000000014</v>
          </cell>
        </row>
        <row r="36">
          <cell r="A36" t="str">
            <v>Ewalt, Britt</v>
          </cell>
          <cell r="R36">
            <v>9.8500000000000014</v>
          </cell>
          <cell r="S36">
            <v>10.100000000000001</v>
          </cell>
        </row>
        <row r="37">
          <cell r="A37" t="str">
            <v>Fletcher, Mat (N)</v>
          </cell>
          <cell r="R37" t="str">
            <v>TBD</v>
          </cell>
          <cell r="S37">
            <v>12.100000000000001</v>
          </cell>
        </row>
        <row r="38">
          <cell r="A38" t="str">
            <v>Frye, Kevin (N)</v>
          </cell>
          <cell r="R38" t="str">
            <v>TBD</v>
          </cell>
          <cell r="S38">
            <v>8.6000000000000014</v>
          </cell>
        </row>
        <row r="39">
          <cell r="A39" t="str">
            <v>Graves, Nate</v>
          </cell>
          <cell r="R39">
            <v>2.1000000000000014</v>
          </cell>
          <cell r="S39">
            <v>1.3500000000000014</v>
          </cell>
        </row>
        <row r="40">
          <cell r="A40" t="str">
            <v>Guppy, Matt</v>
          </cell>
          <cell r="R40">
            <v>6.3500000000000014</v>
          </cell>
          <cell r="S40">
            <v>6.3500000000000014</v>
          </cell>
        </row>
        <row r="41">
          <cell r="A41" t="str">
            <v>Halloway, Chad</v>
          </cell>
          <cell r="R41">
            <v>9.6000000000000014</v>
          </cell>
          <cell r="S41">
            <v>9.6000000000000014</v>
          </cell>
        </row>
        <row r="42">
          <cell r="A42" t="str">
            <v>Harmon, Aaron</v>
          </cell>
          <cell r="R42">
            <v>3.7250000000000014</v>
          </cell>
          <cell r="S42">
            <v>3.7250000000000014</v>
          </cell>
        </row>
        <row r="43">
          <cell r="A43" t="str">
            <v>Harms, Tim</v>
          </cell>
          <cell r="R43">
            <v>5.1000000000000014</v>
          </cell>
          <cell r="S43">
            <v>3.8500000000000014</v>
          </cell>
        </row>
        <row r="44">
          <cell r="A44" t="str">
            <v>Harris, Marty (N)</v>
          </cell>
          <cell r="R44">
            <v>7.1000000000000014</v>
          </cell>
          <cell r="S44">
            <v>7.1000000000000014</v>
          </cell>
        </row>
        <row r="45">
          <cell r="A45" t="str">
            <v>Hart, Seth</v>
          </cell>
          <cell r="R45">
            <v>11.475000000000001</v>
          </cell>
          <cell r="S45">
            <v>10.225000000000001</v>
          </cell>
        </row>
        <row r="46">
          <cell r="A46" t="str">
            <v>Haulk, Jake</v>
          </cell>
          <cell r="R46">
            <v>16.225000000000001</v>
          </cell>
          <cell r="S46">
            <v>16.225000000000001</v>
          </cell>
        </row>
        <row r="47">
          <cell r="A47" t="str">
            <v>Howard, Chris (N)</v>
          </cell>
          <cell r="R47">
            <v>14.600000000000001</v>
          </cell>
          <cell r="S47">
            <v>11.600000000000001</v>
          </cell>
        </row>
        <row r="48">
          <cell r="A48" t="str">
            <v>Jackson, Bob</v>
          </cell>
          <cell r="R48">
            <v>14.975000000000001</v>
          </cell>
          <cell r="S48">
            <v>12.975000000000001</v>
          </cell>
        </row>
        <row r="49">
          <cell r="A49" t="str">
            <v>Jehle, Nick</v>
          </cell>
          <cell r="R49">
            <v>7.9750000000000014</v>
          </cell>
          <cell r="S49">
            <v>7.9750000000000014</v>
          </cell>
        </row>
        <row r="50">
          <cell r="A50" t="str">
            <v>Jehle, Scott</v>
          </cell>
          <cell r="R50">
            <v>8.2250000000000014</v>
          </cell>
          <cell r="S50">
            <v>8.2250000000000014</v>
          </cell>
        </row>
        <row r="51">
          <cell r="A51" t="str">
            <v>Johns, Nate</v>
          </cell>
          <cell r="R51">
            <v>8.2666666666666657</v>
          </cell>
          <cell r="S51">
            <v>8.1000000000000014</v>
          </cell>
        </row>
        <row r="52">
          <cell r="A52" t="str">
            <v>Kirvin, Zach</v>
          </cell>
          <cell r="R52">
            <v>2.3800000000000026</v>
          </cell>
          <cell r="S52">
            <v>2.3800000000000026</v>
          </cell>
        </row>
        <row r="53">
          <cell r="A53" t="str">
            <v>Kriz, Jeff</v>
          </cell>
          <cell r="R53">
            <v>6.0375000000000014</v>
          </cell>
          <cell r="S53">
            <v>3.5375000000000014</v>
          </cell>
        </row>
        <row r="54">
          <cell r="A54" t="str">
            <v>Ludwig, Jay</v>
          </cell>
          <cell r="R54">
            <v>7.4333333333333371</v>
          </cell>
          <cell r="S54">
            <v>8.2250000000000014</v>
          </cell>
        </row>
        <row r="55">
          <cell r="A55" t="str">
            <v>Mackie, Greg</v>
          </cell>
          <cell r="R55" t="str">
            <v>TBD</v>
          </cell>
          <cell r="S55">
            <v>9.6000000000000014</v>
          </cell>
        </row>
        <row r="56">
          <cell r="A56" t="str">
            <v>Maier, Tom</v>
          </cell>
          <cell r="R56">
            <v>6.6000000000000014</v>
          </cell>
          <cell r="S56">
            <v>5.1000000000000014</v>
          </cell>
        </row>
        <row r="57">
          <cell r="A57" t="str">
            <v>McKinty, John</v>
          </cell>
          <cell r="R57">
            <v>4.8500000000000014</v>
          </cell>
          <cell r="S57">
            <v>4.8500000000000014</v>
          </cell>
        </row>
        <row r="58">
          <cell r="A58" t="str">
            <v>Mercer, Mike (N)</v>
          </cell>
          <cell r="R58">
            <v>8.6000000000000014</v>
          </cell>
          <cell r="S58">
            <v>7.6000000000000014</v>
          </cell>
        </row>
        <row r="59">
          <cell r="A59" t="str">
            <v>Miller, Steven</v>
          </cell>
          <cell r="R59">
            <v>5.6000000000000014</v>
          </cell>
          <cell r="S59">
            <v>5.1000000000000014</v>
          </cell>
        </row>
        <row r="60">
          <cell r="A60" t="str">
            <v>Monroe, Jim</v>
          </cell>
          <cell r="R60">
            <v>7.9333333333333371</v>
          </cell>
          <cell r="S60">
            <v>6.8500000000000014</v>
          </cell>
        </row>
        <row r="61">
          <cell r="A61" t="str">
            <v>Monroe, Nate</v>
          </cell>
          <cell r="R61">
            <v>0.47500000000000142</v>
          </cell>
          <cell r="S61">
            <v>-2.4999999999998579E-2</v>
          </cell>
        </row>
        <row r="62">
          <cell r="A62" t="str">
            <v>Nader, James (N)</v>
          </cell>
          <cell r="R62">
            <v>19.100000000000001</v>
          </cell>
          <cell r="S62">
            <v>17.350000000000001</v>
          </cell>
        </row>
        <row r="63">
          <cell r="A63" t="str">
            <v>Northrup, Jim</v>
          </cell>
          <cell r="R63">
            <v>4.5500000000000043</v>
          </cell>
          <cell r="S63">
            <v>4.5500000000000043</v>
          </cell>
        </row>
        <row r="64">
          <cell r="A64" t="str">
            <v>Ott, Alex</v>
          </cell>
          <cell r="R64">
            <v>1.1000000000000014</v>
          </cell>
          <cell r="S64">
            <v>1.1000000000000014</v>
          </cell>
        </row>
        <row r="65">
          <cell r="A65" t="str">
            <v>Patterson, Jim</v>
          </cell>
          <cell r="R65">
            <v>11.350000000000001</v>
          </cell>
          <cell r="S65">
            <v>9.1000000000000014</v>
          </cell>
        </row>
        <row r="66">
          <cell r="A66" t="str">
            <v>Phillips, Ralph</v>
          </cell>
          <cell r="R66">
            <v>6.8250000000000028</v>
          </cell>
          <cell r="S66">
            <v>6.5750000000000028</v>
          </cell>
        </row>
        <row r="67">
          <cell r="A67" t="str">
            <v>Pierson, Brent</v>
          </cell>
          <cell r="R67">
            <v>10.936250000000001</v>
          </cell>
          <cell r="S67">
            <v>9.9362500000000011</v>
          </cell>
        </row>
        <row r="68">
          <cell r="A68" t="str">
            <v>Powers, Brett</v>
          </cell>
          <cell r="R68">
            <v>9.4437500000000014</v>
          </cell>
          <cell r="S68">
            <v>9.4437500000000014</v>
          </cell>
        </row>
        <row r="69">
          <cell r="A69" t="str">
            <v>Price, Curt</v>
          </cell>
          <cell r="R69">
            <v>13.350000000000001</v>
          </cell>
          <cell r="S69">
            <v>11.850000000000001</v>
          </cell>
        </row>
        <row r="70">
          <cell r="A70" t="str">
            <v>Price, Eric</v>
          </cell>
          <cell r="R70">
            <v>12.196750000000002</v>
          </cell>
          <cell r="S70">
            <v>12.196750000000002</v>
          </cell>
        </row>
        <row r="71">
          <cell r="A71" t="str">
            <v>Putney, Tom</v>
          </cell>
          <cell r="R71">
            <v>6.6000000000000014</v>
          </cell>
          <cell r="S71">
            <v>6.6000000000000014</v>
          </cell>
        </row>
        <row r="72">
          <cell r="A72" t="str">
            <v>Putrich, Josh</v>
          </cell>
          <cell r="R72">
            <v>6.4750000000000014</v>
          </cell>
          <cell r="S72">
            <v>6.2250000000000014</v>
          </cell>
        </row>
        <row r="73">
          <cell r="A73" t="str">
            <v>Ramsay, Dave</v>
          </cell>
          <cell r="R73">
            <v>3.1000000000000014</v>
          </cell>
          <cell r="S73">
            <v>2.1000000000000014</v>
          </cell>
        </row>
        <row r="74">
          <cell r="A74" t="str">
            <v>Roberson, Damon</v>
          </cell>
          <cell r="R74">
            <v>9.84375</v>
          </cell>
          <cell r="S74">
            <v>9.59375</v>
          </cell>
        </row>
        <row r="75">
          <cell r="A75" t="str">
            <v>Schmeig, Joel</v>
          </cell>
          <cell r="R75">
            <v>13.631555555555551</v>
          </cell>
          <cell r="S75">
            <v>13.123666666666658</v>
          </cell>
        </row>
        <row r="76">
          <cell r="A76" t="str">
            <v>Self, Dallas</v>
          </cell>
          <cell r="R76">
            <v>14.725000000000001</v>
          </cell>
          <cell r="S76">
            <v>13.475000000000001</v>
          </cell>
        </row>
        <row r="77">
          <cell r="A77" t="str">
            <v>Sheridan, Tyler</v>
          </cell>
          <cell r="R77">
            <v>10.433333333333337</v>
          </cell>
          <cell r="S77">
            <v>12.475000000000001</v>
          </cell>
        </row>
        <row r="78">
          <cell r="A78" t="str">
            <v>Shissler, Charlie</v>
          </cell>
          <cell r="R78">
            <v>9.7666666666666657</v>
          </cell>
          <cell r="S78">
            <v>9.4750000000000014</v>
          </cell>
        </row>
        <row r="79">
          <cell r="A79" t="str">
            <v>Shreck, Adam (N)</v>
          </cell>
          <cell r="R79">
            <v>12.100000000000001</v>
          </cell>
          <cell r="S79">
            <v>12.100000000000001</v>
          </cell>
        </row>
        <row r="80">
          <cell r="A80" t="str">
            <v>Steffes, Adam (N)</v>
          </cell>
          <cell r="R80" t="str">
            <v>TBD</v>
          </cell>
          <cell r="S80" t="str">
            <v>TBD</v>
          </cell>
        </row>
        <row r="81">
          <cell r="A81" t="str">
            <v>Stillson, Jeremy</v>
          </cell>
          <cell r="R81">
            <v>0.10000000000000142</v>
          </cell>
          <cell r="S81">
            <v>-0.64999999999999858</v>
          </cell>
        </row>
        <row r="82">
          <cell r="A82" t="str">
            <v>Stillson, Ray</v>
          </cell>
          <cell r="R82">
            <v>12.600000000000001</v>
          </cell>
          <cell r="S82">
            <v>10.350000000000001</v>
          </cell>
        </row>
        <row r="83">
          <cell r="A83" t="str">
            <v>Stover, Kyle (N)</v>
          </cell>
          <cell r="R83">
            <v>7.1000000000000014</v>
          </cell>
          <cell r="S83">
            <v>6.6000000000000014</v>
          </cell>
        </row>
        <row r="84">
          <cell r="A84" t="str">
            <v>Thompson, Craig</v>
          </cell>
          <cell r="R84">
            <v>10.100000000000001</v>
          </cell>
          <cell r="S84">
            <v>8.9750000000000014</v>
          </cell>
        </row>
        <row r="85">
          <cell r="A85" t="str">
            <v>Thornton, Bryan</v>
          </cell>
          <cell r="R85">
            <v>27.475000000000001</v>
          </cell>
          <cell r="S85">
            <v>26.975000000000001</v>
          </cell>
        </row>
        <row r="86">
          <cell r="A86" t="str">
            <v>Threw, Mick</v>
          </cell>
          <cell r="R86">
            <v>12.100000000000001</v>
          </cell>
          <cell r="S86">
            <v>12.100000000000001</v>
          </cell>
        </row>
        <row r="87">
          <cell r="A87" t="str">
            <v>Tuttle, Gene</v>
          </cell>
          <cell r="R87">
            <v>5.7250000000000014</v>
          </cell>
          <cell r="S87">
            <v>5.7250000000000014</v>
          </cell>
        </row>
        <row r="88">
          <cell r="A88" t="str">
            <v>Urbanc, Moke</v>
          </cell>
          <cell r="R88">
            <v>4.4750000000000014</v>
          </cell>
          <cell r="S88">
            <v>3.4750000000000014</v>
          </cell>
        </row>
        <row r="89">
          <cell r="A89" t="str">
            <v>Wake, Charlie</v>
          </cell>
          <cell r="R89">
            <v>5.1000000000000014</v>
          </cell>
          <cell r="S89">
            <v>5.2250000000000014</v>
          </cell>
        </row>
        <row r="90">
          <cell r="A90" t="str">
            <v>Wiebler, David</v>
          </cell>
          <cell r="R90">
            <v>8.8444444444444485</v>
          </cell>
          <cell r="S90">
            <v>8.8444444444444485</v>
          </cell>
        </row>
      </sheetData>
      <sheetData sheetId="7"/>
      <sheetData sheetId="8">
        <row r="4">
          <cell r="K4" t="str">
            <v>Almasi, Andrew</v>
          </cell>
        </row>
      </sheetData>
      <sheetData sheetId="9">
        <row r="4">
          <cell r="K4" t="str">
            <v>Almasi, Andrew</v>
          </cell>
        </row>
      </sheetData>
      <sheetData sheetId="10">
        <row r="4">
          <cell r="K4" t="str">
            <v>Players Names here</v>
          </cell>
        </row>
      </sheetData>
      <sheetData sheetId="11">
        <row r="4">
          <cell r="K4" t="str">
            <v>Players Names here</v>
          </cell>
        </row>
      </sheetData>
      <sheetData sheetId="12">
        <row r="4">
          <cell r="K4" t="str">
            <v>Players Names here</v>
          </cell>
        </row>
      </sheetData>
      <sheetData sheetId="13">
        <row r="4">
          <cell r="K4" t="str">
            <v>Players Names here</v>
          </cell>
        </row>
      </sheetData>
      <sheetData sheetId="14">
        <row r="4">
          <cell r="K4" t="str">
            <v>Players Names here</v>
          </cell>
        </row>
      </sheetData>
      <sheetData sheetId="15">
        <row r="4">
          <cell r="K4" t="str">
            <v>Players Names here</v>
          </cell>
        </row>
      </sheetData>
      <sheetData sheetId="16">
        <row r="4">
          <cell r="K4" t="str">
            <v>Players Names here</v>
          </cell>
        </row>
      </sheetData>
      <sheetData sheetId="17">
        <row r="4">
          <cell r="K4" t="str">
            <v>Players Names here</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6F65B-31BA-4D2F-9811-A2A98DE880A3}">
  <dimension ref="A1:AG121"/>
  <sheetViews>
    <sheetView tabSelected="1" topLeftCell="A7" zoomScale="80" zoomScaleNormal="80" workbookViewId="0">
      <selection activeCell="D49" sqref="D49"/>
    </sheetView>
  </sheetViews>
  <sheetFormatPr defaultRowHeight="15" x14ac:dyDescent="0.25"/>
  <cols>
    <col min="1" max="1" width="22.7109375" style="9" customWidth="1"/>
    <col min="2" max="2" width="12.7109375" style="9" customWidth="1"/>
    <col min="3" max="3" width="10" style="9" customWidth="1"/>
    <col min="4" max="4" width="9.140625" style="9"/>
    <col min="5" max="5" width="21.28515625" style="9" customWidth="1"/>
    <col min="6" max="6" width="12.140625" style="9" customWidth="1"/>
    <col min="7" max="7" width="10.42578125" style="9" customWidth="1"/>
    <col min="8" max="9" width="8.5703125" style="9" customWidth="1"/>
    <col min="10" max="10" width="2.7109375" style="9" customWidth="1"/>
    <col min="11" max="11" width="19.140625" style="9" customWidth="1"/>
    <col min="12" max="12" width="8.140625" style="9" customWidth="1"/>
    <col min="13" max="22" width="7.42578125" style="9" customWidth="1"/>
    <col min="23" max="23" width="9.85546875" style="9" customWidth="1"/>
    <col min="24" max="24" width="8.28515625" style="9" customWidth="1"/>
    <col min="25" max="25" width="10.85546875" style="9" customWidth="1"/>
    <col min="26" max="28" width="9.140625" style="9"/>
    <col min="29" max="29" width="20.85546875" style="9" customWidth="1"/>
    <col min="30" max="16384" width="9.140625" style="9"/>
  </cols>
  <sheetData>
    <row r="1" spans="1:33" ht="18.75" x14ac:dyDescent="0.3">
      <c r="A1" s="2" t="s">
        <v>0</v>
      </c>
      <c r="B1" s="2">
        <v>88</v>
      </c>
      <c r="C1" s="3" t="s">
        <v>1</v>
      </c>
      <c r="D1" s="4"/>
      <c r="E1" s="5">
        <v>45092</v>
      </c>
      <c r="F1" s="3" t="s">
        <v>200</v>
      </c>
      <c r="G1" s="6">
        <v>35</v>
      </c>
      <c r="H1" s="7"/>
      <c r="I1" s="8"/>
      <c r="K1" s="10" t="s">
        <v>2</v>
      </c>
      <c r="M1" s="11" t="s">
        <v>3</v>
      </c>
      <c r="N1" s="12" t="s">
        <v>4</v>
      </c>
      <c r="O1" s="12" t="s">
        <v>5</v>
      </c>
      <c r="P1" s="12" t="s">
        <v>6</v>
      </c>
      <c r="Q1" s="12" t="s">
        <v>7</v>
      </c>
      <c r="R1" s="12" t="s">
        <v>8</v>
      </c>
      <c r="S1" s="12" t="s">
        <v>9</v>
      </c>
      <c r="T1" s="12" t="s">
        <v>10</v>
      </c>
      <c r="U1" s="12" t="s">
        <v>11</v>
      </c>
      <c r="V1" s="13"/>
      <c r="W1" s="13"/>
      <c r="X1" s="13"/>
      <c r="AC1" s="10" t="s">
        <v>2</v>
      </c>
      <c r="AE1" s="13"/>
      <c r="AF1" s="13"/>
      <c r="AG1" s="13"/>
    </row>
    <row r="2" spans="1:33" ht="12.75" customHeight="1" x14ac:dyDescent="0.25">
      <c r="A2" s="14"/>
      <c r="B2" s="15"/>
      <c r="C2" s="7"/>
      <c r="D2" s="16"/>
      <c r="E2" s="15"/>
      <c r="F2" s="15"/>
      <c r="G2" s="15"/>
      <c r="H2" s="7"/>
      <c r="I2" s="8"/>
      <c r="K2" s="17" t="s">
        <v>197</v>
      </c>
      <c r="L2" s="18"/>
      <c r="M2" s="19" t="s">
        <v>12</v>
      </c>
      <c r="N2" s="20" t="s">
        <v>12</v>
      </c>
      <c r="O2" s="20" t="s">
        <v>12</v>
      </c>
      <c r="P2" s="20" t="s">
        <v>12</v>
      </c>
      <c r="Q2" s="20" t="s">
        <v>12</v>
      </c>
      <c r="R2" s="20" t="s">
        <v>12</v>
      </c>
      <c r="S2" s="20" t="s">
        <v>12</v>
      </c>
      <c r="T2" s="20" t="s">
        <v>12</v>
      </c>
      <c r="U2" s="20" t="s">
        <v>12</v>
      </c>
      <c r="V2" s="13"/>
      <c r="W2" s="21" t="s">
        <v>13</v>
      </c>
      <c r="X2" s="13"/>
      <c r="Y2" s="22" t="s">
        <v>14</v>
      </c>
    </row>
    <row r="3" spans="1:33" ht="18.75" customHeight="1" x14ac:dyDescent="0.25">
      <c r="A3" s="23" t="s">
        <v>15</v>
      </c>
      <c r="B3" s="24"/>
      <c r="C3" s="25" t="s">
        <v>16</v>
      </c>
      <c r="D3" s="26" t="s">
        <v>14</v>
      </c>
      <c r="E3" s="24" t="s">
        <v>17</v>
      </c>
      <c r="F3" s="24"/>
      <c r="G3" s="27" t="s">
        <v>16</v>
      </c>
      <c r="H3" s="28" t="s">
        <v>14</v>
      </c>
      <c r="I3" s="8"/>
      <c r="K3" s="18" t="s">
        <v>18</v>
      </c>
      <c r="L3" s="29" t="s">
        <v>19</v>
      </c>
      <c r="M3" s="30">
        <v>4</v>
      </c>
      <c r="N3" s="31">
        <v>4</v>
      </c>
      <c r="O3" s="31">
        <v>4</v>
      </c>
      <c r="P3" s="31">
        <v>3</v>
      </c>
      <c r="Q3" s="31">
        <v>4</v>
      </c>
      <c r="R3" s="31">
        <v>4</v>
      </c>
      <c r="S3" s="31">
        <v>5</v>
      </c>
      <c r="T3" s="31">
        <v>3</v>
      </c>
      <c r="U3" s="31">
        <v>4</v>
      </c>
      <c r="V3" s="32" t="s">
        <v>20</v>
      </c>
      <c r="W3" s="21" t="s">
        <v>21</v>
      </c>
      <c r="X3" s="32" t="s">
        <v>14</v>
      </c>
      <c r="Y3" s="22" t="s">
        <v>22</v>
      </c>
      <c r="Z3" s="33" t="s">
        <v>23</v>
      </c>
      <c r="AA3" s="13" t="s">
        <v>24</v>
      </c>
    </row>
    <row r="4" spans="1:33" ht="15.75" x14ac:dyDescent="0.25">
      <c r="A4" s="23" t="s">
        <v>25</v>
      </c>
      <c r="B4" s="23" t="s">
        <v>26</v>
      </c>
      <c r="C4" s="34" t="s">
        <v>27</v>
      </c>
      <c r="D4" s="35" t="s">
        <v>28</v>
      </c>
      <c r="E4" s="24" t="s">
        <v>29</v>
      </c>
      <c r="F4" s="23" t="s">
        <v>26</v>
      </c>
      <c r="G4" s="27" t="s">
        <v>27</v>
      </c>
      <c r="H4" s="28" t="s">
        <v>28</v>
      </c>
      <c r="I4" s="8"/>
      <c r="K4" s="36" t="s">
        <v>30</v>
      </c>
      <c r="L4" s="37">
        <v>6</v>
      </c>
      <c r="M4" s="38">
        <v>5</v>
      </c>
      <c r="N4" s="38">
        <v>6</v>
      </c>
      <c r="O4" s="38">
        <v>5</v>
      </c>
      <c r="P4" s="38">
        <v>5</v>
      </c>
      <c r="Q4" s="38">
        <v>7</v>
      </c>
      <c r="R4" s="38">
        <v>7</v>
      </c>
      <c r="S4" s="38">
        <v>10</v>
      </c>
      <c r="T4" s="38">
        <v>5</v>
      </c>
      <c r="U4" s="38">
        <v>6</v>
      </c>
      <c r="V4" s="39">
        <f t="shared" ref="V4:V35" si="0">IF(M4&gt;1,SUM(M4:U4),"")</f>
        <v>56</v>
      </c>
      <c r="W4" s="39">
        <f>IF(Y4="TBD","TBD",ROUND(Y4,0))</f>
        <v>18</v>
      </c>
      <c r="X4" s="39">
        <f t="shared" ref="X4:X35" si="1">IF(M4&gt;0,SUM(V4-W4)," ")</f>
        <v>38</v>
      </c>
      <c r="Y4" s="40">
        <f>INDEX('[1]Current Yr Scores.Hdicaps'!$R$3:$R$91, MATCH($K4,'[1]Current Yr Scores.Hdicaps'!$A$3:$A$91,0))</f>
        <v>18.100000000000001</v>
      </c>
      <c r="Z4" s="41">
        <f>INDEX('[1]Current Yr Scores.Hdicaps'!$S$3:$S$91, MATCH($K4,'[1]Current Yr Scores.Hdicaps'!$A$3:$A$91,0))</f>
        <v>17.350000000000001</v>
      </c>
      <c r="AA4" s="42">
        <v>2</v>
      </c>
    </row>
    <row r="5" spans="1:33" ht="15.75" x14ac:dyDescent="0.25">
      <c r="A5" s="43" t="s">
        <v>31</v>
      </c>
      <c r="B5" s="44">
        <f t="shared" ref="B5:B15" si="2">INDEX($V$4:$V$91,MATCH(A5,$K$4:$K$91,0))</f>
        <v>38</v>
      </c>
      <c r="C5" s="44">
        <f t="shared" ref="C5:C15" si="3">INDEX($W$4:$W$91,MATCH(A5,$K$4:$K$91,0))</f>
        <v>7</v>
      </c>
      <c r="D5" s="44">
        <f t="shared" ref="D5:D15" si="4">INDEX($X$4:$X$91,MATCH(A5,$K$4:$K$91,0))</f>
        <v>31</v>
      </c>
      <c r="E5" s="43" t="s">
        <v>32</v>
      </c>
      <c r="F5" s="44">
        <f t="shared" ref="F5:F15" si="5">INDEX($V$4:$V$91,MATCH(E5,$K$4:$K$91,0))</f>
        <v>44</v>
      </c>
      <c r="G5" s="44">
        <f t="shared" ref="G5:G15" si="6">INDEX($W$4:$W$91,MATCH(E5,$K$4:$K$91,0))</f>
        <v>13</v>
      </c>
      <c r="H5" s="44">
        <f t="shared" ref="H5:H15" si="7">INDEX($X$4:$X$91,MATCH(E5,$K$4:$K$91,0))</f>
        <v>31</v>
      </c>
      <c r="I5" s="8"/>
      <c r="K5" s="36" t="s">
        <v>33</v>
      </c>
      <c r="L5" s="37">
        <f>VLOOKUP($K5,'[1]2023 Sign Ups'!$A$2:$D$90,4,FALSE)</f>
        <v>4</v>
      </c>
      <c r="M5" s="38">
        <v>5</v>
      </c>
      <c r="N5" s="38">
        <v>5</v>
      </c>
      <c r="O5" s="38">
        <v>6</v>
      </c>
      <c r="P5" s="38">
        <v>4</v>
      </c>
      <c r="Q5" s="38">
        <v>4</v>
      </c>
      <c r="R5" s="38">
        <v>5</v>
      </c>
      <c r="S5" s="38">
        <v>6</v>
      </c>
      <c r="T5" s="38">
        <v>3</v>
      </c>
      <c r="U5" s="38">
        <v>6</v>
      </c>
      <c r="V5" s="39">
        <f t="shared" si="0"/>
        <v>44</v>
      </c>
      <c r="W5" s="39">
        <f>IF(Y5="TBD","TBD",ROUND(Y5,0))</f>
        <v>9</v>
      </c>
      <c r="X5" s="39">
        <f t="shared" si="1"/>
        <v>35</v>
      </c>
      <c r="Y5" s="40">
        <f>INDEX('[1]Current Yr Scores.Hdicaps'!$R$3:$R$91, MATCH($K5,'[1]Current Yr Scores.Hdicaps'!$A$3:$A$91,0))</f>
        <v>9.2250000000000014</v>
      </c>
      <c r="Z5" s="41">
        <f>INDEX('[1]Current Yr Scores.Hdicaps'!$S$3:$S$91, MATCH($K5,'[1]Current Yr Scores.Hdicaps'!$A$3:$A$91,0))</f>
        <v>7.2250000000000014</v>
      </c>
      <c r="AA5" s="42">
        <v>2</v>
      </c>
    </row>
    <row r="6" spans="1:33" ht="15.75" x14ac:dyDescent="0.25">
      <c r="A6" s="43" t="s">
        <v>34</v>
      </c>
      <c r="B6" s="44">
        <f t="shared" si="2"/>
        <v>34</v>
      </c>
      <c r="C6" s="44">
        <f t="shared" si="3"/>
        <v>0</v>
      </c>
      <c r="D6" s="44">
        <f t="shared" si="4"/>
        <v>34</v>
      </c>
      <c r="E6" s="43" t="s">
        <v>35</v>
      </c>
      <c r="F6" s="44">
        <f t="shared" si="5"/>
        <v>51</v>
      </c>
      <c r="G6" s="44">
        <f t="shared" si="6"/>
        <v>19</v>
      </c>
      <c r="H6" s="44">
        <f t="shared" si="7"/>
        <v>32</v>
      </c>
      <c r="I6" s="8"/>
      <c r="K6" s="45" t="s">
        <v>36</v>
      </c>
      <c r="L6" s="37">
        <f>VLOOKUP($K6,'[1]2023 Sign Ups'!$A$2:$D$90,4,FALSE)</f>
        <v>7</v>
      </c>
      <c r="M6" s="38">
        <v>6</v>
      </c>
      <c r="N6" s="38">
        <v>5</v>
      </c>
      <c r="O6" s="38">
        <v>7</v>
      </c>
      <c r="P6" s="38">
        <v>4</v>
      </c>
      <c r="Q6" s="38">
        <v>5</v>
      </c>
      <c r="R6" s="38">
        <v>6</v>
      </c>
      <c r="S6" s="38">
        <v>6</v>
      </c>
      <c r="T6" s="38">
        <v>4</v>
      </c>
      <c r="U6" s="38">
        <v>7</v>
      </c>
      <c r="V6" s="39">
        <f t="shared" si="0"/>
        <v>50</v>
      </c>
      <c r="W6" s="46">
        <f>IF(Y6="TBD","TBD",ROUND(Y6,0))-7</f>
        <v>19</v>
      </c>
      <c r="X6" s="39">
        <f t="shared" si="1"/>
        <v>31</v>
      </c>
      <c r="Y6" s="40">
        <f>INDEX('[1]Current Yr Scores.Hdicaps'!$R$3:$R$91, MATCH($K6,'[1]Current Yr Scores.Hdicaps'!$A$3:$A$91,0))</f>
        <v>26.1</v>
      </c>
      <c r="Z6" s="41">
        <f>INDEX('[1]Current Yr Scores.Hdicaps'!$S$3:$S$91, MATCH($K6,'[1]Current Yr Scores.Hdicaps'!$A$3:$A$91,0))</f>
        <v>22.6</v>
      </c>
      <c r="AA6" s="42">
        <v>0</v>
      </c>
    </row>
    <row r="7" spans="1:33" ht="15.75" x14ac:dyDescent="0.25">
      <c r="A7" s="43" t="s">
        <v>37</v>
      </c>
      <c r="B7" s="44">
        <f t="shared" si="2"/>
        <v>44</v>
      </c>
      <c r="C7" s="44">
        <f t="shared" si="3"/>
        <v>10</v>
      </c>
      <c r="D7" s="44">
        <f t="shared" si="4"/>
        <v>34</v>
      </c>
      <c r="E7" s="43" t="s">
        <v>38</v>
      </c>
      <c r="F7" s="44">
        <f t="shared" si="5"/>
        <v>44</v>
      </c>
      <c r="G7" s="44">
        <f t="shared" si="6"/>
        <v>10</v>
      </c>
      <c r="H7" s="44">
        <f t="shared" si="7"/>
        <v>34</v>
      </c>
      <c r="I7" s="8"/>
      <c r="K7" s="36" t="s">
        <v>39</v>
      </c>
      <c r="L7" s="37">
        <f>VLOOKUP($K7,'[1]2023 Sign Ups'!$A$2:$D$90,4,FALSE)</f>
        <v>8</v>
      </c>
      <c r="M7" s="38">
        <v>8</v>
      </c>
      <c r="N7" s="38">
        <v>4</v>
      </c>
      <c r="O7" s="38">
        <v>5</v>
      </c>
      <c r="P7" s="38">
        <v>5</v>
      </c>
      <c r="Q7" s="38">
        <v>6</v>
      </c>
      <c r="R7" s="38">
        <v>7</v>
      </c>
      <c r="S7" s="38">
        <v>6</v>
      </c>
      <c r="T7" s="38">
        <v>4</v>
      </c>
      <c r="U7" s="38">
        <v>7</v>
      </c>
      <c r="V7" s="39">
        <f t="shared" si="0"/>
        <v>52</v>
      </c>
      <c r="W7" s="39">
        <f t="shared" ref="W7:W12" si="8">IF(Y7="TBD","TBD",ROUND(Y7,0))</f>
        <v>18</v>
      </c>
      <c r="X7" s="39">
        <f t="shared" si="1"/>
        <v>34</v>
      </c>
      <c r="Y7" s="40">
        <f>INDEX('[1]Current Yr Scores.Hdicaps'!$R$3:$R$91, MATCH($K7,'[1]Current Yr Scores.Hdicaps'!$A$3:$A$91,0))</f>
        <v>17.725000000000001</v>
      </c>
      <c r="Z7" s="41">
        <f>INDEX('[1]Current Yr Scores.Hdicaps'!$S$3:$S$91, MATCH($K7,'[1]Current Yr Scores.Hdicaps'!$A$3:$A$91,0))</f>
        <v>16.975000000000001</v>
      </c>
      <c r="AA7" s="42">
        <v>2</v>
      </c>
    </row>
    <row r="8" spans="1:33" ht="15.75" x14ac:dyDescent="0.25">
      <c r="A8" s="43" t="s">
        <v>40</v>
      </c>
      <c r="B8" s="44">
        <f t="shared" si="2"/>
        <v>42</v>
      </c>
      <c r="C8" s="44">
        <f t="shared" si="3"/>
        <v>7</v>
      </c>
      <c r="D8" s="44">
        <f t="shared" si="4"/>
        <v>35</v>
      </c>
      <c r="E8" s="43" t="s">
        <v>33</v>
      </c>
      <c r="F8" s="44">
        <f t="shared" si="5"/>
        <v>44</v>
      </c>
      <c r="G8" s="44">
        <f t="shared" si="6"/>
        <v>9</v>
      </c>
      <c r="H8" s="44">
        <f t="shared" si="7"/>
        <v>35</v>
      </c>
      <c r="I8" s="8"/>
      <c r="K8" s="36" t="s">
        <v>41</v>
      </c>
      <c r="L8" s="37">
        <f>VLOOKUP($K8,'[1]2023 Sign Ups'!$A$2:$D$90,4,FALSE)</f>
        <v>7</v>
      </c>
      <c r="M8" s="38">
        <v>4</v>
      </c>
      <c r="N8" s="38">
        <v>4</v>
      </c>
      <c r="O8" s="38">
        <v>5</v>
      </c>
      <c r="P8" s="38">
        <v>3</v>
      </c>
      <c r="Q8" s="38">
        <v>5</v>
      </c>
      <c r="R8" s="38">
        <v>6</v>
      </c>
      <c r="S8" s="38">
        <v>8</v>
      </c>
      <c r="T8" s="38">
        <v>5</v>
      </c>
      <c r="U8" s="38">
        <v>5</v>
      </c>
      <c r="V8" s="39">
        <f t="shared" si="0"/>
        <v>45</v>
      </c>
      <c r="W8" s="39">
        <f t="shared" si="8"/>
        <v>7</v>
      </c>
      <c r="X8" s="39">
        <f t="shared" si="1"/>
        <v>38</v>
      </c>
      <c r="Y8" s="40">
        <f>INDEX('[1]Current Yr Scores.Hdicaps'!$R$3:$R$91, MATCH($K8,'[1]Current Yr Scores.Hdicaps'!$A$3:$A$91,0))</f>
        <v>6.8500000000000014</v>
      </c>
      <c r="Z8" s="41">
        <f>INDEX('[1]Current Yr Scores.Hdicaps'!$S$3:$S$91, MATCH($K8,'[1]Current Yr Scores.Hdicaps'!$A$3:$A$91,0))</f>
        <v>6.8500000000000014</v>
      </c>
      <c r="AA8" s="42">
        <v>2</v>
      </c>
    </row>
    <row r="9" spans="1:33" ht="15.75" x14ac:dyDescent="0.25">
      <c r="A9" s="43" t="s">
        <v>42</v>
      </c>
      <c r="B9" s="44">
        <f t="shared" si="2"/>
        <v>50</v>
      </c>
      <c r="C9" s="44">
        <f t="shared" si="3"/>
        <v>15</v>
      </c>
      <c r="D9" s="44">
        <f t="shared" si="4"/>
        <v>35</v>
      </c>
      <c r="E9" s="43" t="s">
        <v>43</v>
      </c>
      <c r="F9" s="44">
        <f t="shared" si="5"/>
        <v>43</v>
      </c>
      <c r="G9" s="44">
        <f t="shared" si="6"/>
        <v>6</v>
      </c>
      <c r="H9" s="44">
        <f t="shared" si="7"/>
        <v>37</v>
      </c>
      <c r="I9" s="8"/>
      <c r="K9" s="36" t="s">
        <v>44</v>
      </c>
      <c r="L9" s="37">
        <f>VLOOKUP($K9,'[1]2023 Sign Ups'!$A$2:$D$90,4,FALSE)</f>
        <v>6</v>
      </c>
      <c r="M9" s="38"/>
      <c r="N9" s="38"/>
      <c r="O9" s="38"/>
      <c r="P9" s="38"/>
      <c r="Q9" s="38"/>
      <c r="R9" s="38"/>
      <c r="S9" s="38"/>
      <c r="T9" s="38"/>
      <c r="U9" s="38"/>
      <c r="V9" s="39" t="str">
        <f t="shared" si="0"/>
        <v/>
      </c>
      <c r="W9" s="39">
        <f t="shared" si="8"/>
        <v>9</v>
      </c>
      <c r="X9" s="39" t="str">
        <f t="shared" si="1"/>
        <v xml:space="preserve"> </v>
      </c>
      <c r="Y9" s="40">
        <f>INDEX('[1]Current Yr Scores.Hdicaps'!$R$3:$R$91, MATCH($K9,'[1]Current Yr Scores.Hdicaps'!$A$3:$A$91,0))</f>
        <v>9.4333333333333371</v>
      </c>
      <c r="Z9" s="41">
        <f>INDEX('[1]Current Yr Scores.Hdicaps'!$S$3:$S$91, MATCH($K9,'[1]Current Yr Scores.Hdicaps'!$A$3:$A$91,0))</f>
        <v>9.4333333333333371</v>
      </c>
      <c r="AA9" s="42">
        <v>2</v>
      </c>
    </row>
    <row r="10" spans="1:33" ht="15.75" x14ac:dyDescent="0.25">
      <c r="A10" s="43" t="s">
        <v>45</v>
      </c>
      <c r="B10" s="44">
        <f t="shared" si="2"/>
        <v>47</v>
      </c>
      <c r="C10" s="44">
        <f t="shared" si="3"/>
        <v>11</v>
      </c>
      <c r="D10" s="44">
        <f t="shared" si="4"/>
        <v>36</v>
      </c>
      <c r="E10" s="43" t="s">
        <v>46</v>
      </c>
      <c r="F10" s="44">
        <f t="shared" si="5"/>
        <v>44</v>
      </c>
      <c r="G10" s="44">
        <f t="shared" si="6"/>
        <v>6</v>
      </c>
      <c r="H10" s="44">
        <f t="shared" si="7"/>
        <v>38</v>
      </c>
      <c r="I10" s="8"/>
      <c r="K10" s="36" t="s">
        <v>47</v>
      </c>
      <c r="L10" s="37">
        <f>VLOOKUP($K10,'[1]2023 Sign Ups'!$A$2:$D$90,4,FALSE)</f>
        <v>3</v>
      </c>
      <c r="M10" s="38">
        <v>5</v>
      </c>
      <c r="N10" s="38">
        <v>5</v>
      </c>
      <c r="O10" s="38">
        <v>6</v>
      </c>
      <c r="P10" s="38">
        <v>4</v>
      </c>
      <c r="Q10" s="38">
        <v>6</v>
      </c>
      <c r="R10" s="38">
        <v>5</v>
      </c>
      <c r="S10" s="38">
        <v>6</v>
      </c>
      <c r="T10" s="38">
        <v>4</v>
      </c>
      <c r="U10" s="38">
        <v>5</v>
      </c>
      <c r="V10" s="39">
        <f t="shared" si="0"/>
        <v>46</v>
      </c>
      <c r="W10" s="39">
        <f t="shared" si="8"/>
        <v>8</v>
      </c>
      <c r="X10" s="39">
        <f t="shared" si="1"/>
        <v>38</v>
      </c>
      <c r="Y10" s="40">
        <f>INDEX('[1]Current Yr Scores.Hdicaps'!$R$3:$R$91, MATCH($K10,'[1]Current Yr Scores.Hdicaps'!$A$3:$A$91,0))</f>
        <v>7.7875000000000014</v>
      </c>
      <c r="Z10" s="41">
        <f>INDEX('[1]Current Yr Scores.Hdicaps'!$S$3:$S$91, MATCH($K10,'[1]Current Yr Scores.Hdicaps'!$A$3:$A$91,0))</f>
        <v>7.7875000000000014</v>
      </c>
      <c r="AA10" s="42">
        <v>2</v>
      </c>
    </row>
    <row r="11" spans="1:33" ht="15.75" x14ac:dyDescent="0.25">
      <c r="A11" s="43" t="s">
        <v>48</v>
      </c>
      <c r="B11" s="44">
        <f t="shared" si="2"/>
        <v>41</v>
      </c>
      <c r="C11" s="44">
        <f t="shared" si="3"/>
        <v>3.5999999999999996</v>
      </c>
      <c r="D11" s="44">
        <f t="shared" si="4"/>
        <v>37.4</v>
      </c>
      <c r="E11" s="43" t="s">
        <v>49</v>
      </c>
      <c r="F11" s="44">
        <f t="shared" si="5"/>
        <v>46</v>
      </c>
      <c r="G11" s="44">
        <f t="shared" si="6"/>
        <v>6</v>
      </c>
      <c r="H11" s="44">
        <f t="shared" si="7"/>
        <v>40</v>
      </c>
      <c r="I11" s="8"/>
      <c r="K11" s="36" t="s">
        <v>50</v>
      </c>
      <c r="L11" s="37">
        <f>VLOOKUP($K11,'[1]2023 Sign Ups'!$A$2:$D$90,4,FALSE)</f>
        <v>6</v>
      </c>
      <c r="M11" s="38">
        <v>8</v>
      </c>
      <c r="N11" s="38">
        <v>5</v>
      </c>
      <c r="O11" s="38">
        <v>7</v>
      </c>
      <c r="P11" s="38">
        <v>4</v>
      </c>
      <c r="Q11" s="38">
        <v>7</v>
      </c>
      <c r="R11" s="38">
        <v>5</v>
      </c>
      <c r="S11" s="38">
        <v>7</v>
      </c>
      <c r="T11" s="38">
        <v>3</v>
      </c>
      <c r="U11" s="38">
        <v>5</v>
      </c>
      <c r="V11" s="39">
        <f t="shared" si="0"/>
        <v>51</v>
      </c>
      <c r="W11" s="39">
        <f t="shared" si="8"/>
        <v>13</v>
      </c>
      <c r="X11" s="39">
        <f t="shared" si="1"/>
        <v>38</v>
      </c>
      <c r="Y11" s="40">
        <f>INDEX('[1]Current Yr Scores.Hdicaps'!$R$3:$R$91, MATCH($K11,'[1]Current Yr Scores.Hdicaps'!$A$3:$A$91,0))</f>
        <v>12.959999999999994</v>
      </c>
      <c r="Z11" s="41">
        <f>INDEX('[1]Current Yr Scores.Hdicaps'!$S$3:$S$91, MATCH($K11,'[1]Current Yr Scores.Hdicaps'!$A$3:$A$91,0))</f>
        <v>13.619999999999997</v>
      </c>
      <c r="AA11" s="42">
        <v>2</v>
      </c>
    </row>
    <row r="12" spans="1:33" ht="15.75" x14ac:dyDescent="0.25">
      <c r="A12" s="43" t="s">
        <v>51</v>
      </c>
      <c r="B12" s="44">
        <f t="shared" si="2"/>
        <v>44</v>
      </c>
      <c r="C12" s="44">
        <f t="shared" si="3"/>
        <v>5.3999999999999995</v>
      </c>
      <c r="D12" s="44">
        <f t="shared" si="4"/>
        <v>38.6</v>
      </c>
      <c r="E12" s="43" t="s">
        <v>52</v>
      </c>
      <c r="F12" s="44">
        <f t="shared" si="5"/>
        <v>49</v>
      </c>
      <c r="G12" s="44">
        <f t="shared" si="6"/>
        <v>8</v>
      </c>
      <c r="H12" s="44">
        <f t="shared" si="7"/>
        <v>41</v>
      </c>
      <c r="I12" s="8"/>
      <c r="K12" s="36" t="s">
        <v>53</v>
      </c>
      <c r="L12" s="37">
        <f>VLOOKUP($K12,'[1]2023 Sign Ups'!$A$2:$D$90,4,FALSE)</f>
        <v>3</v>
      </c>
      <c r="M12" s="38">
        <v>5</v>
      </c>
      <c r="N12" s="38">
        <v>5</v>
      </c>
      <c r="O12" s="38">
        <v>5</v>
      </c>
      <c r="P12" s="38">
        <v>4</v>
      </c>
      <c r="Q12" s="38">
        <v>5</v>
      </c>
      <c r="R12" s="38">
        <v>6</v>
      </c>
      <c r="S12" s="38">
        <v>7</v>
      </c>
      <c r="T12" s="38">
        <v>4</v>
      </c>
      <c r="U12" s="38">
        <v>6</v>
      </c>
      <c r="V12" s="39">
        <f t="shared" si="0"/>
        <v>47</v>
      </c>
      <c r="W12" s="39">
        <f t="shared" si="8"/>
        <v>14</v>
      </c>
      <c r="X12" s="39">
        <f t="shared" si="1"/>
        <v>33</v>
      </c>
      <c r="Y12" s="40">
        <f>INDEX('[1]Current Yr Scores.Hdicaps'!$R$3:$R$91, MATCH($K12,'[1]Current Yr Scores.Hdicaps'!$A$3:$A$91,0))</f>
        <v>14.225000000000001</v>
      </c>
      <c r="Z12" s="41">
        <f>INDEX('[1]Current Yr Scores.Hdicaps'!$S$3:$S$91, MATCH($K12,'[1]Current Yr Scores.Hdicaps'!$A$3:$A$91,0))</f>
        <v>12.225000000000001</v>
      </c>
      <c r="AA12" s="42">
        <v>2</v>
      </c>
    </row>
    <row r="13" spans="1:33" ht="15.75" x14ac:dyDescent="0.25">
      <c r="A13" s="43" t="s">
        <v>54</v>
      </c>
      <c r="B13" s="44">
        <f t="shared" si="2"/>
        <v>44</v>
      </c>
      <c r="C13" s="44">
        <f t="shared" si="3"/>
        <v>5</v>
      </c>
      <c r="D13" s="44">
        <f t="shared" si="4"/>
        <v>39</v>
      </c>
      <c r="E13" s="43" t="s">
        <v>55</v>
      </c>
      <c r="F13" s="44">
        <f t="shared" si="5"/>
        <v>54</v>
      </c>
      <c r="G13" s="44">
        <f t="shared" si="6"/>
        <v>10</v>
      </c>
      <c r="H13" s="44">
        <f t="shared" si="7"/>
        <v>44</v>
      </c>
      <c r="I13" s="8"/>
      <c r="K13" s="36" t="s">
        <v>51</v>
      </c>
      <c r="L13" s="37">
        <f>VLOOKUP($K13,'[1]2023 Sign Ups'!$A$2:$D$90,4,FALSE)</f>
        <v>1</v>
      </c>
      <c r="M13" s="38">
        <v>6</v>
      </c>
      <c r="N13" s="38">
        <v>6</v>
      </c>
      <c r="O13" s="38">
        <v>4</v>
      </c>
      <c r="P13" s="38">
        <v>4</v>
      </c>
      <c r="Q13" s="38">
        <v>4</v>
      </c>
      <c r="R13" s="38">
        <v>6</v>
      </c>
      <c r="S13" s="38">
        <v>5</v>
      </c>
      <c r="T13" s="38">
        <v>4</v>
      </c>
      <c r="U13" s="38">
        <v>5</v>
      </c>
      <c r="V13" s="39">
        <f t="shared" si="0"/>
        <v>44</v>
      </c>
      <c r="W13" s="39">
        <f>(V13-$G$1)*0.6</f>
        <v>5.3999999999999995</v>
      </c>
      <c r="X13" s="39">
        <f t="shared" si="1"/>
        <v>38.6</v>
      </c>
      <c r="Y13" s="40" t="str">
        <f>INDEX('[1]Current Yr Scores.Hdicaps'!$R$3:$R$91, MATCH($K13,'[1]Current Yr Scores.Hdicaps'!$A$3:$A$91,0))</f>
        <v>TBD</v>
      </c>
      <c r="Z13" s="41">
        <f>INDEX('[1]Current Yr Scores.Hdicaps'!$S$3:$S$91, MATCH($K13,'[1]Current Yr Scores.Hdicaps'!$A$3:$A$91,0))</f>
        <v>10.100000000000001</v>
      </c>
      <c r="AA13" s="42">
        <v>0</v>
      </c>
    </row>
    <row r="14" spans="1:33" ht="15.75" x14ac:dyDescent="0.25">
      <c r="A14" s="47" t="s">
        <v>56</v>
      </c>
      <c r="B14" s="48">
        <f t="shared" si="2"/>
        <v>49</v>
      </c>
      <c r="C14" s="48">
        <f t="shared" si="3"/>
        <v>6</v>
      </c>
      <c r="D14" s="48">
        <f t="shared" si="4"/>
        <v>43</v>
      </c>
      <c r="E14" s="47" t="s">
        <v>57</v>
      </c>
      <c r="F14" s="48" t="str">
        <f t="shared" si="5"/>
        <v/>
      </c>
      <c r="G14" s="48">
        <f t="shared" si="6"/>
        <v>1</v>
      </c>
      <c r="H14" s="48" t="str">
        <f t="shared" si="7"/>
        <v xml:space="preserve"> </v>
      </c>
      <c r="I14" s="8"/>
      <c r="K14" s="36" t="s">
        <v>58</v>
      </c>
      <c r="L14" s="37">
        <f>VLOOKUP($K14,'[1]2023 Sign Ups'!$A$2:$D$90,4,FALSE)</f>
        <v>6</v>
      </c>
      <c r="M14" s="38">
        <v>7</v>
      </c>
      <c r="N14" s="38">
        <v>5</v>
      </c>
      <c r="O14" s="38">
        <v>5</v>
      </c>
      <c r="P14" s="38">
        <v>4</v>
      </c>
      <c r="Q14" s="38">
        <v>6</v>
      </c>
      <c r="R14" s="38">
        <v>5</v>
      </c>
      <c r="S14" s="38">
        <v>7</v>
      </c>
      <c r="T14" s="38">
        <v>5</v>
      </c>
      <c r="U14" s="38">
        <v>5</v>
      </c>
      <c r="V14" s="39">
        <f t="shared" si="0"/>
        <v>49</v>
      </c>
      <c r="W14" s="39">
        <f>IF(Y14="TBD","TBD",ROUND(Y14,0))</f>
        <v>13</v>
      </c>
      <c r="X14" s="39">
        <f t="shared" si="1"/>
        <v>36</v>
      </c>
      <c r="Y14" s="40">
        <f>INDEX('[1]Current Yr Scores.Hdicaps'!$R$3:$R$91, MATCH($K14,'[1]Current Yr Scores.Hdicaps'!$A$3:$A$91,0))</f>
        <v>12.881250000000001</v>
      </c>
      <c r="Z14" s="41">
        <f>INDEX('[1]Current Yr Scores.Hdicaps'!$S$3:$S$91, MATCH($K14,'[1]Current Yr Scores.Hdicaps'!$A$3:$A$91,0))</f>
        <v>11.631250000000001</v>
      </c>
      <c r="AA14" s="42">
        <v>2</v>
      </c>
    </row>
    <row r="15" spans="1:33" ht="18.75" customHeight="1" x14ac:dyDescent="0.25">
      <c r="A15" s="47" t="s">
        <v>59</v>
      </c>
      <c r="B15" s="48" t="str">
        <f t="shared" si="2"/>
        <v/>
      </c>
      <c r="C15" s="48">
        <f t="shared" si="3"/>
        <v>12</v>
      </c>
      <c r="D15" s="48" t="str">
        <f t="shared" si="4"/>
        <v xml:space="preserve"> </v>
      </c>
      <c r="E15" s="47" t="s">
        <v>60</v>
      </c>
      <c r="F15" s="48" t="str">
        <f t="shared" si="5"/>
        <v/>
      </c>
      <c r="G15" s="48">
        <f t="shared" si="6"/>
        <v>8</v>
      </c>
      <c r="H15" s="48" t="str">
        <f t="shared" si="7"/>
        <v xml:space="preserve"> </v>
      </c>
      <c r="I15" s="8"/>
      <c r="K15" s="36" t="s">
        <v>61</v>
      </c>
      <c r="L15" s="37">
        <f>VLOOKUP($K15,'[1]2023 Sign Ups'!$A$2:$D$90,4,FALSE)</f>
        <v>5</v>
      </c>
      <c r="M15" s="38"/>
      <c r="N15" s="38"/>
      <c r="O15" s="38"/>
      <c r="P15" s="38"/>
      <c r="Q15" s="38"/>
      <c r="R15" s="38"/>
      <c r="S15" s="38"/>
      <c r="T15" s="38"/>
      <c r="U15" s="38"/>
      <c r="V15" s="39" t="str">
        <f t="shared" si="0"/>
        <v/>
      </c>
      <c r="W15" s="39">
        <f>IF(Y15="TBD","TBD",ROUND(Y15,0))</f>
        <v>8</v>
      </c>
      <c r="X15" s="39" t="str">
        <f t="shared" si="1"/>
        <v xml:space="preserve"> </v>
      </c>
      <c r="Y15" s="40">
        <f>INDEX('[1]Current Yr Scores.Hdicaps'!$R$3:$R$91, MATCH($K15,'[1]Current Yr Scores.Hdicaps'!$A$3:$A$91,0))</f>
        <v>7.7250000000000014</v>
      </c>
      <c r="Z15" s="41">
        <f>INDEX('[1]Current Yr Scores.Hdicaps'!$S$3:$S$91, MATCH($K15,'[1]Current Yr Scores.Hdicaps'!$A$3:$A$91,0))</f>
        <v>7.7250000000000014</v>
      </c>
      <c r="AA15" s="42">
        <v>2</v>
      </c>
    </row>
    <row r="16" spans="1:33" ht="15.75" x14ac:dyDescent="0.25">
      <c r="A16" s="49" t="s">
        <v>62</v>
      </c>
      <c r="B16" s="50"/>
      <c r="C16" s="51">
        <f>AVERAGE(C5:C15)</f>
        <v>7.4545454545454541</v>
      </c>
      <c r="D16" s="52">
        <f>SUM(D5:D13)</f>
        <v>320</v>
      </c>
      <c r="E16" s="49" t="s">
        <v>62</v>
      </c>
      <c r="F16" s="50"/>
      <c r="G16" s="51">
        <f>AVERAGE(G5:G15)</f>
        <v>8.7272727272727266</v>
      </c>
      <c r="H16" s="53">
        <f>SUM(H4:H13)</f>
        <v>332</v>
      </c>
      <c r="I16" s="8"/>
      <c r="K16" s="54" t="s">
        <v>56</v>
      </c>
      <c r="L16" s="37">
        <f>VLOOKUP($K16,'[1]2023 Sign Ups'!$A$2:$D$90,4,FALSE)</f>
        <v>1</v>
      </c>
      <c r="M16" s="38">
        <v>6</v>
      </c>
      <c r="N16" s="38">
        <v>4</v>
      </c>
      <c r="O16" s="38">
        <v>6</v>
      </c>
      <c r="P16" s="38">
        <v>5</v>
      </c>
      <c r="Q16" s="38">
        <v>4</v>
      </c>
      <c r="R16" s="38">
        <v>5</v>
      </c>
      <c r="S16" s="38">
        <v>8</v>
      </c>
      <c r="T16" s="38">
        <v>5</v>
      </c>
      <c r="U16" s="38">
        <v>6</v>
      </c>
      <c r="V16" s="39">
        <f t="shared" si="0"/>
        <v>49</v>
      </c>
      <c r="W16" s="39">
        <f>IF(Y16="TBD","TBD",ROUND(Y16,0))</f>
        <v>6</v>
      </c>
      <c r="X16" s="39">
        <f t="shared" si="1"/>
        <v>43</v>
      </c>
      <c r="Y16" s="40">
        <f>INDEX('[1]Current Yr Scores.Hdicaps'!$R$3:$R$91, MATCH($K16,'[1]Current Yr Scores.Hdicaps'!$A$3:$A$91,0))</f>
        <v>6.3500000000000014</v>
      </c>
      <c r="Z16" s="41">
        <f>INDEX('[1]Current Yr Scores.Hdicaps'!$S$3:$S$91, MATCH($K16,'[1]Current Yr Scores.Hdicaps'!$A$3:$A$91,0))</f>
        <v>6.3500000000000014</v>
      </c>
      <c r="AA16" s="42">
        <v>2</v>
      </c>
    </row>
    <row r="17" spans="1:27" ht="15.75" x14ac:dyDescent="0.25">
      <c r="A17" s="55" t="s">
        <v>63</v>
      </c>
      <c r="B17" s="50"/>
      <c r="C17" s="51"/>
      <c r="D17" s="56">
        <f>D16-SUM($G$1*9)</f>
        <v>5</v>
      </c>
      <c r="E17" s="55"/>
      <c r="F17" s="50"/>
      <c r="G17" s="51"/>
      <c r="H17" s="56">
        <f>H16-SUM($G$1*9)</f>
        <v>17</v>
      </c>
      <c r="I17" s="8"/>
      <c r="K17" s="36" t="s">
        <v>64</v>
      </c>
      <c r="L17" s="37">
        <f>VLOOKUP($K17,'[1]2023 Sign Ups'!$A$2:$D$90,4,FALSE)</f>
        <v>5</v>
      </c>
      <c r="M17" s="38">
        <v>4</v>
      </c>
      <c r="N17" s="38">
        <v>5</v>
      </c>
      <c r="O17" s="38">
        <v>7</v>
      </c>
      <c r="P17" s="38">
        <v>3</v>
      </c>
      <c r="Q17" s="38">
        <v>5</v>
      </c>
      <c r="R17" s="38">
        <v>6</v>
      </c>
      <c r="S17" s="38">
        <v>8</v>
      </c>
      <c r="T17" s="38">
        <v>5</v>
      </c>
      <c r="U17" s="38">
        <v>6</v>
      </c>
      <c r="V17" s="39">
        <f t="shared" si="0"/>
        <v>49</v>
      </c>
      <c r="W17" s="39">
        <f>IF(Y17="TBD","TBD",ROUND(Y17,0))</f>
        <v>9</v>
      </c>
      <c r="X17" s="39">
        <f t="shared" si="1"/>
        <v>40</v>
      </c>
      <c r="Y17" s="40">
        <f>INDEX('[1]Current Yr Scores.Hdicaps'!$R$3:$R$91, MATCH($K17,'[1]Current Yr Scores.Hdicaps'!$A$3:$A$91,0))</f>
        <v>8.6000000000000014</v>
      </c>
      <c r="Z17" s="41">
        <f>INDEX('[1]Current Yr Scores.Hdicaps'!$S$3:$S$91, MATCH($K17,'[1]Current Yr Scores.Hdicaps'!$A$3:$A$91,0))</f>
        <v>8.6000000000000014</v>
      </c>
      <c r="AA17" s="42">
        <v>0</v>
      </c>
    </row>
    <row r="18" spans="1:27" ht="15" customHeight="1" x14ac:dyDescent="0.25">
      <c r="A18" s="57"/>
      <c r="B18" s="58"/>
      <c r="C18" s="59"/>
      <c r="D18" s="60"/>
      <c r="E18" s="57"/>
      <c r="F18" s="58"/>
      <c r="G18" s="59"/>
      <c r="H18" s="60"/>
      <c r="I18" s="8"/>
      <c r="K18" s="54" t="s">
        <v>65</v>
      </c>
      <c r="L18" s="37">
        <f>VLOOKUP($K18,'[1]2023 Sign Ups'!$A$2:$D$90,4,FALSE)</f>
        <v>8</v>
      </c>
      <c r="M18" s="38">
        <v>6</v>
      </c>
      <c r="N18" s="38">
        <v>4</v>
      </c>
      <c r="O18" s="38">
        <v>5</v>
      </c>
      <c r="P18" s="38">
        <v>4</v>
      </c>
      <c r="Q18" s="38">
        <v>6</v>
      </c>
      <c r="R18" s="38">
        <v>6</v>
      </c>
      <c r="S18" s="38">
        <v>7</v>
      </c>
      <c r="T18" s="38">
        <v>4</v>
      </c>
      <c r="U18" s="38">
        <v>6</v>
      </c>
      <c r="V18" s="61">
        <f t="shared" si="0"/>
        <v>48</v>
      </c>
      <c r="W18" s="46">
        <f>IF(Y18="TBD","TBD",ROUND(Y18,0))-1</f>
        <v>17</v>
      </c>
      <c r="X18" s="39">
        <f t="shared" si="1"/>
        <v>31</v>
      </c>
      <c r="Y18" s="40">
        <f>INDEX('[1]Current Yr Scores.Hdicaps'!$R$3:$R$91, MATCH($K18,'[1]Current Yr Scores.Hdicaps'!$A$3:$A$91,0))</f>
        <v>17.975000000000001</v>
      </c>
      <c r="Z18" s="41">
        <f>INDEX('[1]Current Yr Scores.Hdicaps'!$S$3:$S$91, MATCH($K18,'[1]Current Yr Scores.Hdicaps'!$A$3:$A$91,0))</f>
        <v>16.225000000000001</v>
      </c>
      <c r="AA18" s="42">
        <v>2</v>
      </c>
    </row>
    <row r="19" spans="1:27" ht="15.75" x14ac:dyDescent="0.25">
      <c r="A19" s="24" t="s">
        <v>66</v>
      </c>
      <c r="B19" s="24"/>
      <c r="C19" s="25" t="s">
        <v>16</v>
      </c>
      <c r="D19" s="26" t="s">
        <v>14</v>
      </c>
      <c r="E19" s="24" t="s">
        <v>67</v>
      </c>
      <c r="F19" s="24"/>
      <c r="G19" s="25" t="s">
        <v>16</v>
      </c>
      <c r="H19" s="26" t="s">
        <v>14</v>
      </c>
      <c r="I19" s="8"/>
      <c r="K19" s="36" t="s">
        <v>68</v>
      </c>
      <c r="L19" s="37">
        <f>VLOOKUP($K19,'[1]2023 Sign Ups'!$A$2:$D$90,4,FALSE)</f>
        <v>8</v>
      </c>
      <c r="M19" s="38">
        <v>5</v>
      </c>
      <c r="N19" s="38">
        <v>4</v>
      </c>
      <c r="O19" s="38">
        <v>6</v>
      </c>
      <c r="P19" s="38">
        <v>3</v>
      </c>
      <c r="Q19" s="38">
        <v>4</v>
      </c>
      <c r="R19" s="38">
        <v>5</v>
      </c>
      <c r="S19" s="38">
        <v>5</v>
      </c>
      <c r="T19" s="38">
        <v>4</v>
      </c>
      <c r="U19" s="38">
        <v>6</v>
      </c>
      <c r="V19" s="39">
        <f t="shared" si="0"/>
        <v>42</v>
      </c>
      <c r="W19" s="39">
        <f>IF(Y19="TBD","TBD",ROUND(Y19,0))</f>
        <v>3</v>
      </c>
      <c r="X19" s="39">
        <f t="shared" si="1"/>
        <v>39</v>
      </c>
      <c r="Y19" s="40">
        <f>INDEX('[1]Current Yr Scores.Hdicaps'!$R$3:$R$91, MATCH($K19,'[1]Current Yr Scores.Hdicaps'!$A$3:$A$91,0))</f>
        <v>3.3500000000000014</v>
      </c>
      <c r="Z19" s="41">
        <f>INDEX('[1]Current Yr Scores.Hdicaps'!$S$3:$S$91, MATCH($K19,'[1]Current Yr Scores.Hdicaps'!$A$3:$A$91,0))</f>
        <v>3.3500000000000014</v>
      </c>
      <c r="AA19" s="42">
        <v>2</v>
      </c>
    </row>
    <row r="20" spans="1:27" ht="15.75" x14ac:dyDescent="0.25">
      <c r="A20" s="23" t="s">
        <v>69</v>
      </c>
      <c r="B20" s="23" t="s">
        <v>26</v>
      </c>
      <c r="C20" s="34" t="s">
        <v>27</v>
      </c>
      <c r="D20" s="35" t="s">
        <v>28</v>
      </c>
      <c r="E20" s="23" t="s">
        <v>70</v>
      </c>
      <c r="F20" s="23" t="s">
        <v>26</v>
      </c>
      <c r="G20" s="34" t="s">
        <v>27</v>
      </c>
      <c r="H20" s="35" t="s">
        <v>28</v>
      </c>
      <c r="I20" s="8"/>
      <c r="K20" s="36" t="s">
        <v>71</v>
      </c>
      <c r="L20" s="37">
        <f>VLOOKUP($K20,'[1]2023 Sign Ups'!$A$2:$D$90,4,FALSE)</f>
        <v>5</v>
      </c>
      <c r="M20" s="38"/>
      <c r="N20" s="38"/>
      <c r="O20" s="38"/>
      <c r="P20" s="38"/>
      <c r="Q20" s="38"/>
      <c r="R20" s="38"/>
      <c r="S20" s="38"/>
      <c r="T20" s="38"/>
      <c r="U20" s="38"/>
      <c r="V20" s="39" t="str">
        <f t="shared" si="0"/>
        <v/>
      </c>
      <c r="W20" s="39">
        <f>IF(Y20="TBD","TBD",ROUND(Y20,0))</f>
        <v>12</v>
      </c>
      <c r="X20" s="39" t="str">
        <f t="shared" si="1"/>
        <v xml:space="preserve"> </v>
      </c>
      <c r="Y20" s="40">
        <f>INDEX('[1]Current Yr Scores.Hdicaps'!$R$3:$R$91, MATCH($K20,'[1]Current Yr Scores.Hdicaps'!$A$3:$A$91,0))</f>
        <v>11.850000000000001</v>
      </c>
      <c r="Z20" s="41">
        <f>INDEX('[1]Current Yr Scores.Hdicaps'!$S$3:$S$91, MATCH($K20,'[1]Current Yr Scores.Hdicaps'!$A$3:$A$91,0))</f>
        <v>10.600000000000001</v>
      </c>
      <c r="AA20" s="42">
        <v>2</v>
      </c>
    </row>
    <row r="21" spans="1:27" ht="15.75" x14ac:dyDescent="0.25">
      <c r="A21" s="43" t="s">
        <v>72</v>
      </c>
      <c r="B21" s="44">
        <f t="shared" ref="B21:B31" si="9">INDEX($V$4:$V$91,MATCH(A21,$K$4:$K$91,0))</f>
        <v>44</v>
      </c>
      <c r="C21" s="44">
        <f t="shared" ref="C21:C31" si="10">INDEX($W$4:$W$91,MATCH(A21,$K$4:$K$91,0))</f>
        <v>13</v>
      </c>
      <c r="D21" s="44">
        <f t="shared" ref="D21:D31" si="11">INDEX($X$4:$X$91,MATCH(A21,$K$4:$K$91,0))</f>
        <v>31</v>
      </c>
      <c r="E21" s="43" t="s">
        <v>73</v>
      </c>
      <c r="F21" s="44">
        <f t="shared" ref="F21:F31" si="12">INDEX($V$4:$V$91,MATCH(E21,$K$4:$K$91,0))</f>
        <v>40</v>
      </c>
      <c r="G21" s="44">
        <f t="shared" ref="G21:G31" si="13">INDEX($W$4:$W$91,MATCH(E21,$K$4:$K$91,0))</f>
        <v>9</v>
      </c>
      <c r="H21" s="44">
        <f t="shared" ref="H21:H31" si="14">INDEX($X$4:$X$91,MATCH(E21,$K$4:$K$91,0))</f>
        <v>31</v>
      </c>
      <c r="I21" s="8"/>
      <c r="K21" s="36" t="s">
        <v>74</v>
      </c>
      <c r="L21" s="37">
        <f>VLOOKUP($K21,'[1]2023 Sign Ups'!$A$2:$D$90,4,FALSE)</f>
        <v>5</v>
      </c>
      <c r="M21" s="38">
        <v>4</v>
      </c>
      <c r="N21" s="38">
        <v>4</v>
      </c>
      <c r="O21" s="38">
        <v>3</v>
      </c>
      <c r="P21" s="38">
        <v>3</v>
      </c>
      <c r="Q21" s="38">
        <v>4</v>
      </c>
      <c r="R21" s="38">
        <v>5</v>
      </c>
      <c r="S21" s="38">
        <v>6</v>
      </c>
      <c r="T21" s="38">
        <v>4</v>
      </c>
      <c r="U21" s="38">
        <v>6</v>
      </c>
      <c r="V21" s="39">
        <f t="shared" si="0"/>
        <v>39</v>
      </c>
      <c r="W21" s="39">
        <f>IF(Y21="TBD","TBD",ROUND(Y21,0))</f>
        <v>7</v>
      </c>
      <c r="X21" s="39">
        <f t="shared" si="1"/>
        <v>32</v>
      </c>
      <c r="Y21" s="40">
        <f>INDEX('[1]Current Yr Scores.Hdicaps'!$R$3:$R$91, MATCH($K21,'[1]Current Yr Scores.Hdicaps'!$A$3:$A$91,0))</f>
        <v>7.4333333333333371</v>
      </c>
      <c r="Z21" s="41">
        <f>INDEX('[1]Current Yr Scores.Hdicaps'!$S$3:$S$91, MATCH($K21,'[1]Current Yr Scores.Hdicaps'!$A$3:$A$91,0))</f>
        <v>6.4750000000000014</v>
      </c>
      <c r="AA21" s="42">
        <v>2</v>
      </c>
    </row>
    <row r="22" spans="1:27" ht="15.75" x14ac:dyDescent="0.25">
      <c r="A22" s="43" t="s">
        <v>75</v>
      </c>
      <c r="B22" s="44">
        <f t="shared" si="9"/>
        <v>41</v>
      </c>
      <c r="C22" s="44">
        <f t="shared" si="10"/>
        <v>7</v>
      </c>
      <c r="D22" s="44">
        <f t="shared" si="11"/>
        <v>34</v>
      </c>
      <c r="E22" s="43" t="s">
        <v>76</v>
      </c>
      <c r="F22" s="44">
        <f t="shared" si="12"/>
        <v>43</v>
      </c>
      <c r="G22" s="44">
        <f t="shared" si="13"/>
        <v>8</v>
      </c>
      <c r="H22" s="44">
        <f t="shared" si="14"/>
        <v>35</v>
      </c>
      <c r="I22" s="8"/>
      <c r="K22" s="36" t="s">
        <v>77</v>
      </c>
      <c r="L22" s="37">
        <f>VLOOKUP($K22,'[1]2023 Sign Ups'!$A$2:$D$90,4,FALSE)</f>
        <v>5</v>
      </c>
      <c r="M22" s="38">
        <v>5</v>
      </c>
      <c r="N22" s="38">
        <v>3</v>
      </c>
      <c r="O22" s="38">
        <v>5</v>
      </c>
      <c r="P22" s="38">
        <v>3</v>
      </c>
      <c r="Q22" s="38">
        <v>3</v>
      </c>
      <c r="R22" s="38">
        <v>4</v>
      </c>
      <c r="S22" s="38">
        <v>5</v>
      </c>
      <c r="T22" s="38">
        <v>3</v>
      </c>
      <c r="U22" s="38">
        <v>4</v>
      </c>
      <c r="V22" s="39">
        <f t="shared" si="0"/>
        <v>35</v>
      </c>
      <c r="W22" s="46">
        <f>IF(Y22="TBD","TBD",ROUND(Y22,0))-4</f>
        <v>4</v>
      </c>
      <c r="X22" s="39">
        <f t="shared" si="1"/>
        <v>31</v>
      </c>
      <c r="Y22" s="40">
        <f>INDEX('[1]Current Yr Scores.Hdicaps'!$R$3:$R$91, MATCH($K22,'[1]Current Yr Scores.Hdicaps'!$A$3:$A$91,0))</f>
        <v>7.6000000000000014</v>
      </c>
      <c r="Z22" s="41">
        <f>INDEX('[1]Current Yr Scores.Hdicaps'!$S$3:$S$91, MATCH($K22,'[1]Current Yr Scores.Hdicaps'!$A$3:$A$91,0))</f>
        <v>5.3500000000000014</v>
      </c>
      <c r="AA22" s="42">
        <v>2</v>
      </c>
    </row>
    <row r="23" spans="1:27" ht="15.75" x14ac:dyDescent="0.25">
      <c r="A23" s="43" t="s">
        <v>78</v>
      </c>
      <c r="B23" s="44">
        <f t="shared" si="9"/>
        <v>42</v>
      </c>
      <c r="C23" s="44">
        <f t="shared" si="10"/>
        <v>8</v>
      </c>
      <c r="D23" s="44">
        <f t="shared" si="11"/>
        <v>34</v>
      </c>
      <c r="E23" s="43" t="s">
        <v>79</v>
      </c>
      <c r="F23" s="44">
        <f t="shared" si="12"/>
        <v>39</v>
      </c>
      <c r="G23" s="44">
        <f t="shared" si="13"/>
        <v>3</v>
      </c>
      <c r="H23" s="44">
        <f t="shared" si="14"/>
        <v>36</v>
      </c>
      <c r="I23" s="8"/>
      <c r="K23" s="36" t="s">
        <v>52</v>
      </c>
      <c r="L23" s="37">
        <f>VLOOKUP($K23,'[1]2023 Sign Ups'!$A$2:$D$90,4,FALSE)</f>
        <v>4</v>
      </c>
      <c r="M23" s="38">
        <v>5</v>
      </c>
      <c r="N23" s="38">
        <v>7</v>
      </c>
      <c r="O23" s="38">
        <v>4</v>
      </c>
      <c r="P23" s="38">
        <v>4</v>
      </c>
      <c r="Q23" s="38">
        <v>5</v>
      </c>
      <c r="R23" s="38">
        <v>5</v>
      </c>
      <c r="S23" s="38">
        <v>10</v>
      </c>
      <c r="T23" s="38">
        <v>4</v>
      </c>
      <c r="U23" s="38">
        <v>5</v>
      </c>
      <c r="V23" s="39">
        <f t="shared" si="0"/>
        <v>49</v>
      </c>
      <c r="W23" s="39">
        <f t="shared" ref="W23:W37" si="15">IF(Y23="TBD","TBD",ROUND(Y23,0))</f>
        <v>8</v>
      </c>
      <c r="X23" s="39">
        <f t="shared" si="1"/>
        <v>41</v>
      </c>
      <c r="Y23" s="40">
        <f>INDEX('[1]Current Yr Scores.Hdicaps'!$R$3:$R$91, MATCH($K23,'[1]Current Yr Scores.Hdicaps'!$A$3:$A$91,0))</f>
        <v>8.4750000000000014</v>
      </c>
      <c r="Z23" s="41">
        <f>INDEX('[1]Current Yr Scores.Hdicaps'!$S$3:$S$91, MATCH($K23,'[1]Current Yr Scores.Hdicaps'!$A$3:$A$91,0))</f>
        <v>8.4750000000000014</v>
      </c>
      <c r="AA23" s="42">
        <v>2</v>
      </c>
    </row>
    <row r="24" spans="1:27" ht="15.75" x14ac:dyDescent="0.25">
      <c r="A24" s="43" t="s">
        <v>80</v>
      </c>
      <c r="B24" s="44">
        <f t="shared" si="9"/>
        <v>42</v>
      </c>
      <c r="C24" s="44">
        <f t="shared" si="10"/>
        <v>7</v>
      </c>
      <c r="D24" s="44">
        <f t="shared" si="11"/>
        <v>35</v>
      </c>
      <c r="E24" s="43" t="s">
        <v>81</v>
      </c>
      <c r="F24" s="44">
        <f t="shared" si="12"/>
        <v>41</v>
      </c>
      <c r="G24" s="44">
        <f t="shared" si="13"/>
        <v>5</v>
      </c>
      <c r="H24" s="44">
        <f t="shared" si="14"/>
        <v>36</v>
      </c>
      <c r="I24" s="8"/>
      <c r="K24" s="36" t="s">
        <v>82</v>
      </c>
      <c r="L24" s="37">
        <f>VLOOKUP($K24,'[1]2023 Sign Ups'!$A$2:$D$90,4,FALSE)</f>
        <v>5</v>
      </c>
      <c r="M24" s="38">
        <v>5</v>
      </c>
      <c r="N24" s="38">
        <v>5</v>
      </c>
      <c r="O24" s="38">
        <v>6</v>
      </c>
      <c r="P24" s="38">
        <v>4</v>
      </c>
      <c r="Q24" s="38">
        <v>5</v>
      </c>
      <c r="R24" s="38">
        <v>5</v>
      </c>
      <c r="S24" s="38">
        <v>5</v>
      </c>
      <c r="T24" s="38">
        <v>5</v>
      </c>
      <c r="U24" s="38">
        <v>4</v>
      </c>
      <c r="V24" s="39">
        <f t="shared" si="0"/>
        <v>44</v>
      </c>
      <c r="W24" s="39">
        <f t="shared" si="15"/>
        <v>13</v>
      </c>
      <c r="X24" s="39">
        <f t="shared" si="1"/>
        <v>31</v>
      </c>
      <c r="Y24" s="40">
        <f>INDEX('[1]Current Yr Scores.Hdicaps'!$R$3:$R$91, MATCH($K24,'[1]Current Yr Scores.Hdicaps'!$A$3:$A$91,0))</f>
        <v>13.100000000000001</v>
      </c>
      <c r="Z24" s="41">
        <f>INDEX('[1]Current Yr Scores.Hdicaps'!$S$3:$S$91, MATCH($K24,'[1]Current Yr Scores.Hdicaps'!$A$3:$A$91,0))</f>
        <v>11.600000000000001</v>
      </c>
      <c r="AA24" s="42">
        <v>1</v>
      </c>
    </row>
    <row r="25" spans="1:27" ht="15.75" x14ac:dyDescent="0.25">
      <c r="A25" s="43" t="s">
        <v>83</v>
      </c>
      <c r="B25" s="44">
        <f t="shared" si="9"/>
        <v>36</v>
      </c>
      <c r="C25" s="44">
        <f t="shared" si="10"/>
        <v>0</v>
      </c>
      <c r="D25" s="44">
        <f t="shared" si="11"/>
        <v>36</v>
      </c>
      <c r="E25" s="43" t="s">
        <v>84</v>
      </c>
      <c r="F25" s="44">
        <f t="shared" si="12"/>
        <v>43</v>
      </c>
      <c r="G25" s="44">
        <f t="shared" si="13"/>
        <v>7</v>
      </c>
      <c r="H25" s="44">
        <f t="shared" si="14"/>
        <v>36</v>
      </c>
      <c r="I25" s="8"/>
      <c r="K25" s="36" t="s">
        <v>85</v>
      </c>
      <c r="L25" s="37">
        <f>VLOOKUP($K25,'[1]2023 Sign Ups'!$A$2:$D$90,4,FALSE)</f>
        <v>7</v>
      </c>
      <c r="M25" s="38">
        <v>6</v>
      </c>
      <c r="N25" s="38">
        <v>5</v>
      </c>
      <c r="O25" s="38">
        <v>7</v>
      </c>
      <c r="P25" s="38">
        <v>6</v>
      </c>
      <c r="Q25" s="38">
        <v>5</v>
      </c>
      <c r="R25" s="38">
        <v>6</v>
      </c>
      <c r="S25" s="38">
        <v>10</v>
      </c>
      <c r="T25" s="38">
        <v>6</v>
      </c>
      <c r="U25" s="38">
        <v>7</v>
      </c>
      <c r="V25" s="39">
        <f t="shared" si="0"/>
        <v>58</v>
      </c>
      <c r="W25" s="39">
        <f t="shared" si="15"/>
        <v>20</v>
      </c>
      <c r="X25" s="39">
        <f t="shared" si="1"/>
        <v>38</v>
      </c>
      <c r="Y25" s="40">
        <f>INDEX('[1]Current Yr Scores.Hdicaps'!$R$3:$R$91, MATCH($K25,'[1]Current Yr Scores.Hdicaps'!$A$3:$A$91,0))</f>
        <v>19.725000000000001</v>
      </c>
      <c r="Z25" s="41">
        <f>INDEX('[1]Current Yr Scores.Hdicaps'!$S$3:$S$91, MATCH($K25,'[1]Current Yr Scores.Hdicaps'!$A$3:$A$91,0))</f>
        <v>19.725000000000001</v>
      </c>
      <c r="AA25" s="42">
        <v>2</v>
      </c>
    </row>
    <row r="26" spans="1:27" ht="15.75" x14ac:dyDescent="0.25">
      <c r="A26" s="43" t="s">
        <v>86</v>
      </c>
      <c r="B26" s="44">
        <f t="shared" si="9"/>
        <v>42</v>
      </c>
      <c r="C26" s="44">
        <f t="shared" si="10"/>
        <v>5</v>
      </c>
      <c r="D26" s="44">
        <f t="shared" si="11"/>
        <v>37</v>
      </c>
      <c r="E26" s="43" t="s">
        <v>58</v>
      </c>
      <c r="F26" s="44">
        <f t="shared" si="12"/>
        <v>49</v>
      </c>
      <c r="G26" s="44">
        <f t="shared" si="13"/>
        <v>13</v>
      </c>
      <c r="H26" s="44">
        <f t="shared" si="14"/>
        <v>36</v>
      </c>
      <c r="I26" s="8"/>
      <c r="K26" s="36" t="s">
        <v>87</v>
      </c>
      <c r="L26" s="37">
        <f>VLOOKUP($K26,'[1]2023 Sign Ups'!$A$2:$D$90,4,FALSE)</f>
        <v>8</v>
      </c>
      <c r="M26" s="38">
        <v>4</v>
      </c>
      <c r="N26" s="38">
        <v>4</v>
      </c>
      <c r="O26" s="38">
        <v>4</v>
      </c>
      <c r="P26" s="38">
        <v>3</v>
      </c>
      <c r="Q26" s="38">
        <v>4</v>
      </c>
      <c r="R26" s="38">
        <v>4</v>
      </c>
      <c r="S26" s="38">
        <v>5</v>
      </c>
      <c r="T26" s="38">
        <v>4</v>
      </c>
      <c r="U26" s="38">
        <v>4</v>
      </c>
      <c r="V26" s="39">
        <f t="shared" si="0"/>
        <v>36</v>
      </c>
      <c r="W26" s="39">
        <f t="shared" si="15"/>
        <v>2</v>
      </c>
      <c r="X26" s="39">
        <f t="shared" si="1"/>
        <v>34</v>
      </c>
      <c r="Y26" s="40">
        <f>INDEX('[1]Current Yr Scores.Hdicaps'!$R$3:$R$91, MATCH($K26,'[1]Current Yr Scores.Hdicaps'!$A$3:$A$91,0))</f>
        <v>2.2250000000000014</v>
      </c>
      <c r="Z26" s="41">
        <f>INDEX('[1]Current Yr Scores.Hdicaps'!$S$3:$S$91, MATCH($K26,'[1]Current Yr Scores.Hdicaps'!$A$3:$A$91,0))</f>
        <v>1.7250000000000014</v>
      </c>
      <c r="AA26" s="42">
        <v>2</v>
      </c>
    </row>
    <row r="27" spans="1:27" ht="15.75" x14ac:dyDescent="0.25">
      <c r="A27" s="43" t="s">
        <v>88</v>
      </c>
      <c r="B27" s="44">
        <f t="shared" si="9"/>
        <v>48</v>
      </c>
      <c r="C27" s="44">
        <f t="shared" si="10"/>
        <v>10</v>
      </c>
      <c r="D27" s="44">
        <f t="shared" si="11"/>
        <v>38</v>
      </c>
      <c r="E27" s="43" t="s">
        <v>50</v>
      </c>
      <c r="F27" s="44">
        <f t="shared" si="12"/>
        <v>51</v>
      </c>
      <c r="G27" s="44">
        <f t="shared" si="13"/>
        <v>13</v>
      </c>
      <c r="H27" s="44">
        <f t="shared" si="14"/>
        <v>38</v>
      </c>
      <c r="I27" s="8"/>
      <c r="K27" s="36" t="s">
        <v>80</v>
      </c>
      <c r="L27" s="37">
        <f>VLOOKUP($K27,'[1]2023 Sign Ups'!$A$2:$D$90,4,FALSE)</f>
        <v>2</v>
      </c>
      <c r="M27" s="38">
        <v>5</v>
      </c>
      <c r="N27" s="38">
        <v>4</v>
      </c>
      <c r="O27" s="38">
        <v>5</v>
      </c>
      <c r="P27" s="38">
        <v>3</v>
      </c>
      <c r="Q27" s="38">
        <v>4</v>
      </c>
      <c r="R27" s="38">
        <v>6</v>
      </c>
      <c r="S27" s="38">
        <v>6</v>
      </c>
      <c r="T27" s="38">
        <v>3</v>
      </c>
      <c r="U27" s="38">
        <v>6</v>
      </c>
      <c r="V27" s="39">
        <f t="shared" si="0"/>
        <v>42</v>
      </c>
      <c r="W27" s="39">
        <f t="shared" si="15"/>
        <v>7</v>
      </c>
      <c r="X27" s="39">
        <f t="shared" si="1"/>
        <v>35</v>
      </c>
      <c r="Y27" s="40">
        <f>INDEX('[1]Current Yr Scores.Hdicaps'!$R$3:$R$91, MATCH($K27,'[1]Current Yr Scores.Hdicaps'!$A$3:$A$91,0))</f>
        <v>7.2250000000000014</v>
      </c>
      <c r="Z27" s="41">
        <f>INDEX('[1]Current Yr Scores.Hdicaps'!$S$3:$S$91, MATCH($K27,'[1]Current Yr Scores.Hdicaps'!$A$3:$A$91,0))</f>
        <v>6.2250000000000014</v>
      </c>
      <c r="AA27" s="42">
        <v>2</v>
      </c>
    </row>
    <row r="28" spans="1:27" ht="15.75" customHeight="1" x14ac:dyDescent="0.25">
      <c r="A28" s="43" t="s">
        <v>89</v>
      </c>
      <c r="B28" s="44">
        <f t="shared" si="9"/>
        <v>49</v>
      </c>
      <c r="C28" s="44">
        <f t="shared" si="10"/>
        <v>10</v>
      </c>
      <c r="D28" s="44">
        <f t="shared" si="11"/>
        <v>39</v>
      </c>
      <c r="E28" s="43" t="s">
        <v>30</v>
      </c>
      <c r="F28" s="44">
        <f t="shared" si="12"/>
        <v>56</v>
      </c>
      <c r="G28" s="44">
        <f t="shared" si="13"/>
        <v>18</v>
      </c>
      <c r="H28" s="44">
        <f t="shared" si="14"/>
        <v>38</v>
      </c>
      <c r="I28" s="8"/>
      <c r="K28" s="36" t="s">
        <v>90</v>
      </c>
      <c r="L28" s="37">
        <f>VLOOKUP($K28,'[1]2023 Sign Ups'!$A$2:$D$90,4,FALSE)</f>
        <v>5</v>
      </c>
      <c r="M28" s="38">
        <v>4</v>
      </c>
      <c r="N28" s="38">
        <v>4</v>
      </c>
      <c r="O28" s="38">
        <v>4</v>
      </c>
      <c r="P28" s="38">
        <v>3</v>
      </c>
      <c r="Q28" s="38">
        <v>4</v>
      </c>
      <c r="R28" s="38">
        <v>4</v>
      </c>
      <c r="S28" s="38">
        <v>6</v>
      </c>
      <c r="T28" s="38">
        <v>3</v>
      </c>
      <c r="U28" s="38">
        <v>5</v>
      </c>
      <c r="V28" s="39">
        <f t="shared" si="0"/>
        <v>37</v>
      </c>
      <c r="W28" s="39">
        <f t="shared" si="15"/>
        <v>1</v>
      </c>
      <c r="X28" s="39">
        <f t="shared" si="1"/>
        <v>36</v>
      </c>
      <c r="Y28" s="40">
        <f>INDEX('[1]Current Yr Scores.Hdicaps'!$R$3:$R$91, MATCH($K28,'[1]Current Yr Scores.Hdicaps'!$A$3:$A$91,0))</f>
        <v>1.2666666666666657</v>
      </c>
      <c r="Z28" s="41">
        <f>INDEX('[1]Current Yr Scores.Hdicaps'!$S$3:$S$91, MATCH($K28,'[1]Current Yr Scores.Hdicaps'!$A$3:$A$91,0))</f>
        <v>1.3500000000000014</v>
      </c>
      <c r="AA28" s="42">
        <v>2</v>
      </c>
    </row>
    <row r="29" spans="1:27" ht="15.75" x14ac:dyDescent="0.25">
      <c r="A29" s="43" t="s">
        <v>91</v>
      </c>
      <c r="B29" s="44">
        <f t="shared" si="9"/>
        <v>48</v>
      </c>
      <c r="C29" s="44">
        <f t="shared" si="10"/>
        <v>9.1</v>
      </c>
      <c r="D29" s="44">
        <f t="shared" si="11"/>
        <v>38.9</v>
      </c>
      <c r="E29" s="43" t="s">
        <v>92</v>
      </c>
      <c r="F29" s="44">
        <f t="shared" si="12"/>
        <v>45</v>
      </c>
      <c r="G29" s="44">
        <f t="shared" si="13"/>
        <v>4</v>
      </c>
      <c r="H29" s="44">
        <f t="shared" si="14"/>
        <v>41</v>
      </c>
      <c r="I29" s="8"/>
      <c r="K29" s="36" t="s">
        <v>40</v>
      </c>
      <c r="L29" s="37">
        <f>VLOOKUP($K29,'[1]2023 Sign Ups'!$A$2:$D$90,4,FALSE)</f>
        <v>1</v>
      </c>
      <c r="M29" s="38">
        <v>5</v>
      </c>
      <c r="N29" s="38">
        <v>4</v>
      </c>
      <c r="O29" s="38">
        <v>6</v>
      </c>
      <c r="P29" s="38">
        <v>4</v>
      </c>
      <c r="Q29" s="38">
        <v>4</v>
      </c>
      <c r="R29" s="38">
        <v>5</v>
      </c>
      <c r="S29" s="38">
        <v>4</v>
      </c>
      <c r="T29" s="38">
        <v>4</v>
      </c>
      <c r="U29" s="38">
        <v>6</v>
      </c>
      <c r="V29" s="39">
        <f t="shared" si="0"/>
        <v>42</v>
      </c>
      <c r="W29" s="39">
        <f t="shared" si="15"/>
        <v>7</v>
      </c>
      <c r="X29" s="39">
        <f t="shared" si="1"/>
        <v>35</v>
      </c>
      <c r="Y29" s="40">
        <f>INDEX('[1]Current Yr Scores.Hdicaps'!$R$3:$R$91, MATCH($K29,'[1]Current Yr Scores.Hdicaps'!$A$3:$A$91,0))</f>
        <v>6.7166666666666686</v>
      </c>
      <c r="Z29" s="41">
        <f>INDEX('[1]Current Yr Scores.Hdicaps'!$S$3:$S$91, MATCH($K29,'[1]Current Yr Scores.Hdicaps'!$A$3:$A$91,0))</f>
        <v>7.1000000000000014</v>
      </c>
      <c r="AA29" s="42">
        <v>2</v>
      </c>
    </row>
    <row r="30" spans="1:27" ht="14.25" customHeight="1" x14ac:dyDescent="0.25">
      <c r="A30" s="43" t="s">
        <v>93</v>
      </c>
      <c r="B30" s="44">
        <f t="shared" si="9"/>
        <v>47</v>
      </c>
      <c r="C30" s="44">
        <f t="shared" si="10"/>
        <v>6</v>
      </c>
      <c r="D30" s="44">
        <f t="shared" si="11"/>
        <v>41</v>
      </c>
      <c r="E30" s="43" t="s">
        <v>94</v>
      </c>
      <c r="F30" s="44">
        <f t="shared" si="12"/>
        <v>70</v>
      </c>
      <c r="G30" s="44">
        <f t="shared" si="13"/>
        <v>27</v>
      </c>
      <c r="H30" s="44">
        <f t="shared" si="14"/>
        <v>43</v>
      </c>
      <c r="I30" s="8"/>
      <c r="K30" s="36" t="s">
        <v>37</v>
      </c>
      <c r="L30" s="37">
        <f>VLOOKUP($K30,'[1]2023 Sign Ups'!$A$2:$D$90,4,FALSE)</f>
        <v>1</v>
      </c>
      <c r="M30" s="38">
        <v>4</v>
      </c>
      <c r="N30" s="38">
        <v>5</v>
      </c>
      <c r="O30" s="38">
        <v>5</v>
      </c>
      <c r="P30" s="38">
        <v>3</v>
      </c>
      <c r="Q30" s="38">
        <v>6</v>
      </c>
      <c r="R30" s="38">
        <v>5</v>
      </c>
      <c r="S30" s="38">
        <v>6</v>
      </c>
      <c r="T30" s="38">
        <v>4</v>
      </c>
      <c r="U30" s="38">
        <v>6</v>
      </c>
      <c r="V30" s="39">
        <f t="shared" si="0"/>
        <v>44</v>
      </c>
      <c r="W30" s="39">
        <f t="shared" si="15"/>
        <v>10</v>
      </c>
      <c r="X30" s="39">
        <f t="shared" si="1"/>
        <v>34</v>
      </c>
      <c r="Y30" s="40">
        <f>INDEX('[1]Current Yr Scores.Hdicaps'!$R$3:$R$91, MATCH($K30,'[1]Current Yr Scores.Hdicaps'!$A$3:$A$91,0))</f>
        <v>10.100000000000001</v>
      </c>
      <c r="Z30" s="41">
        <f>INDEX('[1]Current Yr Scores.Hdicaps'!$S$3:$S$91, MATCH($K30,'[1]Current Yr Scores.Hdicaps'!$A$3:$A$91,0))</f>
        <v>9.3500000000000014</v>
      </c>
      <c r="AA30" s="42">
        <v>1</v>
      </c>
    </row>
    <row r="31" spans="1:27" ht="15.75" x14ac:dyDescent="0.25">
      <c r="A31" s="47" t="s">
        <v>95</v>
      </c>
      <c r="B31" s="48">
        <f t="shared" si="9"/>
        <v>53</v>
      </c>
      <c r="C31" s="48">
        <f t="shared" si="10"/>
        <v>12</v>
      </c>
      <c r="D31" s="48">
        <f t="shared" si="11"/>
        <v>41</v>
      </c>
      <c r="E31" s="47" t="s">
        <v>44</v>
      </c>
      <c r="F31" s="48" t="str">
        <f t="shared" si="12"/>
        <v/>
      </c>
      <c r="G31" s="48">
        <f t="shared" si="13"/>
        <v>9</v>
      </c>
      <c r="H31" s="48" t="str">
        <f t="shared" si="14"/>
        <v xml:space="preserve"> </v>
      </c>
      <c r="I31" s="8"/>
      <c r="K31" s="36" t="s">
        <v>60</v>
      </c>
      <c r="L31" s="37">
        <f>VLOOKUP($K31,'[1]2023 Sign Ups'!$A$2:$D$90,4,FALSE)</f>
        <v>4</v>
      </c>
      <c r="M31" s="38"/>
      <c r="N31" s="38"/>
      <c r="O31" s="38"/>
      <c r="P31" s="38"/>
      <c r="Q31" s="38"/>
      <c r="R31" s="38"/>
      <c r="S31" s="38"/>
      <c r="T31" s="38"/>
      <c r="U31" s="38"/>
      <c r="V31" s="39" t="str">
        <f t="shared" si="0"/>
        <v/>
      </c>
      <c r="W31" s="39">
        <f t="shared" si="15"/>
        <v>8</v>
      </c>
      <c r="X31" s="39" t="str">
        <f t="shared" si="1"/>
        <v xml:space="preserve"> </v>
      </c>
      <c r="Y31" s="40">
        <f>INDEX('[1]Current Yr Scores.Hdicaps'!$R$3:$R$91, MATCH($K31,'[1]Current Yr Scores.Hdicaps'!$A$3:$A$91,0))</f>
        <v>8.2666666666666657</v>
      </c>
      <c r="Z31" s="41">
        <f>INDEX('[1]Current Yr Scores.Hdicaps'!$S$3:$S$91, MATCH($K31,'[1]Current Yr Scores.Hdicaps'!$A$3:$A$91,0))</f>
        <v>8.2666666666666657</v>
      </c>
      <c r="AA31" s="42">
        <v>2</v>
      </c>
    </row>
    <row r="32" spans="1:27" ht="17.25" customHeight="1" x14ac:dyDescent="0.25">
      <c r="A32" s="49" t="s">
        <v>96</v>
      </c>
      <c r="B32" s="50"/>
      <c r="C32" s="51">
        <f>AVERAGE(C21:C31)</f>
        <v>7.918181818181818</v>
      </c>
      <c r="D32" s="52">
        <f>SUM(D21:D30)</f>
        <v>363.9</v>
      </c>
      <c r="E32" s="49" t="s">
        <v>62</v>
      </c>
      <c r="F32" s="50"/>
      <c r="G32" s="51">
        <f>AVERAGE(G21:G31)</f>
        <v>10.545454545454545</v>
      </c>
      <c r="H32" s="53">
        <f>SUM(H21:H30)</f>
        <v>370</v>
      </c>
      <c r="I32" s="8"/>
      <c r="K32" s="45" t="s">
        <v>78</v>
      </c>
      <c r="L32" s="37">
        <f>VLOOKUP($K32,'[1]2023 Sign Ups'!$A$2:$D$90,4,FALSE)</f>
        <v>2</v>
      </c>
      <c r="M32" s="38">
        <v>5</v>
      </c>
      <c r="N32" s="38">
        <v>4</v>
      </c>
      <c r="O32" s="38">
        <v>5</v>
      </c>
      <c r="P32" s="38">
        <v>4</v>
      </c>
      <c r="Q32" s="38">
        <v>5</v>
      </c>
      <c r="R32" s="38">
        <v>5</v>
      </c>
      <c r="S32" s="38">
        <v>5</v>
      </c>
      <c r="T32" s="38">
        <v>4</v>
      </c>
      <c r="U32" s="38">
        <v>5</v>
      </c>
      <c r="V32" s="39">
        <f t="shared" si="0"/>
        <v>42</v>
      </c>
      <c r="W32" s="39">
        <f t="shared" si="15"/>
        <v>8</v>
      </c>
      <c r="X32" s="39">
        <f t="shared" si="1"/>
        <v>34</v>
      </c>
      <c r="Y32" s="40">
        <f>INDEX('[1]Current Yr Scores.Hdicaps'!$R$3:$R$91, MATCH($K32,'[1]Current Yr Scores.Hdicaps'!$A$3:$A$91,0))</f>
        <v>7.9750000000000014</v>
      </c>
      <c r="Z32" s="41">
        <f>INDEX('[1]Current Yr Scores.Hdicaps'!$S$3:$S$91, MATCH($K32,'[1]Current Yr Scores.Hdicaps'!$A$3:$A$91,0))</f>
        <v>6.7250000000000014</v>
      </c>
      <c r="AA32" s="42">
        <v>2</v>
      </c>
    </row>
    <row r="33" spans="1:27" ht="15" customHeight="1" x14ac:dyDescent="0.25">
      <c r="A33" s="55" t="s">
        <v>63</v>
      </c>
      <c r="B33" s="50"/>
      <c r="C33" s="51"/>
      <c r="D33" s="48">
        <f>D32-SUM($G$1*10)</f>
        <v>13.899999999999977</v>
      </c>
      <c r="E33" s="55"/>
      <c r="F33" s="50"/>
      <c r="G33" s="51"/>
      <c r="H33" s="48">
        <f>H32-SUM($G$1*10)</f>
        <v>20</v>
      </c>
      <c r="I33" s="8"/>
      <c r="K33" s="36" t="s">
        <v>93</v>
      </c>
      <c r="L33" s="37">
        <f>VLOOKUP($K33,'[1]2023 Sign Ups'!$A$2:$D$90,4,FALSE)</f>
        <v>2</v>
      </c>
      <c r="M33" s="38">
        <v>4</v>
      </c>
      <c r="N33" s="38">
        <v>7</v>
      </c>
      <c r="O33" s="38">
        <v>6</v>
      </c>
      <c r="P33" s="38">
        <v>3</v>
      </c>
      <c r="Q33" s="38">
        <v>6</v>
      </c>
      <c r="R33" s="38">
        <v>6</v>
      </c>
      <c r="S33" s="38">
        <v>7</v>
      </c>
      <c r="T33" s="38">
        <v>3</v>
      </c>
      <c r="U33" s="38">
        <v>5</v>
      </c>
      <c r="V33" s="39">
        <f t="shared" si="0"/>
        <v>47</v>
      </c>
      <c r="W33" s="39">
        <f t="shared" si="15"/>
        <v>6</v>
      </c>
      <c r="X33" s="39">
        <f t="shared" si="1"/>
        <v>41</v>
      </c>
      <c r="Y33" s="40">
        <f>INDEX('[1]Current Yr Scores.Hdicaps'!$R$3:$R$91, MATCH($K33,'[1]Current Yr Scores.Hdicaps'!$A$3:$A$91,0))</f>
        <v>6.1000000000000014</v>
      </c>
      <c r="Z33" s="41">
        <f>INDEX('[1]Current Yr Scores.Hdicaps'!$S$3:$S$91, MATCH($K33,'[1]Current Yr Scores.Hdicaps'!$A$3:$A$91,0))</f>
        <v>6.1000000000000014</v>
      </c>
      <c r="AA33" s="42">
        <v>2</v>
      </c>
    </row>
    <row r="34" spans="1:27" ht="15.75" x14ac:dyDescent="0.25">
      <c r="A34" s="57"/>
      <c r="B34" s="58"/>
      <c r="C34" s="59"/>
      <c r="D34" s="60"/>
      <c r="E34" s="57"/>
      <c r="F34" s="58"/>
      <c r="G34" s="59"/>
      <c r="H34" s="60"/>
      <c r="I34" s="8"/>
      <c r="K34" s="36" t="s">
        <v>97</v>
      </c>
      <c r="L34" s="37">
        <f>VLOOKUP($K34,'[1]2023 Sign Ups'!$A$2:$D$90,4,FALSE)</f>
        <v>3</v>
      </c>
      <c r="M34" s="38">
        <v>4</v>
      </c>
      <c r="N34" s="38">
        <v>4</v>
      </c>
      <c r="O34" s="38">
        <v>4</v>
      </c>
      <c r="P34" s="38">
        <v>3</v>
      </c>
      <c r="Q34" s="38">
        <v>4</v>
      </c>
      <c r="R34" s="38">
        <v>4</v>
      </c>
      <c r="S34" s="38">
        <v>6</v>
      </c>
      <c r="T34" s="38">
        <v>5</v>
      </c>
      <c r="U34" s="38">
        <v>5</v>
      </c>
      <c r="V34" s="39">
        <f t="shared" si="0"/>
        <v>39</v>
      </c>
      <c r="W34" s="39">
        <f t="shared" si="15"/>
        <v>6</v>
      </c>
      <c r="X34" s="39">
        <f t="shared" si="1"/>
        <v>33</v>
      </c>
      <c r="Y34" s="40">
        <f>INDEX('[1]Current Yr Scores.Hdicaps'!$R$3:$R$91, MATCH($K34,'[1]Current Yr Scores.Hdicaps'!$A$3:$A$91,0))</f>
        <v>6.2250000000000014</v>
      </c>
      <c r="Z34" s="41">
        <f>INDEX('[1]Current Yr Scores.Hdicaps'!$S$3:$S$91, MATCH($K34,'[1]Current Yr Scores.Hdicaps'!$A$3:$A$91,0))</f>
        <v>4.4750000000000014</v>
      </c>
      <c r="AA34" s="42">
        <v>2</v>
      </c>
    </row>
    <row r="35" spans="1:27" ht="15.75" x14ac:dyDescent="0.25">
      <c r="A35" s="24" t="s">
        <v>98</v>
      </c>
      <c r="B35" s="24"/>
      <c r="C35" s="25" t="s">
        <v>16</v>
      </c>
      <c r="D35" s="26" t="s">
        <v>14</v>
      </c>
      <c r="E35" s="24" t="s">
        <v>99</v>
      </c>
      <c r="F35" s="24"/>
      <c r="G35" s="25" t="s">
        <v>16</v>
      </c>
      <c r="H35" s="26" t="s">
        <v>14</v>
      </c>
      <c r="I35" s="8"/>
      <c r="K35" s="36" t="s">
        <v>46</v>
      </c>
      <c r="L35" s="37">
        <f>VLOOKUP($K35,'[1]2023 Sign Ups'!$A$2:$D$90,4,FALSE)</f>
        <v>4</v>
      </c>
      <c r="M35" s="38">
        <v>4</v>
      </c>
      <c r="N35" s="38">
        <v>4</v>
      </c>
      <c r="O35" s="38">
        <v>7</v>
      </c>
      <c r="P35" s="38">
        <v>4</v>
      </c>
      <c r="Q35" s="38">
        <v>5</v>
      </c>
      <c r="R35" s="38">
        <v>5</v>
      </c>
      <c r="S35" s="38">
        <v>6</v>
      </c>
      <c r="T35" s="38">
        <v>4</v>
      </c>
      <c r="U35" s="38">
        <v>5</v>
      </c>
      <c r="V35" s="39">
        <f t="shared" si="0"/>
        <v>44</v>
      </c>
      <c r="W35" s="39">
        <f t="shared" si="15"/>
        <v>6</v>
      </c>
      <c r="X35" s="39">
        <f t="shared" si="1"/>
        <v>38</v>
      </c>
      <c r="Y35" s="40">
        <f>INDEX('[1]Current Yr Scores.Hdicaps'!$R$3:$R$91, MATCH($K35,'[1]Current Yr Scores.Hdicaps'!$A$3:$A$91,0))</f>
        <v>6.1000000000000014</v>
      </c>
      <c r="Z35" s="41">
        <f>INDEX('[1]Current Yr Scores.Hdicaps'!$S$3:$S$91, MATCH($K35,'[1]Current Yr Scores.Hdicaps'!$A$3:$A$91,0))</f>
        <v>6.1000000000000014</v>
      </c>
      <c r="AA35" s="42">
        <v>0</v>
      </c>
    </row>
    <row r="36" spans="1:27" ht="15.75" x14ac:dyDescent="0.25">
      <c r="A36" s="23" t="s">
        <v>100</v>
      </c>
      <c r="B36" s="23" t="s">
        <v>26</v>
      </c>
      <c r="C36" s="34" t="s">
        <v>27</v>
      </c>
      <c r="D36" s="35" t="s">
        <v>28</v>
      </c>
      <c r="E36" s="23" t="s">
        <v>101</v>
      </c>
      <c r="F36" s="23" t="s">
        <v>26</v>
      </c>
      <c r="G36" s="34" t="s">
        <v>27</v>
      </c>
      <c r="H36" s="35" t="s">
        <v>28</v>
      </c>
      <c r="I36" s="8"/>
      <c r="K36" s="36" t="s">
        <v>102</v>
      </c>
      <c r="L36" s="37">
        <f>VLOOKUP($K36,'[1]2023 Sign Ups'!$A$2:$D$90,4,FALSE)</f>
        <v>8</v>
      </c>
      <c r="M36" s="38">
        <v>4</v>
      </c>
      <c r="N36" s="38">
        <v>6</v>
      </c>
      <c r="O36" s="38">
        <v>5</v>
      </c>
      <c r="P36" s="38">
        <v>4</v>
      </c>
      <c r="Q36" s="38">
        <v>4</v>
      </c>
      <c r="R36" s="38">
        <v>6</v>
      </c>
      <c r="S36" s="38">
        <v>10</v>
      </c>
      <c r="T36" s="38">
        <v>3</v>
      </c>
      <c r="U36" s="38">
        <v>4</v>
      </c>
      <c r="V36" s="39">
        <f t="shared" ref="V36:V67" si="16">IF(M36&gt;1,SUM(M36:U36),"")</f>
        <v>46</v>
      </c>
      <c r="W36" s="39">
        <f t="shared" si="15"/>
        <v>8</v>
      </c>
      <c r="X36" s="39">
        <f t="shared" ref="X36:X67" si="17">IF(M36&gt;0,SUM(V36-W36)," ")</f>
        <v>38</v>
      </c>
      <c r="Y36" s="40">
        <f>INDEX('[1]Current Yr Scores.Hdicaps'!$R$3:$R$91, MATCH($K36,'[1]Current Yr Scores.Hdicaps'!$A$3:$A$91,0))</f>
        <v>7.6000000000000014</v>
      </c>
      <c r="Z36" s="41">
        <f>INDEX('[1]Current Yr Scores.Hdicaps'!$S$3:$S$91, MATCH($K36,'[1]Current Yr Scores.Hdicaps'!$A$3:$A$91,0))</f>
        <v>7.6000000000000014</v>
      </c>
      <c r="AA36" s="42">
        <v>2</v>
      </c>
    </row>
    <row r="37" spans="1:27" ht="15.75" x14ac:dyDescent="0.25">
      <c r="A37" s="43" t="s">
        <v>103</v>
      </c>
      <c r="B37" s="44">
        <f t="shared" ref="B37:B47" si="18">INDEX($V$4:$V$91,MATCH(A37,$K$4:$K$91,0))</f>
        <v>41</v>
      </c>
      <c r="C37" s="44">
        <f t="shared" ref="C37:C47" si="19">INDEX($W$4:$W$91,MATCH(A37,$K$4:$K$91,0))</f>
        <v>10</v>
      </c>
      <c r="D37" s="44">
        <f t="shared" ref="D37:D47" si="20">INDEX($X$4:$X$91,MATCH(A37,$K$4:$K$91,0))</f>
        <v>31</v>
      </c>
      <c r="E37" s="43" t="s">
        <v>77</v>
      </c>
      <c r="F37" s="44">
        <f t="shared" ref="F37:F47" si="21">INDEX($V$4:$V$91,MATCH(E37,$K$4:$K$91,0))</f>
        <v>35</v>
      </c>
      <c r="G37" s="44">
        <f t="shared" ref="G37:G47" si="22">INDEX($W$4:$W$91,MATCH(E37,$K$4:$K$91,0))</f>
        <v>4</v>
      </c>
      <c r="H37" s="44">
        <f t="shared" ref="H37:H47" si="23">INDEX($X$4:$X$91,MATCH(E37,$K$4:$K$91,0))</f>
        <v>31</v>
      </c>
      <c r="I37" s="8"/>
      <c r="K37" s="36" t="s">
        <v>104</v>
      </c>
      <c r="L37" s="37">
        <f>VLOOKUP($K37,'[1]2023 Sign Ups'!$A$2:$D$90,4,FALSE)</f>
        <v>8</v>
      </c>
      <c r="M37" s="38">
        <v>6</v>
      </c>
      <c r="N37" s="38">
        <v>5</v>
      </c>
      <c r="O37" s="38">
        <v>6</v>
      </c>
      <c r="P37" s="38">
        <v>3</v>
      </c>
      <c r="Q37" s="38">
        <v>6</v>
      </c>
      <c r="R37" s="38">
        <v>5</v>
      </c>
      <c r="S37" s="38">
        <v>6</v>
      </c>
      <c r="T37" s="38">
        <v>4</v>
      </c>
      <c r="U37" s="38">
        <v>5</v>
      </c>
      <c r="V37" s="39">
        <f t="shared" si="16"/>
        <v>46</v>
      </c>
      <c r="W37" s="39">
        <f t="shared" si="15"/>
        <v>10</v>
      </c>
      <c r="X37" s="39">
        <f t="shared" si="17"/>
        <v>36</v>
      </c>
      <c r="Y37" s="40">
        <f>INDEX('[1]Current Yr Scores.Hdicaps'!$R$3:$R$91, MATCH($K37,'[1]Current Yr Scores.Hdicaps'!$A$3:$A$91,0))</f>
        <v>9.8500000000000014</v>
      </c>
      <c r="Z37" s="41">
        <f>INDEX('[1]Current Yr Scores.Hdicaps'!$S$3:$S$91, MATCH($K37,'[1]Current Yr Scores.Hdicaps'!$A$3:$A$91,0))</f>
        <v>10.100000000000001</v>
      </c>
      <c r="AA37" s="42">
        <v>2</v>
      </c>
    </row>
    <row r="38" spans="1:27" ht="15.75" x14ac:dyDescent="0.25">
      <c r="A38" s="43" t="s">
        <v>97</v>
      </c>
      <c r="B38" s="44">
        <f t="shared" si="18"/>
        <v>39</v>
      </c>
      <c r="C38" s="44">
        <f t="shared" si="19"/>
        <v>6</v>
      </c>
      <c r="D38" s="44">
        <f t="shared" si="20"/>
        <v>33</v>
      </c>
      <c r="E38" s="43" t="s">
        <v>105</v>
      </c>
      <c r="F38" s="44">
        <f t="shared" si="21"/>
        <v>36</v>
      </c>
      <c r="G38" s="44">
        <f t="shared" si="22"/>
        <v>5</v>
      </c>
      <c r="H38" s="44">
        <f t="shared" si="23"/>
        <v>31</v>
      </c>
      <c r="I38" s="8"/>
      <c r="K38" s="45" t="s">
        <v>91</v>
      </c>
      <c r="L38" s="37">
        <f>VLOOKUP($K38,'[1]2023 Sign Ups'!$A$2:$D$90,4,FALSE)</f>
        <v>2</v>
      </c>
      <c r="M38" s="38">
        <v>7</v>
      </c>
      <c r="N38" s="38">
        <v>7</v>
      </c>
      <c r="O38" s="38">
        <v>5</v>
      </c>
      <c r="P38" s="38">
        <v>3</v>
      </c>
      <c r="Q38" s="38">
        <v>5</v>
      </c>
      <c r="R38" s="38">
        <v>4</v>
      </c>
      <c r="S38" s="38">
        <v>8</v>
      </c>
      <c r="T38" s="38">
        <v>3</v>
      </c>
      <c r="U38" s="38">
        <v>6</v>
      </c>
      <c r="V38" s="39">
        <f t="shared" si="16"/>
        <v>48</v>
      </c>
      <c r="W38" s="39">
        <f>(V38-$G$1)*0.7</f>
        <v>9.1</v>
      </c>
      <c r="X38" s="39">
        <f t="shared" si="17"/>
        <v>38.9</v>
      </c>
      <c r="Y38" s="40" t="str">
        <f>INDEX('[1]Current Yr Scores.Hdicaps'!$R$3:$R$91, MATCH($K38,'[1]Current Yr Scores.Hdicaps'!$A$3:$A$91,0))</f>
        <v>TBD</v>
      </c>
      <c r="Z38" s="41">
        <f>INDEX('[1]Current Yr Scores.Hdicaps'!$S$3:$S$91, MATCH($K38,'[1]Current Yr Scores.Hdicaps'!$A$3:$A$91,0))</f>
        <v>12.100000000000001</v>
      </c>
      <c r="AA38" s="42">
        <v>0</v>
      </c>
    </row>
    <row r="39" spans="1:27" ht="15.75" x14ac:dyDescent="0.25">
      <c r="A39" s="43" t="s">
        <v>53</v>
      </c>
      <c r="B39" s="44">
        <f t="shared" si="18"/>
        <v>47</v>
      </c>
      <c r="C39" s="44">
        <f t="shared" si="19"/>
        <v>14</v>
      </c>
      <c r="D39" s="44">
        <f t="shared" si="20"/>
        <v>33</v>
      </c>
      <c r="E39" s="43" t="s">
        <v>82</v>
      </c>
      <c r="F39" s="44">
        <f t="shared" si="21"/>
        <v>44</v>
      </c>
      <c r="G39" s="44">
        <f t="shared" si="22"/>
        <v>13</v>
      </c>
      <c r="H39" s="44">
        <f t="shared" si="23"/>
        <v>31</v>
      </c>
      <c r="I39" s="8"/>
      <c r="K39" s="36" t="s">
        <v>48</v>
      </c>
      <c r="L39" s="37">
        <f>VLOOKUP($K39,'[1]2023 Sign Ups'!$A$2:$D$90,4,FALSE)</f>
        <v>1</v>
      </c>
      <c r="M39" s="38">
        <v>5</v>
      </c>
      <c r="N39" s="38">
        <v>3</v>
      </c>
      <c r="O39" s="38">
        <v>4</v>
      </c>
      <c r="P39" s="38">
        <v>4</v>
      </c>
      <c r="Q39" s="38">
        <v>5</v>
      </c>
      <c r="R39" s="38">
        <v>5</v>
      </c>
      <c r="S39" s="38">
        <v>6</v>
      </c>
      <c r="T39" s="38">
        <v>4</v>
      </c>
      <c r="U39" s="38">
        <v>5</v>
      </c>
      <c r="V39" s="39">
        <f t="shared" si="16"/>
        <v>41</v>
      </c>
      <c r="W39" s="39">
        <f>(V39-$G$1)*0.6</f>
        <v>3.5999999999999996</v>
      </c>
      <c r="X39" s="39">
        <f t="shared" si="17"/>
        <v>37.4</v>
      </c>
      <c r="Y39" s="40" t="str">
        <f>INDEX('[1]Current Yr Scores.Hdicaps'!$R$3:$R$91, MATCH($K39,'[1]Current Yr Scores.Hdicaps'!$A$3:$A$91,0))</f>
        <v>TBD</v>
      </c>
      <c r="Z39" s="41">
        <f>INDEX('[1]Current Yr Scores.Hdicaps'!$S$3:$S$91, MATCH($K39,'[1]Current Yr Scores.Hdicaps'!$A$3:$A$91,0))</f>
        <v>8.6000000000000014</v>
      </c>
      <c r="AA39" s="42">
        <v>0</v>
      </c>
    </row>
    <row r="40" spans="1:27" ht="15.75" x14ac:dyDescent="0.25">
      <c r="A40" s="43" t="s">
        <v>106</v>
      </c>
      <c r="B40" s="44">
        <f t="shared" si="18"/>
        <v>37</v>
      </c>
      <c r="C40" s="44">
        <f t="shared" si="19"/>
        <v>2</v>
      </c>
      <c r="D40" s="44">
        <f t="shared" si="20"/>
        <v>35</v>
      </c>
      <c r="E40" s="43" t="s">
        <v>107</v>
      </c>
      <c r="F40" s="44">
        <f t="shared" si="21"/>
        <v>45</v>
      </c>
      <c r="G40" s="44">
        <f t="shared" si="22"/>
        <v>14</v>
      </c>
      <c r="H40" s="44">
        <f t="shared" si="23"/>
        <v>31</v>
      </c>
      <c r="I40" s="8"/>
      <c r="K40" s="36" t="s">
        <v>106</v>
      </c>
      <c r="L40" s="37">
        <f>VLOOKUP($K40,'[1]2023 Sign Ups'!$A$2:$D$90,4,FALSE)</f>
        <v>3</v>
      </c>
      <c r="M40" s="38">
        <v>4</v>
      </c>
      <c r="N40" s="38">
        <v>4</v>
      </c>
      <c r="O40" s="38">
        <v>4</v>
      </c>
      <c r="P40" s="38">
        <v>3</v>
      </c>
      <c r="Q40" s="38">
        <v>3</v>
      </c>
      <c r="R40" s="38">
        <v>5</v>
      </c>
      <c r="S40" s="38">
        <v>6</v>
      </c>
      <c r="T40" s="38">
        <v>4</v>
      </c>
      <c r="U40" s="38">
        <v>4</v>
      </c>
      <c r="V40" s="39">
        <f t="shared" si="16"/>
        <v>37</v>
      </c>
      <c r="W40" s="39">
        <f t="shared" ref="W40:W47" si="24">IF(Y40="TBD","TBD",ROUND(Y40,0))</f>
        <v>2</v>
      </c>
      <c r="X40" s="39">
        <f t="shared" si="17"/>
        <v>35</v>
      </c>
      <c r="Y40" s="40">
        <f>INDEX('[1]Current Yr Scores.Hdicaps'!$R$3:$R$91, MATCH($K40,'[1]Current Yr Scores.Hdicaps'!$A$3:$A$91,0))</f>
        <v>2.1000000000000014</v>
      </c>
      <c r="Z40" s="41">
        <f>INDEX('[1]Current Yr Scores.Hdicaps'!$S$3:$S$91, MATCH($K40,'[1]Current Yr Scores.Hdicaps'!$A$3:$A$91,0))</f>
        <v>1.3500000000000014</v>
      </c>
      <c r="AA40" s="42">
        <v>2</v>
      </c>
    </row>
    <row r="41" spans="1:27" ht="15.75" x14ac:dyDescent="0.25">
      <c r="A41" s="43" t="s">
        <v>108</v>
      </c>
      <c r="B41" s="44">
        <f t="shared" si="18"/>
        <v>41</v>
      </c>
      <c r="C41" s="44">
        <f t="shared" si="19"/>
        <v>6</v>
      </c>
      <c r="D41" s="44">
        <f t="shared" si="20"/>
        <v>35</v>
      </c>
      <c r="E41" s="43" t="s">
        <v>74</v>
      </c>
      <c r="F41" s="44">
        <f t="shared" si="21"/>
        <v>39</v>
      </c>
      <c r="G41" s="44">
        <f t="shared" si="22"/>
        <v>7</v>
      </c>
      <c r="H41" s="44">
        <f t="shared" si="23"/>
        <v>32</v>
      </c>
      <c r="I41" s="8"/>
      <c r="K41" s="36" t="s">
        <v>49</v>
      </c>
      <c r="L41" s="37">
        <f>VLOOKUP($K41,'[1]2023 Sign Ups'!$A$2:$D$90,4,FALSE)</f>
        <v>4</v>
      </c>
      <c r="M41" s="38">
        <v>5</v>
      </c>
      <c r="N41" s="38">
        <v>5</v>
      </c>
      <c r="O41" s="38">
        <v>5</v>
      </c>
      <c r="P41" s="38">
        <v>4</v>
      </c>
      <c r="Q41" s="38">
        <v>5</v>
      </c>
      <c r="R41" s="38">
        <v>5</v>
      </c>
      <c r="S41" s="38">
        <v>7</v>
      </c>
      <c r="T41" s="38">
        <v>4</v>
      </c>
      <c r="U41" s="38">
        <v>6</v>
      </c>
      <c r="V41" s="39">
        <f t="shared" si="16"/>
        <v>46</v>
      </c>
      <c r="W41" s="39">
        <f t="shared" si="24"/>
        <v>6</v>
      </c>
      <c r="X41" s="39">
        <f t="shared" si="17"/>
        <v>40</v>
      </c>
      <c r="Y41" s="40">
        <f>INDEX('[1]Current Yr Scores.Hdicaps'!$R$3:$R$91, MATCH($K41,'[1]Current Yr Scores.Hdicaps'!$A$3:$A$91,0))</f>
        <v>6.3500000000000014</v>
      </c>
      <c r="Z41" s="41">
        <f>INDEX('[1]Current Yr Scores.Hdicaps'!$S$3:$S$91, MATCH($K41,'[1]Current Yr Scores.Hdicaps'!$A$3:$A$91,0))</f>
        <v>6.3500000000000014</v>
      </c>
      <c r="AA41" s="42">
        <v>2</v>
      </c>
    </row>
    <row r="42" spans="1:27" ht="15.75" x14ac:dyDescent="0.25">
      <c r="A42" s="43" t="s">
        <v>47</v>
      </c>
      <c r="B42" s="44">
        <f t="shared" si="18"/>
        <v>46</v>
      </c>
      <c r="C42" s="44">
        <f t="shared" si="19"/>
        <v>8</v>
      </c>
      <c r="D42" s="44">
        <f t="shared" si="20"/>
        <v>38</v>
      </c>
      <c r="E42" s="43" t="s">
        <v>109</v>
      </c>
      <c r="F42" s="44">
        <f t="shared" si="21"/>
        <v>47</v>
      </c>
      <c r="G42" s="44">
        <f t="shared" si="22"/>
        <v>15</v>
      </c>
      <c r="H42" s="44">
        <f t="shared" si="23"/>
        <v>32</v>
      </c>
      <c r="I42" s="8"/>
      <c r="K42" s="36" t="s">
        <v>89</v>
      </c>
      <c r="L42" s="37">
        <f>VLOOKUP($K42,'[1]2023 Sign Ups'!$A$2:$D$90,4,FALSE)</f>
        <v>2</v>
      </c>
      <c r="M42" s="38">
        <v>6</v>
      </c>
      <c r="N42" s="38">
        <v>7</v>
      </c>
      <c r="O42" s="38">
        <v>7</v>
      </c>
      <c r="P42" s="38">
        <v>3</v>
      </c>
      <c r="Q42" s="38">
        <v>5</v>
      </c>
      <c r="R42" s="38">
        <v>5</v>
      </c>
      <c r="S42" s="38">
        <v>6</v>
      </c>
      <c r="T42" s="38">
        <v>4</v>
      </c>
      <c r="U42" s="38">
        <v>6</v>
      </c>
      <c r="V42" s="39">
        <f t="shared" si="16"/>
        <v>49</v>
      </c>
      <c r="W42" s="39">
        <f t="shared" si="24"/>
        <v>10</v>
      </c>
      <c r="X42" s="39">
        <f t="shared" si="17"/>
        <v>39</v>
      </c>
      <c r="Y42" s="40">
        <f>INDEX('[1]Current Yr Scores.Hdicaps'!$R$3:$R$91, MATCH($K42,'[1]Current Yr Scores.Hdicaps'!$A$3:$A$91,0))</f>
        <v>9.6000000000000014</v>
      </c>
      <c r="Z42" s="41">
        <f>INDEX('[1]Current Yr Scores.Hdicaps'!$S$3:$S$91, MATCH($K42,'[1]Current Yr Scores.Hdicaps'!$A$3:$A$91,0))</f>
        <v>9.6000000000000014</v>
      </c>
      <c r="AA42" s="42">
        <v>2</v>
      </c>
    </row>
    <row r="43" spans="1:27" ht="15.75" x14ac:dyDescent="0.25">
      <c r="A43" s="43" t="s">
        <v>111</v>
      </c>
      <c r="B43" s="44">
        <f t="shared" si="18"/>
        <v>42</v>
      </c>
      <c r="C43" s="44">
        <f t="shared" si="19"/>
        <v>4.2</v>
      </c>
      <c r="D43" s="44">
        <f t="shared" si="20"/>
        <v>37.799999999999997</v>
      </c>
      <c r="E43" s="43" t="s">
        <v>110</v>
      </c>
      <c r="F43" s="44">
        <f t="shared" si="21"/>
        <v>39</v>
      </c>
      <c r="G43" s="44">
        <f t="shared" si="22"/>
        <v>4</v>
      </c>
      <c r="H43" s="44">
        <f t="shared" si="23"/>
        <v>35</v>
      </c>
      <c r="I43" s="8"/>
      <c r="K43" s="36" t="s">
        <v>92</v>
      </c>
      <c r="L43" s="37">
        <f>VLOOKUP($K43,'[1]2023 Sign Ups'!$A$2:$D$90,4,FALSE)</f>
        <v>6</v>
      </c>
      <c r="M43" s="38">
        <v>5</v>
      </c>
      <c r="N43" s="38">
        <v>5</v>
      </c>
      <c r="O43" s="38">
        <v>5</v>
      </c>
      <c r="P43" s="38">
        <v>4</v>
      </c>
      <c r="Q43" s="38">
        <v>4</v>
      </c>
      <c r="R43" s="38">
        <v>5</v>
      </c>
      <c r="S43" s="38">
        <v>7</v>
      </c>
      <c r="T43" s="38">
        <v>4</v>
      </c>
      <c r="U43" s="38">
        <v>6</v>
      </c>
      <c r="V43" s="39">
        <f t="shared" si="16"/>
        <v>45</v>
      </c>
      <c r="W43" s="39">
        <f t="shared" si="24"/>
        <v>4</v>
      </c>
      <c r="X43" s="39">
        <f t="shared" si="17"/>
        <v>41</v>
      </c>
      <c r="Y43" s="40">
        <f>INDEX('[1]Current Yr Scores.Hdicaps'!$R$3:$R$91, MATCH($K43,'[1]Current Yr Scores.Hdicaps'!$A$3:$A$91,0))</f>
        <v>3.7250000000000014</v>
      </c>
      <c r="Z43" s="41">
        <f>INDEX('[1]Current Yr Scores.Hdicaps'!$S$3:$S$91, MATCH($K43,'[1]Current Yr Scores.Hdicaps'!$A$3:$A$91,0))</f>
        <v>3.7250000000000014</v>
      </c>
      <c r="AA43" s="42">
        <v>2</v>
      </c>
    </row>
    <row r="44" spans="1:27" ht="15.75" x14ac:dyDescent="0.25">
      <c r="A44" s="47" t="s">
        <v>112</v>
      </c>
      <c r="B44" s="48" t="str">
        <f t="shared" si="18"/>
        <v/>
      </c>
      <c r="C44" s="48">
        <f t="shared" si="19"/>
        <v>7</v>
      </c>
      <c r="D44" s="48" t="str">
        <f t="shared" si="20"/>
        <v xml:space="preserve"> </v>
      </c>
      <c r="E44" s="134" t="s">
        <v>90</v>
      </c>
      <c r="F44" s="48">
        <f t="shared" si="21"/>
        <v>37</v>
      </c>
      <c r="G44" s="48">
        <f t="shared" si="22"/>
        <v>1</v>
      </c>
      <c r="H44" s="48">
        <f t="shared" si="23"/>
        <v>36</v>
      </c>
      <c r="I44" s="8"/>
      <c r="K44" s="36" t="s">
        <v>113</v>
      </c>
      <c r="L44" s="37">
        <f>VLOOKUP($K44,'[1]2023 Sign Ups'!$A$2:$D$90,4,FALSE)</f>
        <v>7</v>
      </c>
      <c r="M44" s="38">
        <v>4</v>
      </c>
      <c r="N44" s="38">
        <v>5</v>
      </c>
      <c r="O44" s="38">
        <v>6</v>
      </c>
      <c r="P44" s="38">
        <v>4</v>
      </c>
      <c r="Q44" s="38">
        <v>5</v>
      </c>
      <c r="R44" s="38">
        <v>5</v>
      </c>
      <c r="S44" s="38">
        <v>5</v>
      </c>
      <c r="T44" s="38">
        <v>3</v>
      </c>
      <c r="U44" s="38">
        <v>5</v>
      </c>
      <c r="V44" s="39">
        <f t="shared" si="16"/>
        <v>42</v>
      </c>
      <c r="W44" s="39">
        <f t="shared" si="24"/>
        <v>5</v>
      </c>
      <c r="X44" s="39">
        <f t="shared" si="17"/>
        <v>37</v>
      </c>
      <c r="Y44" s="40">
        <f>INDEX('[1]Current Yr Scores.Hdicaps'!$R$3:$R$91, MATCH($K44,'[1]Current Yr Scores.Hdicaps'!$A$3:$A$91,0))</f>
        <v>5.1000000000000014</v>
      </c>
      <c r="Z44" s="41">
        <f>INDEX('[1]Current Yr Scores.Hdicaps'!$S$3:$S$91, MATCH($K44,'[1]Current Yr Scores.Hdicaps'!$A$3:$A$91,0))</f>
        <v>3.8500000000000014</v>
      </c>
      <c r="AA44" s="42">
        <v>2</v>
      </c>
    </row>
    <row r="45" spans="1:27" ht="18" customHeight="1" x14ac:dyDescent="0.25">
      <c r="A45" s="47" t="s">
        <v>114</v>
      </c>
      <c r="B45" s="48" t="str">
        <f t="shared" si="18"/>
        <v/>
      </c>
      <c r="C45" s="48">
        <f t="shared" si="19"/>
        <v>8</v>
      </c>
      <c r="D45" s="48" t="str">
        <f t="shared" si="20"/>
        <v xml:space="preserve"> </v>
      </c>
      <c r="E45" s="134" t="s">
        <v>64</v>
      </c>
      <c r="F45" s="48">
        <f t="shared" si="21"/>
        <v>49</v>
      </c>
      <c r="G45" s="48">
        <f t="shared" si="22"/>
        <v>9</v>
      </c>
      <c r="H45" s="48">
        <f t="shared" si="23"/>
        <v>40</v>
      </c>
      <c r="I45" s="8"/>
      <c r="K45" s="36" t="s">
        <v>115</v>
      </c>
      <c r="L45" s="37">
        <f>VLOOKUP($K45,'[1]2023 Sign Ups'!$A$2:$D$90,4,FALSE)</f>
        <v>8</v>
      </c>
      <c r="M45" s="38"/>
      <c r="N45" s="38"/>
      <c r="O45" s="38"/>
      <c r="P45" s="38"/>
      <c r="Q45" s="38"/>
      <c r="R45" s="38"/>
      <c r="S45" s="38"/>
      <c r="T45" s="38"/>
      <c r="U45" s="38"/>
      <c r="V45" s="39" t="str">
        <f t="shared" si="16"/>
        <v/>
      </c>
      <c r="W45" s="39">
        <f t="shared" si="24"/>
        <v>7</v>
      </c>
      <c r="X45" s="39" t="str">
        <f t="shared" si="17"/>
        <v xml:space="preserve"> </v>
      </c>
      <c r="Y45" s="40">
        <f>INDEX('[1]Current Yr Scores.Hdicaps'!$R$3:$R$91, MATCH($K45,'[1]Current Yr Scores.Hdicaps'!$A$3:$A$91,0))</f>
        <v>7.1000000000000014</v>
      </c>
      <c r="Z45" s="41">
        <f>INDEX('[1]Current Yr Scores.Hdicaps'!$S$3:$S$91, MATCH($K45,'[1]Current Yr Scores.Hdicaps'!$A$3:$A$91,0))</f>
        <v>7.1000000000000014</v>
      </c>
      <c r="AA45" s="42">
        <v>0</v>
      </c>
    </row>
    <row r="46" spans="1:27" ht="15.75" customHeight="1" x14ac:dyDescent="0.25">
      <c r="A46" s="47" t="s">
        <v>116</v>
      </c>
      <c r="B46" s="48" t="str">
        <f t="shared" si="18"/>
        <v/>
      </c>
      <c r="C46" s="48">
        <f t="shared" si="19"/>
        <v>12</v>
      </c>
      <c r="D46" s="48" t="str">
        <f t="shared" si="20"/>
        <v xml:space="preserve"> </v>
      </c>
      <c r="E46" s="134" t="s">
        <v>61</v>
      </c>
      <c r="F46" s="48" t="str">
        <f t="shared" si="21"/>
        <v/>
      </c>
      <c r="G46" s="48">
        <f t="shared" si="22"/>
        <v>8</v>
      </c>
      <c r="H46" s="48" t="str">
        <f t="shared" si="23"/>
        <v xml:space="preserve"> </v>
      </c>
      <c r="I46" s="8"/>
      <c r="K46" s="36" t="s">
        <v>45</v>
      </c>
      <c r="L46" s="37">
        <f>VLOOKUP($K46,'[1]2023 Sign Ups'!$A$2:$D$90,4,FALSE)</f>
        <v>1</v>
      </c>
      <c r="M46" s="38">
        <v>5</v>
      </c>
      <c r="N46" s="38">
        <v>5</v>
      </c>
      <c r="O46" s="38">
        <v>5</v>
      </c>
      <c r="P46" s="38">
        <v>4</v>
      </c>
      <c r="Q46" s="38">
        <v>5</v>
      </c>
      <c r="R46" s="38">
        <v>5</v>
      </c>
      <c r="S46" s="38">
        <v>8</v>
      </c>
      <c r="T46" s="38">
        <v>3</v>
      </c>
      <c r="U46" s="38">
        <v>7</v>
      </c>
      <c r="V46" s="39">
        <f t="shared" si="16"/>
        <v>47</v>
      </c>
      <c r="W46" s="39">
        <f t="shared" si="24"/>
        <v>11</v>
      </c>
      <c r="X46" s="39">
        <f t="shared" si="17"/>
        <v>36</v>
      </c>
      <c r="Y46" s="40">
        <f>INDEX('[1]Current Yr Scores.Hdicaps'!$R$3:$R$91, MATCH($K46,'[1]Current Yr Scores.Hdicaps'!$A$3:$A$91,0))</f>
        <v>11.475000000000001</v>
      </c>
      <c r="Z46" s="41">
        <f>INDEX('[1]Current Yr Scores.Hdicaps'!$S$3:$S$91, MATCH($K46,'[1]Current Yr Scores.Hdicaps'!$A$3:$A$91,0))</f>
        <v>10.225000000000001</v>
      </c>
      <c r="AA46" s="42">
        <v>2</v>
      </c>
    </row>
    <row r="47" spans="1:27" ht="15.75" x14ac:dyDescent="0.25">
      <c r="A47" s="47" t="s">
        <v>117</v>
      </c>
      <c r="B47" s="48" t="str">
        <f t="shared" si="18"/>
        <v/>
      </c>
      <c r="C47" s="48">
        <f t="shared" si="19"/>
        <v>16</v>
      </c>
      <c r="D47" s="48" t="str">
        <f t="shared" si="20"/>
        <v xml:space="preserve"> </v>
      </c>
      <c r="E47" s="134" t="s">
        <v>71</v>
      </c>
      <c r="F47" s="48" t="str">
        <f t="shared" si="21"/>
        <v/>
      </c>
      <c r="G47" s="48">
        <f t="shared" si="22"/>
        <v>12</v>
      </c>
      <c r="H47" s="48" t="str">
        <f t="shared" si="23"/>
        <v xml:space="preserve"> </v>
      </c>
      <c r="I47" s="8"/>
      <c r="K47" s="36" t="s">
        <v>117</v>
      </c>
      <c r="L47" s="37">
        <f>VLOOKUP($K47,'[1]2023 Sign Ups'!$A$2:$D$90,4,FALSE)</f>
        <v>3</v>
      </c>
      <c r="M47" s="38"/>
      <c r="N47" s="38"/>
      <c r="O47" s="38"/>
      <c r="P47" s="38"/>
      <c r="Q47" s="38"/>
      <c r="R47" s="38"/>
      <c r="S47" s="38"/>
      <c r="T47" s="38"/>
      <c r="U47" s="38"/>
      <c r="V47" s="39" t="str">
        <f t="shared" si="16"/>
        <v/>
      </c>
      <c r="W47" s="39">
        <f t="shared" si="24"/>
        <v>16</v>
      </c>
      <c r="X47" s="39" t="str">
        <f t="shared" si="17"/>
        <v xml:space="preserve"> </v>
      </c>
      <c r="Y47" s="40">
        <f>INDEX('[1]Current Yr Scores.Hdicaps'!$R$3:$R$91, MATCH($K47,'[1]Current Yr Scores.Hdicaps'!$A$3:$A$91,0))</f>
        <v>16.225000000000001</v>
      </c>
      <c r="Z47" s="41">
        <f>INDEX('[1]Current Yr Scores.Hdicaps'!$S$3:$S$91, MATCH($K47,'[1]Current Yr Scores.Hdicaps'!$A$3:$A$91,0))</f>
        <v>16.225000000000001</v>
      </c>
      <c r="AA47" s="42">
        <v>2</v>
      </c>
    </row>
    <row r="48" spans="1:27" ht="15.75" x14ac:dyDescent="0.25">
      <c r="A48" s="49" t="s">
        <v>96</v>
      </c>
      <c r="B48" s="62"/>
      <c r="C48" s="63">
        <f>AVERAGE(C37:C47)</f>
        <v>8.4727272727272727</v>
      </c>
      <c r="D48" s="53">
        <f>SUM(D37:D43)</f>
        <v>242.8</v>
      </c>
      <c r="E48" s="49" t="s">
        <v>96</v>
      </c>
      <c r="F48" s="62"/>
      <c r="G48" s="63">
        <f>AVERAGE(G37:G47)</f>
        <v>8.3636363636363633</v>
      </c>
      <c r="H48" s="52">
        <f>SUM(H37:H43)</f>
        <v>223</v>
      </c>
      <c r="I48" s="8"/>
      <c r="K48" s="36" t="s">
        <v>107</v>
      </c>
      <c r="L48" s="37">
        <f>VLOOKUP($K48,'[1]2023 Sign Ups'!$A$2:$D$90,4,FALSE)</f>
        <v>5</v>
      </c>
      <c r="M48" s="38">
        <v>5</v>
      </c>
      <c r="N48" s="38">
        <v>6</v>
      </c>
      <c r="O48" s="38">
        <v>4</v>
      </c>
      <c r="P48" s="38">
        <v>3</v>
      </c>
      <c r="Q48" s="38">
        <v>4</v>
      </c>
      <c r="R48" s="38">
        <v>5</v>
      </c>
      <c r="S48" s="38">
        <v>9</v>
      </c>
      <c r="T48" s="38">
        <v>4</v>
      </c>
      <c r="U48" s="38">
        <v>5</v>
      </c>
      <c r="V48" s="39">
        <f t="shared" si="16"/>
        <v>45</v>
      </c>
      <c r="W48" s="46">
        <f>IF(Y48="TBD","TBD",ROUND(Y48,0))-1</f>
        <v>14</v>
      </c>
      <c r="X48" s="39">
        <f t="shared" si="17"/>
        <v>31</v>
      </c>
      <c r="Y48" s="40">
        <f>INDEX('[1]Current Yr Scores.Hdicaps'!$R$3:$R$91, MATCH($K48,'[1]Current Yr Scores.Hdicaps'!$A$3:$A$91,0))</f>
        <v>14.600000000000001</v>
      </c>
      <c r="Z48" s="41">
        <f>INDEX('[1]Current Yr Scores.Hdicaps'!$S$3:$S$91, MATCH($K48,'[1]Current Yr Scores.Hdicaps'!$A$3:$A$91,0))</f>
        <v>11.600000000000001</v>
      </c>
      <c r="AA48" s="42">
        <v>0</v>
      </c>
    </row>
    <row r="49" spans="1:27" ht="15.75" x14ac:dyDescent="0.25">
      <c r="A49" s="55" t="s">
        <v>63</v>
      </c>
      <c r="B49" s="50"/>
      <c r="C49" s="51"/>
      <c r="D49" s="56">
        <f>D48-SUM($G$1*7)</f>
        <v>-2.1999999999999886</v>
      </c>
      <c r="E49" s="55"/>
      <c r="F49" s="50"/>
      <c r="G49" s="51"/>
      <c r="H49" s="56">
        <f>H48-SUM($G$1*7)</f>
        <v>-22</v>
      </c>
      <c r="I49" s="8"/>
      <c r="K49" s="36" t="s">
        <v>42</v>
      </c>
      <c r="L49" s="37">
        <f>VLOOKUP($K49,'[1]2023 Sign Ups'!$A$2:$D$90,4,FALSE)</f>
        <v>1</v>
      </c>
      <c r="M49" s="38">
        <v>5</v>
      </c>
      <c r="N49" s="38">
        <v>5</v>
      </c>
      <c r="O49" s="38">
        <v>6</v>
      </c>
      <c r="P49" s="38">
        <v>5</v>
      </c>
      <c r="Q49" s="38">
        <v>5</v>
      </c>
      <c r="R49" s="38">
        <v>6</v>
      </c>
      <c r="S49" s="38">
        <v>8</v>
      </c>
      <c r="T49" s="38">
        <v>5</v>
      </c>
      <c r="U49" s="38">
        <v>5</v>
      </c>
      <c r="V49" s="39">
        <f t="shared" si="16"/>
        <v>50</v>
      </c>
      <c r="W49" s="39">
        <f>IF(Y49="TBD","TBD",ROUND(Y49,0))</f>
        <v>15</v>
      </c>
      <c r="X49" s="39">
        <f t="shared" si="17"/>
        <v>35</v>
      </c>
      <c r="Y49" s="40">
        <f>INDEX('[1]Current Yr Scores.Hdicaps'!$R$3:$R$91, MATCH($K49,'[1]Current Yr Scores.Hdicaps'!$A$3:$A$91,0))</f>
        <v>14.975000000000001</v>
      </c>
      <c r="Z49" s="41">
        <f>INDEX('[1]Current Yr Scores.Hdicaps'!$S$3:$S$91, MATCH($K49,'[1]Current Yr Scores.Hdicaps'!$A$3:$A$91,0))</f>
        <v>12.975000000000001</v>
      </c>
      <c r="AA49" s="42">
        <v>2</v>
      </c>
    </row>
    <row r="50" spans="1:27" ht="15.75" x14ac:dyDescent="0.25">
      <c r="A50" s="57"/>
      <c r="B50" s="58"/>
      <c r="C50" s="59"/>
      <c r="D50" s="60"/>
      <c r="E50" s="57"/>
      <c r="F50" s="58"/>
      <c r="G50" s="59"/>
      <c r="H50" s="60"/>
      <c r="I50" s="8"/>
      <c r="K50" s="36" t="s">
        <v>114</v>
      </c>
      <c r="L50" s="37">
        <f>VLOOKUP($K50,'[1]2023 Sign Ups'!$A$2:$D$90,4,FALSE)</f>
        <v>3</v>
      </c>
      <c r="M50" s="38"/>
      <c r="N50" s="38"/>
      <c r="O50" s="38"/>
      <c r="P50" s="38"/>
      <c r="Q50" s="38"/>
      <c r="R50" s="38"/>
      <c r="S50" s="38"/>
      <c r="T50" s="38"/>
      <c r="U50" s="38"/>
      <c r="V50" s="39" t="str">
        <f t="shared" si="16"/>
        <v/>
      </c>
      <c r="W50" s="39">
        <f>IF(Y50="TBD","TBD",ROUND(Y50,0))</f>
        <v>8</v>
      </c>
      <c r="X50" s="39" t="str">
        <f t="shared" si="17"/>
        <v xml:space="preserve"> </v>
      </c>
      <c r="Y50" s="40">
        <f>INDEX('[1]Current Yr Scores.Hdicaps'!$R$3:$R$91, MATCH($K50,'[1]Current Yr Scores.Hdicaps'!$A$3:$A$91,0))</f>
        <v>7.9750000000000014</v>
      </c>
      <c r="Z50" s="41">
        <f>INDEX('[1]Current Yr Scores.Hdicaps'!$S$3:$S$91, MATCH($K50,'[1]Current Yr Scores.Hdicaps'!$A$3:$A$91,0))</f>
        <v>7.9750000000000014</v>
      </c>
      <c r="AA50" s="42">
        <v>2</v>
      </c>
    </row>
    <row r="51" spans="1:27" ht="15.75" x14ac:dyDescent="0.25">
      <c r="A51" s="24" t="s">
        <v>118</v>
      </c>
      <c r="B51" s="24"/>
      <c r="C51" s="25" t="s">
        <v>16</v>
      </c>
      <c r="D51" s="26" t="s">
        <v>14</v>
      </c>
      <c r="E51" s="24" t="s">
        <v>119</v>
      </c>
      <c r="F51" s="24"/>
      <c r="G51" s="25" t="s">
        <v>16</v>
      </c>
      <c r="H51" s="26" t="s">
        <v>14</v>
      </c>
      <c r="I51" s="8"/>
      <c r="K51" s="36" t="s">
        <v>120</v>
      </c>
      <c r="L51" s="37">
        <f>VLOOKUP($K51,'[1]2023 Sign Ups'!$A$2:$D$90,4,FALSE)</f>
        <v>8</v>
      </c>
      <c r="M51" s="38"/>
      <c r="N51" s="38"/>
      <c r="O51" s="38"/>
      <c r="P51" s="38"/>
      <c r="Q51" s="38"/>
      <c r="R51" s="38"/>
      <c r="S51" s="38"/>
      <c r="T51" s="38"/>
      <c r="U51" s="38"/>
      <c r="V51" s="39" t="str">
        <f t="shared" si="16"/>
        <v/>
      </c>
      <c r="W51" s="39">
        <f>IF(Y51="TBD","TBD",ROUND(Y51,0))</f>
        <v>8</v>
      </c>
      <c r="X51" s="39" t="str">
        <f t="shared" si="17"/>
        <v xml:space="preserve"> </v>
      </c>
      <c r="Y51" s="40">
        <f>INDEX('[1]Current Yr Scores.Hdicaps'!$R$3:$R$91, MATCH($K51,'[1]Current Yr Scores.Hdicaps'!$A$3:$A$91,0))</f>
        <v>8.2250000000000014</v>
      </c>
      <c r="Z51" s="41">
        <f>INDEX('[1]Current Yr Scores.Hdicaps'!$S$3:$S$91, MATCH($K51,'[1]Current Yr Scores.Hdicaps'!$A$3:$A$91,0))</f>
        <v>8.2250000000000014</v>
      </c>
      <c r="AA51" s="42">
        <v>2</v>
      </c>
    </row>
    <row r="52" spans="1:27" ht="15.75" x14ac:dyDescent="0.25">
      <c r="A52" s="23" t="s">
        <v>121</v>
      </c>
      <c r="B52" s="23" t="s">
        <v>26</v>
      </c>
      <c r="C52" s="34" t="s">
        <v>27</v>
      </c>
      <c r="D52" s="35" t="s">
        <v>28</v>
      </c>
      <c r="E52" s="23" t="s">
        <v>122</v>
      </c>
      <c r="F52" s="23" t="s">
        <v>26</v>
      </c>
      <c r="G52" s="34" t="s">
        <v>27</v>
      </c>
      <c r="H52" s="35" t="s">
        <v>28</v>
      </c>
      <c r="I52" s="8"/>
      <c r="K52" s="36" t="s">
        <v>76</v>
      </c>
      <c r="L52" s="37">
        <f>VLOOKUP($K52,'[1]2023 Sign Ups'!$A$2:$D$90,4,FALSE)</f>
        <v>6</v>
      </c>
      <c r="M52" s="38">
        <v>5</v>
      </c>
      <c r="N52" s="38">
        <v>4</v>
      </c>
      <c r="O52" s="38">
        <v>5</v>
      </c>
      <c r="P52" s="38">
        <v>4</v>
      </c>
      <c r="Q52" s="38">
        <v>5</v>
      </c>
      <c r="R52" s="38">
        <v>5</v>
      </c>
      <c r="S52" s="38">
        <v>6</v>
      </c>
      <c r="T52" s="38">
        <v>4</v>
      </c>
      <c r="U52" s="38">
        <v>5</v>
      </c>
      <c r="V52" s="39">
        <f t="shared" si="16"/>
        <v>43</v>
      </c>
      <c r="W52" s="39">
        <f>IF(Y52="TBD","TBD",ROUND(Y52,0))</f>
        <v>8</v>
      </c>
      <c r="X52" s="39">
        <f t="shared" si="17"/>
        <v>35</v>
      </c>
      <c r="Y52" s="40">
        <f>INDEX('[1]Current Yr Scores.Hdicaps'!$R$3:$R$91, MATCH($K52,'[1]Current Yr Scores.Hdicaps'!$A$3:$A$91,0))</f>
        <v>8.2666666666666657</v>
      </c>
      <c r="Z52" s="41">
        <f>INDEX('[1]Current Yr Scores.Hdicaps'!$S$3:$S$91, MATCH($K52,'[1]Current Yr Scores.Hdicaps'!$A$3:$A$91,0))</f>
        <v>8.1000000000000014</v>
      </c>
      <c r="AA52" s="42">
        <v>2</v>
      </c>
    </row>
    <row r="53" spans="1:27" ht="15.75" x14ac:dyDescent="0.25">
      <c r="A53" s="43" t="s">
        <v>123</v>
      </c>
      <c r="B53" s="44">
        <f t="shared" ref="B53:B63" si="25">INDEX($V$4:$V$91,MATCH(A53,$K$4:$K$91,0))</f>
        <v>41</v>
      </c>
      <c r="C53" s="44">
        <f t="shared" ref="C53:C63" si="26">INDEX($W$4:$W$91,MATCH(A53,$K$4:$K$91,0))</f>
        <v>10</v>
      </c>
      <c r="D53" s="44">
        <f t="shared" ref="D53:D63" si="27">INDEX($X$4:$X$91,MATCH(A53,$K$4:$K$91,0))</f>
        <v>31</v>
      </c>
      <c r="E53" s="43" t="s">
        <v>124</v>
      </c>
      <c r="F53" s="44">
        <f t="shared" ref="F53:F63" si="28">INDEX($V$4:$V$91,MATCH(E53,$K$4:$K$91,0))</f>
        <v>39</v>
      </c>
      <c r="G53" s="44">
        <f t="shared" ref="G53:G63" si="29">INDEX($W$4:$W$91,MATCH(E53,$K$4:$K$91,0))</f>
        <v>8</v>
      </c>
      <c r="H53" s="44">
        <f t="shared" ref="H53:H63" si="30">INDEX($X$4:$X$91,MATCH(E53,$K$4:$K$91,0))</f>
        <v>31</v>
      </c>
      <c r="I53" s="8"/>
      <c r="K53" s="36" t="s">
        <v>125</v>
      </c>
      <c r="L53" s="37">
        <f>VLOOKUP($K53,'[1]2023 Sign Ups'!$A$2:$D$90,4,FALSE)</f>
        <v>7</v>
      </c>
      <c r="M53" s="38"/>
      <c r="N53" s="38"/>
      <c r="O53" s="38"/>
      <c r="P53" s="38"/>
      <c r="Q53" s="38"/>
      <c r="R53" s="38"/>
      <c r="S53" s="38"/>
      <c r="T53" s="38"/>
      <c r="U53" s="38"/>
      <c r="V53" s="39" t="str">
        <f t="shared" si="16"/>
        <v/>
      </c>
      <c r="W53" s="39">
        <f>IF(Y53="TBD","TBD",ROUND(Y53,0))</f>
        <v>2</v>
      </c>
      <c r="X53" s="39" t="str">
        <f t="shared" si="17"/>
        <v xml:space="preserve"> </v>
      </c>
      <c r="Y53" s="40">
        <f>INDEX('[1]Current Yr Scores.Hdicaps'!$R$3:$R$91, MATCH($K53,'[1]Current Yr Scores.Hdicaps'!$A$3:$A$91,0))</f>
        <v>2.3800000000000026</v>
      </c>
      <c r="Z53" s="41">
        <f>INDEX('[1]Current Yr Scores.Hdicaps'!$S$3:$S$91, MATCH($K53,'[1]Current Yr Scores.Hdicaps'!$A$3:$A$91,0))</f>
        <v>2.3800000000000026</v>
      </c>
      <c r="AA53" s="42">
        <v>2</v>
      </c>
    </row>
    <row r="54" spans="1:27" ht="15.75" x14ac:dyDescent="0.25">
      <c r="A54" s="43" t="s">
        <v>36</v>
      </c>
      <c r="B54" s="44">
        <f t="shared" si="25"/>
        <v>50</v>
      </c>
      <c r="C54" s="44">
        <f t="shared" si="26"/>
        <v>19</v>
      </c>
      <c r="D54" s="44">
        <f t="shared" si="27"/>
        <v>31</v>
      </c>
      <c r="E54" s="43" t="s">
        <v>65</v>
      </c>
      <c r="F54" s="44">
        <f t="shared" si="28"/>
        <v>48</v>
      </c>
      <c r="G54" s="44">
        <f t="shared" si="29"/>
        <v>17</v>
      </c>
      <c r="H54" s="44">
        <f t="shared" si="30"/>
        <v>31</v>
      </c>
      <c r="I54" s="8"/>
      <c r="K54" s="36" t="s">
        <v>105</v>
      </c>
      <c r="L54" s="37">
        <f>VLOOKUP($K54,'[1]2023 Sign Ups'!$A$2:$D$90,4,FALSE)</f>
        <v>5</v>
      </c>
      <c r="M54" s="38">
        <v>4</v>
      </c>
      <c r="N54" s="38">
        <v>5</v>
      </c>
      <c r="O54" s="38">
        <v>4</v>
      </c>
      <c r="P54" s="38">
        <v>3</v>
      </c>
      <c r="Q54" s="38">
        <v>4</v>
      </c>
      <c r="R54" s="38">
        <v>4</v>
      </c>
      <c r="S54" s="38">
        <v>5</v>
      </c>
      <c r="T54" s="38">
        <v>3</v>
      </c>
      <c r="U54" s="38">
        <v>4</v>
      </c>
      <c r="V54" s="46">
        <f t="shared" si="16"/>
        <v>36</v>
      </c>
      <c r="W54" s="46">
        <f>IF(Y54="TBD","TBD",ROUND(Y54,0))-1</f>
        <v>5</v>
      </c>
      <c r="X54" s="39">
        <f t="shared" si="17"/>
        <v>31</v>
      </c>
      <c r="Y54" s="40">
        <f>INDEX('[1]Current Yr Scores.Hdicaps'!$R$3:$R$91, MATCH($K54,'[1]Current Yr Scores.Hdicaps'!$A$3:$A$91,0))</f>
        <v>6.0375000000000014</v>
      </c>
      <c r="Z54" s="41">
        <f>INDEX('[1]Current Yr Scores.Hdicaps'!$S$3:$S$91, MATCH($K54,'[1]Current Yr Scores.Hdicaps'!$A$3:$A$91,0))</f>
        <v>3.5375000000000014</v>
      </c>
      <c r="AA54" s="42">
        <v>2</v>
      </c>
    </row>
    <row r="55" spans="1:27" ht="15.75" x14ac:dyDescent="0.25">
      <c r="A55" s="43" t="s">
        <v>131</v>
      </c>
      <c r="B55" s="44">
        <f t="shared" si="25"/>
        <v>47</v>
      </c>
      <c r="C55" s="44">
        <f t="shared" si="26"/>
        <v>14</v>
      </c>
      <c r="D55" s="44">
        <f t="shared" si="27"/>
        <v>33</v>
      </c>
      <c r="E55" s="43" t="s">
        <v>87</v>
      </c>
      <c r="F55" s="44">
        <f t="shared" si="28"/>
        <v>36</v>
      </c>
      <c r="G55" s="44">
        <f t="shared" si="29"/>
        <v>2</v>
      </c>
      <c r="H55" s="44">
        <f t="shared" si="30"/>
        <v>34</v>
      </c>
      <c r="I55" s="8"/>
      <c r="K55" s="36" t="s">
        <v>127</v>
      </c>
      <c r="L55" s="37">
        <f>VLOOKUP($K55,'[1]2023 Sign Ups'!$A$2:$D$90,4,FALSE)</f>
        <v>7</v>
      </c>
      <c r="M55" s="38">
        <v>5</v>
      </c>
      <c r="N55" s="38">
        <v>6</v>
      </c>
      <c r="O55" s="38">
        <v>4</v>
      </c>
      <c r="P55" s="38">
        <v>4</v>
      </c>
      <c r="Q55" s="38">
        <v>5</v>
      </c>
      <c r="R55" s="38">
        <v>6</v>
      </c>
      <c r="S55" s="38">
        <v>7</v>
      </c>
      <c r="T55" s="38">
        <v>3</v>
      </c>
      <c r="U55" s="38">
        <v>6</v>
      </c>
      <c r="V55" s="39">
        <f t="shared" si="16"/>
        <v>46</v>
      </c>
      <c r="W55" s="39">
        <f>IF(Y55="TBD","TBD",ROUND(Y55,0))</f>
        <v>7</v>
      </c>
      <c r="X55" s="39">
        <f t="shared" si="17"/>
        <v>39</v>
      </c>
      <c r="Y55" s="40">
        <f>INDEX('[1]Current Yr Scores.Hdicaps'!$R$3:$R$91, MATCH($K55,'[1]Current Yr Scores.Hdicaps'!$A$3:$A$91,0))</f>
        <v>7.4333333333333371</v>
      </c>
      <c r="Z55" s="41">
        <f>INDEX('[1]Current Yr Scores.Hdicaps'!$S$3:$S$91, MATCH($K55,'[1]Current Yr Scores.Hdicaps'!$A$3:$A$91,0))</f>
        <v>8.2250000000000014</v>
      </c>
      <c r="AA55" s="42">
        <v>2</v>
      </c>
    </row>
    <row r="56" spans="1:27" ht="15.75" x14ac:dyDescent="0.25">
      <c r="A56" s="43" t="s">
        <v>126</v>
      </c>
      <c r="B56" s="44">
        <f t="shared" si="25"/>
        <v>45</v>
      </c>
      <c r="C56" s="44">
        <f t="shared" si="26"/>
        <v>11</v>
      </c>
      <c r="D56" s="44">
        <f t="shared" si="27"/>
        <v>34</v>
      </c>
      <c r="E56" s="43" t="s">
        <v>39</v>
      </c>
      <c r="F56" s="44">
        <f t="shared" si="28"/>
        <v>52</v>
      </c>
      <c r="G56" s="44">
        <f t="shared" si="29"/>
        <v>18</v>
      </c>
      <c r="H56" s="44">
        <f t="shared" si="30"/>
        <v>34</v>
      </c>
      <c r="I56" s="8"/>
      <c r="K56" s="36" t="s">
        <v>128</v>
      </c>
      <c r="L56" s="37">
        <f>VLOOKUP($K56,'[1]2023 Sign Ups'!$A$2:$D$90,4,FALSE)</f>
        <v>8</v>
      </c>
      <c r="M56" s="38">
        <v>5</v>
      </c>
      <c r="N56" s="38">
        <v>3</v>
      </c>
      <c r="O56" s="38">
        <v>5</v>
      </c>
      <c r="P56" s="38">
        <v>4</v>
      </c>
      <c r="Q56" s="38">
        <v>6</v>
      </c>
      <c r="R56" s="38">
        <v>5</v>
      </c>
      <c r="S56" s="38">
        <v>7</v>
      </c>
      <c r="T56" s="38">
        <v>4</v>
      </c>
      <c r="U56" s="38">
        <v>6</v>
      </c>
      <c r="V56" s="39">
        <f t="shared" si="16"/>
        <v>45</v>
      </c>
      <c r="W56" s="39">
        <f>(V56-$G$1)*0.6</f>
        <v>6</v>
      </c>
      <c r="X56" s="39">
        <f t="shared" si="17"/>
        <v>39</v>
      </c>
      <c r="Y56" s="40" t="str">
        <f>INDEX('[1]Current Yr Scores.Hdicaps'!$R$3:$R$91, MATCH($K56,'[1]Current Yr Scores.Hdicaps'!$A$3:$A$91,0))</f>
        <v>TBD</v>
      </c>
      <c r="Z56" s="41">
        <f>INDEX('[1]Current Yr Scores.Hdicaps'!$S$3:$S$91, MATCH($K56,'[1]Current Yr Scores.Hdicaps'!$A$3:$A$91,0))</f>
        <v>9.6000000000000014</v>
      </c>
      <c r="AA56" s="42">
        <v>1</v>
      </c>
    </row>
    <row r="57" spans="1:27" ht="15.75" x14ac:dyDescent="0.25">
      <c r="A57" s="43" t="s">
        <v>113</v>
      </c>
      <c r="B57" s="44">
        <f t="shared" si="25"/>
        <v>42</v>
      </c>
      <c r="C57" s="44">
        <f t="shared" si="26"/>
        <v>5</v>
      </c>
      <c r="D57" s="44">
        <f t="shared" si="27"/>
        <v>37</v>
      </c>
      <c r="E57" s="43" t="s">
        <v>104</v>
      </c>
      <c r="F57" s="44">
        <f t="shared" si="28"/>
        <v>46</v>
      </c>
      <c r="G57" s="44">
        <f t="shared" si="29"/>
        <v>10</v>
      </c>
      <c r="H57" s="44">
        <f t="shared" si="30"/>
        <v>36</v>
      </c>
      <c r="I57" s="8"/>
      <c r="K57" s="36" t="s">
        <v>31</v>
      </c>
      <c r="L57" s="37">
        <f>VLOOKUP($K57,'[1]2023 Sign Ups'!$A$2:$D$90,4,FALSE)</f>
        <v>1</v>
      </c>
      <c r="M57" s="38">
        <v>5</v>
      </c>
      <c r="N57" s="38">
        <v>5</v>
      </c>
      <c r="O57" s="38">
        <v>4</v>
      </c>
      <c r="P57" s="38">
        <v>3</v>
      </c>
      <c r="Q57" s="38">
        <v>3</v>
      </c>
      <c r="R57" s="38">
        <v>5</v>
      </c>
      <c r="S57" s="38">
        <v>5</v>
      </c>
      <c r="T57" s="38">
        <v>3</v>
      </c>
      <c r="U57" s="38">
        <v>5</v>
      </c>
      <c r="V57" s="39">
        <f t="shared" si="16"/>
        <v>38</v>
      </c>
      <c r="W57" s="39">
        <f t="shared" ref="W57:W65" si="31">IF(Y57="TBD","TBD",ROUND(Y57,0))</f>
        <v>7</v>
      </c>
      <c r="X57" s="39">
        <f t="shared" si="17"/>
        <v>31</v>
      </c>
      <c r="Y57" s="40">
        <f>INDEX('[1]Current Yr Scores.Hdicaps'!$R$3:$R$91, MATCH($K57,'[1]Current Yr Scores.Hdicaps'!$A$3:$A$91,0))</f>
        <v>6.6000000000000014</v>
      </c>
      <c r="Z57" s="41">
        <f>INDEX('[1]Current Yr Scores.Hdicaps'!$S$3:$S$91, MATCH($K57,'[1]Current Yr Scores.Hdicaps'!$A$3:$A$91,0))</f>
        <v>5.1000000000000014</v>
      </c>
      <c r="AA57" s="42">
        <v>2</v>
      </c>
    </row>
    <row r="58" spans="1:27" ht="15.75" x14ac:dyDescent="0.25">
      <c r="A58" s="43" t="s">
        <v>129</v>
      </c>
      <c r="B58" s="44">
        <f t="shared" si="25"/>
        <v>43</v>
      </c>
      <c r="C58" s="44">
        <f t="shared" si="26"/>
        <v>6</v>
      </c>
      <c r="D58" s="44">
        <f t="shared" si="27"/>
        <v>37</v>
      </c>
      <c r="E58" s="43" t="s">
        <v>102</v>
      </c>
      <c r="F58" s="44">
        <f t="shared" si="28"/>
        <v>46</v>
      </c>
      <c r="G58" s="44">
        <f t="shared" si="29"/>
        <v>8</v>
      </c>
      <c r="H58" s="44">
        <f t="shared" si="30"/>
        <v>38</v>
      </c>
      <c r="I58" s="8"/>
      <c r="K58" s="36" t="s">
        <v>54</v>
      </c>
      <c r="L58" s="37">
        <f>VLOOKUP($K58,'[1]2023 Sign Ups'!$A$2:$D$90,4,FALSE)</f>
        <v>1</v>
      </c>
      <c r="M58" s="38">
        <v>6</v>
      </c>
      <c r="N58" s="38">
        <v>7</v>
      </c>
      <c r="O58" s="38">
        <v>5</v>
      </c>
      <c r="P58" s="38">
        <v>3</v>
      </c>
      <c r="Q58" s="38">
        <v>5</v>
      </c>
      <c r="R58" s="38">
        <v>5</v>
      </c>
      <c r="S58" s="38">
        <v>6</v>
      </c>
      <c r="T58" s="38">
        <v>3</v>
      </c>
      <c r="U58" s="38">
        <v>4</v>
      </c>
      <c r="V58" s="39">
        <f t="shared" si="16"/>
        <v>44</v>
      </c>
      <c r="W58" s="39">
        <f t="shared" si="31"/>
        <v>5</v>
      </c>
      <c r="X58" s="39">
        <f t="shared" si="17"/>
        <v>39</v>
      </c>
      <c r="Y58" s="40">
        <f>INDEX('[1]Current Yr Scores.Hdicaps'!$R$3:$R$91, MATCH($K58,'[1]Current Yr Scores.Hdicaps'!$A$3:$A$91,0))</f>
        <v>4.8500000000000014</v>
      </c>
      <c r="Z58" s="41">
        <f>INDEX('[1]Current Yr Scores.Hdicaps'!$S$3:$S$91, MATCH($K58,'[1]Current Yr Scores.Hdicaps'!$A$3:$A$91,0))</f>
        <v>4.8500000000000014</v>
      </c>
      <c r="AA58" s="42">
        <v>2</v>
      </c>
    </row>
    <row r="59" spans="1:27" ht="15.75" x14ac:dyDescent="0.25">
      <c r="A59" s="43" t="s">
        <v>41</v>
      </c>
      <c r="B59" s="44">
        <f t="shared" si="25"/>
        <v>45</v>
      </c>
      <c r="C59" s="44">
        <f t="shared" si="26"/>
        <v>7</v>
      </c>
      <c r="D59" s="44">
        <f t="shared" si="27"/>
        <v>38</v>
      </c>
      <c r="E59" s="43" t="s">
        <v>68</v>
      </c>
      <c r="F59" s="44">
        <f t="shared" si="28"/>
        <v>42</v>
      </c>
      <c r="G59" s="44">
        <f t="shared" si="29"/>
        <v>3</v>
      </c>
      <c r="H59" s="44">
        <f t="shared" si="30"/>
        <v>39</v>
      </c>
      <c r="I59" s="8"/>
      <c r="K59" s="45" t="s">
        <v>73</v>
      </c>
      <c r="L59" s="37">
        <f>VLOOKUP($K59,'[1]2023 Sign Ups'!$A$2:$D$90,4,FALSE)</f>
        <v>6</v>
      </c>
      <c r="M59" s="38">
        <v>5</v>
      </c>
      <c r="N59" s="38">
        <v>4</v>
      </c>
      <c r="O59" s="38">
        <v>4</v>
      </c>
      <c r="P59" s="38">
        <v>4</v>
      </c>
      <c r="Q59" s="38">
        <v>5</v>
      </c>
      <c r="R59" s="38">
        <v>5</v>
      </c>
      <c r="S59" s="38">
        <v>4</v>
      </c>
      <c r="T59" s="38">
        <v>3</v>
      </c>
      <c r="U59" s="38">
        <v>6</v>
      </c>
      <c r="V59" s="39">
        <f t="shared" si="16"/>
        <v>40</v>
      </c>
      <c r="W59" s="39">
        <f t="shared" si="31"/>
        <v>9</v>
      </c>
      <c r="X59" s="39">
        <f t="shared" si="17"/>
        <v>31</v>
      </c>
      <c r="Y59" s="40">
        <f>INDEX('[1]Current Yr Scores.Hdicaps'!$R$3:$R$91, MATCH($K59,'[1]Current Yr Scores.Hdicaps'!$A$3:$A$91,0))</f>
        <v>8.6000000000000014</v>
      </c>
      <c r="Z59" s="41">
        <f>INDEX('[1]Current Yr Scores.Hdicaps'!$S$3:$S$91, MATCH($K59,'[1]Current Yr Scores.Hdicaps'!$A$3:$A$91,0))</f>
        <v>7.6000000000000014</v>
      </c>
      <c r="AA59" s="42">
        <v>0</v>
      </c>
    </row>
    <row r="60" spans="1:27" ht="15.75" x14ac:dyDescent="0.25">
      <c r="A60" s="43" t="s">
        <v>85</v>
      </c>
      <c r="B60" s="44">
        <f t="shared" si="25"/>
        <v>58</v>
      </c>
      <c r="C60" s="44">
        <f t="shared" si="26"/>
        <v>20</v>
      </c>
      <c r="D60" s="44">
        <f t="shared" si="27"/>
        <v>38</v>
      </c>
      <c r="E60" s="43" t="s">
        <v>128</v>
      </c>
      <c r="F60" s="44">
        <f t="shared" si="28"/>
        <v>45</v>
      </c>
      <c r="G60" s="44">
        <f t="shared" si="29"/>
        <v>6</v>
      </c>
      <c r="H60" s="44">
        <f t="shared" si="30"/>
        <v>39</v>
      </c>
      <c r="I60" s="8"/>
      <c r="K60" s="36" t="s">
        <v>108</v>
      </c>
      <c r="L60" s="37">
        <f>VLOOKUP($K60,'[1]2023 Sign Ups'!$A$2:$D$90,4,FALSE)</f>
        <v>3</v>
      </c>
      <c r="M60" s="38">
        <v>5</v>
      </c>
      <c r="N60" s="38">
        <v>4</v>
      </c>
      <c r="O60" s="38">
        <v>5</v>
      </c>
      <c r="P60" s="38">
        <v>3</v>
      </c>
      <c r="Q60" s="38">
        <v>4</v>
      </c>
      <c r="R60" s="38">
        <v>4</v>
      </c>
      <c r="S60" s="38">
        <v>7</v>
      </c>
      <c r="T60" s="38">
        <v>4</v>
      </c>
      <c r="U60" s="38">
        <v>5</v>
      </c>
      <c r="V60" s="39">
        <f t="shared" si="16"/>
        <v>41</v>
      </c>
      <c r="W60" s="39">
        <f t="shared" si="31"/>
        <v>6</v>
      </c>
      <c r="X60" s="39">
        <f t="shared" si="17"/>
        <v>35</v>
      </c>
      <c r="Y60" s="40">
        <f>INDEX('[1]Current Yr Scores.Hdicaps'!$R$3:$R$91, MATCH($K60,'[1]Current Yr Scores.Hdicaps'!$A$3:$A$91,0))</f>
        <v>5.6000000000000014</v>
      </c>
      <c r="Z60" s="41">
        <f>INDEX('[1]Current Yr Scores.Hdicaps'!$S$3:$S$91, MATCH($K60,'[1]Current Yr Scores.Hdicaps'!$A$3:$A$91,0))</f>
        <v>5.1000000000000014</v>
      </c>
      <c r="AA60" s="42">
        <v>2</v>
      </c>
    </row>
    <row r="61" spans="1:27" ht="15.75" x14ac:dyDescent="0.25">
      <c r="A61" s="137" t="s">
        <v>127</v>
      </c>
      <c r="B61" s="138">
        <f t="shared" si="25"/>
        <v>46</v>
      </c>
      <c r="C61" s="138">
        <f t="shared" si="26"/>
        <v>7</v>
      </c>
      <c r="D61" s="138">
        <f t="shared" si="27"/>
        <v>39</v>
      </c>
      <c r="E61" s="47" t="s">
        <v>115</v>
      </c>
      <c r="F61" s="48" t="str">
        <f t="shared" si="28"/>
        <v/>
      </c>
      <c r="G61" s="48">
        <f t="shared" si="29"/>
        <v>7</v>
      </c>
      <c r="H61" s="48" t="str">
        <f t="shared" si="30"/>
        <v xml:space="preserve"> </v>
      </c>
      <c r="I61" s="8"/>
      <c r="K61" s="36" t="s">
        <v>124</v>
      </c>
      <c r="L61" s="37">
        <f>VLOOKUP($K61,'[1]2023 Sign Ups'!$A$2:$D$90,4,FALSE)</f>
        <v>8</v>
      </c>
      <c r="M61" s="38">
        <v>6</v>
      </c>
      <c r="N61" s="38">
        <v>4</v>
      </c>
      <c r="O61" s="38">
        <v>5</v>
      </c>
      <c r="P61" s="38">
        <v>2</v>
      </c>
      <c r="Q61" s="38">
        <v>4</v>
      </c>
      <c r="R61" s="38">
        <v>4</v>
      </c>
      <c r="S61" s="38">
        <v>7</v>
      </c>
      <c r="T61" s="38">
        <v>3</v>
      </c>
      <c r="U61" s="38">
        <v>4</v>
      </c>
      <c r="V61" s="39">
        <f t="shared" si="16"/>
        <v>39</v>
      </c>
      <c r="W61" s="39">
        <f t="shared" si="31"/>
        <v>8</v>
      </c>
      <c r="X61" s="39">
        <f t="shared" si="17"/>
        <v>31</v>
      </c>
      <c r="Y61" s="40">
        <f>INDEX('[1]Current Yr Scores.Hdicaps'!$R$3:$R$91, MATCH($K61,'[1]Current Yr Scores.Hdicaps'!$A$3:$A$91,0))</f>
        <v>7.9333333333333371</v>
      </c>
      <c r="Z61" s="41">
        <f>INDEX('[1]Current Yr Scores.Hdicaps'!$S$3:$S$91, MATCH($K61,'[1]Current Yr Scores.Hdicaps'!$A$3:$A$91,0))</f>
        <v>6.8500000000000014</v>
      </c>
      <c r="AA61" s="42">
        <v>2</v>
      </c>
    </row>
    <row r="62" spans="1:27" ht="15.75" x14ac:dyDescent="0.25">
      <c r="A62" s="47" t="s">
        <v>130</v>
      </c>
      <c r="B62" s="48">
        <f t="shared" si="25"/>
        <v>49</v>
      </c>
      <c r="C62" s="48">
        <f t="shared" si="26"/>
        <v>9</v>
      </c>
      <c r="D62" s="48">
        <f t="shared" si="27"/>
        <v>40</v>
      </c>
      <c r="E62" s="47" t="s">
        <v>120</v>
      </c>
      <c r="F62" s="48" t="str">
        <f t="shared" si="28"/>
        <v/>
      </c>
      <c r="G62" s="48">
        <f t="shared" si="29"/>
        <v>8</v>
      </c>
      <c r="H62" s="48" t="str">
        <f t="shared" si="30"/>
        <v xml:space="preserve"> </v>
      </c>
      <c r="K62" s="36" t="s">
        <v>83</v>
      </c>
      <c r="L62" s="37">
        <f>VLOOKUP($K62,'[1]2023 Sign Ups'!$A$2:$D$90,4,FALSE)</f>
        <v>2</v>
      </c>
      <c r="M62" s="38">
        <v>5</v>
      </c>
      <c r="N62" s="38">
        <v>4</v>
      </c>
      <c r="O62" s="38">
        <v>4</v>
      </c>
      <c r="P62" s="38">
        <v>3</v>
      </c>
      <c r="Q62" s="38">
        <v>4</v>
      </c>
      <c r="R62" s="38">
        <v>4</v>
      </c>
      <c r="S62" s="38">
        <v>5</v>
      </c>
      <c r="T62" s="38">
        <v>3</v>
      </c>
      <c r="U62" s="38">
        <v>4</v>
      </c>
      <c r="V62" s="39">
        <f t="shared" si="16"/>
        <v>36</v>
      </c>
      <c r="W62" s="39">
        <f t="shared" si="31"/>
        <v>0</v>
      </c>
      <c r="X62" s="39">
        <f t="shared" si="17"/>
        <v>36</v>
      </c>
      <c r="Y62" s="40">
        <f>INDEX('[1]Current Yr Scores.Hdicaps'!$R$3:$R$91, MATCH($K62,'[1]Current Yr Scores.Hdicaps'!$A$3:$A$91,0))</f>
        <v>0.47500000000000142</v>
      </c>
      <c r="Z62" s="41">
        <f>INDEX('[1]Current Yr Scores.Hdicaps'!$S$3:$S$91, MATCH($K62,'[1]Current Yr Scores.Hdicaps'!$A$3:$A$91,0))</f>
        <v>-2.4999999999998579E-2</v>
      </c>
      <c r="AA62" s="42">
        <v>2</v>
      </c>
    </row>
    <row r="63" spans="1:27" ht="15.75" x14ac:dyDescent="0.25">
      <c r="A63" s="47" t="s">
        <v>125</v>
      </c>
      <c r="B63" s="48" t="str">
        <f t="shared" si="25"/>
        <v/>
      </c>
      <c r="C63" s="48">
        <f t="shared" si="26"/>
        <v>2</v>
      </c>
      <c r="D63" s="48" t="str">
        <f t="shared" si="27"/>
        <v xml:space="preserve"> </v>
      </c>
      <c r="E63" s="47" t="s">
        <v>132</v>
      </c>
      <c r="F63" s="48" t="str">
        <f t="shared" si="28"/>
        <v/>
      </c>
      <c r="G63" s="48">
        <f t="shared" si="29"/>
        <v>9</v>
      </c>
      <c r="H63" s="48" t="str">
        <f t="shared" si="30"/>
        <v xml:space="preserve"> </v>
      </c>
      <c r="K63" s="36" t="s">
        <v>35</v>
      </c>
      <c r="L63" s="37">
        <f>VLOOKUP($K63,'[1]2023 Sign Ups'!$A$2:$D$90,4,FALSE)</f>
        <v>4</v>
      </c>
      <c r="M63" s="38">
        <v>7</v>
      </c>
      <c r="N63" s="38">
        <v>6</v>
      </c>
      <c r="O63" s="38">
        <v>7</v>
      </c>
      <c r="P63" s="38">
        <v>4</v>
      </c>
      <c r="Q63" s="38">
        <v>4</v>
      </c>
      <c r="R63" s="38">
        <v>6</v>
      </c>
      <c r="S63" s="38">
        <v>7</v>
      </c>
      <c r="T63" s="38">
        <v>4</v>
      </c>
      <c r="U63" s="38">
        <v>6</v>
      </c>
      <c r="V63" s="39">
        <f t="shared" si="16"/>
        <v>51</v>
      </c>
      <c r="W63" s="39">
        <f t="shared" si="31"/>
        <v>19</v>
      </c>
      <c r="X63" s="39">
        <f t="shared" si="17"/>
        <v>32</v>
      </c>
      <c r="Y63" s="40">
        <f>INDEX('[1]Current Yr Scores.Hdicaps'!$R$3:$R$91, MATCH($K63,'[1]Current Yr Scores.Hdicaps'!$A$3:$A$91,0))</f>
        <v>19.100000000000001</v>
      </c>
      <c r="Z63" s="41">
        <f>INDEX('[1]Current Yr Scores.Hdicaps'!$S$3:$S$91, MATCH($K63,'[1]Current Yr Scores.Hdicaps'!$A$3:$A$91,0))</f>
        <v>17.350000000000001</v>
      </c>
      <c r="AA63" s="42">
        <v>0</v>
      </c>
    </row>
    <row r="64" spans="1:27" ht="15.75" x14ac:dyDescent="0.25">
      <c r="A64" s="49" t="s">
        <v>62</v>
      </c>
      <c r="B64" s="62"/>
      <c r="C64" s="63">
        <f>AVERAGE(C53:C63)</f>
        <v>10</v>
      </c>
      <c r="D64" s="139">
        <f>SUM(D53:D60)</f>
        <v>279</v>
      </c>
      <c r="E64" s="49" t="s">
        <v>62</v>
      </c>
      <c r="F64" s="62"/>
      <c r="G64" s="63">
        <f>AVERAGE(G53:G63)</f>
        <v>8.7272727272727266</v>
      </c>
      <c r="H64" s="140">
        <f>SUM(H52:H60)</f>
        <v>282</v>
      </c>
      <c r="K64" s="64" t="s">
        <v>86</v>
      </c>
      <c r="L64" s="37">
        <f>VLOOKUP($K64,'[1]2023 Sign Ups'!$A$2:$D$90,4,FALSE)</f>
        <v>2</v>
      </c>
      <c r="M64" s="38">
        <v>4</v>
      </c>
      <c r="N64" s="38">
        <v>5</v>
      </c>
      <c r="O64" s="38">
        <v>6</v>
      </c>
      <c r="P64" s="38">
        <v>3</v>
      </c>
      <c r="Q64" s="38">
        <v>5</v>
      </c>
      <c r="R64" s="38">
        <v>5</v>
      </c>
      <c r="S64" s="38">
        <v>5</v>
      </c>
      <c r="T64" s="38">
        <v>4</v>
      </c>
      <c r="U64" s="38">
        <v>5</v>
      </c>
      <c r="V64" s="39">
        <f t="shared" si="16"/>
        <v>42</v>
      </c>
      <c r="W64" s="39">
        <f t="shared" si="31"/>
        <v>5</v>
      </c>
      <c r="X64" s="39">
        <f t="shared" si="17"/>
        <v>37</v>
      </c>
      <c r="Y64" s="40">
        <f>INDEX('[1]Current Yr Scores.Hdicaps'!$R$3:$R$91, MATCH($K64,'[1]Current Yr Scores.Hdicaps'!$A$3:$A$91,0))</f>
        <v>4.5500000000000043</v>
      </c>
      <c r="Z64" s="41">
        <f>INDEX('[1]Current Yr Scores.Hdicaps'!$S$3:$S$91, MATCH($K64,'[1]Current Yr Scores.Hdicaps'!$A$3:$A$91,0))</f>
        <v>4.5500000000000043</v>
      </c>
      <c r="AA64" s="42">
        <v>2</v>
      </c>
    </row>
    <row r="65" spans="1:27" ht="15.75" x14ac:dyDescent="0.25">
      <c r="A65" s="55" t="s">
        <v>63</v>
      </c>
      <c r="B65" s="50"/>
      <c r="C65" s="51"/>
      <c r="D65" s="56">
        <f>D64-SUM($G$1*8)</f>
        <v>-1</v>
      </c>
      <c r="E65" s="55"/>
      <c r="F65" s="50"/>
      <c r="G65" s="51"/>
      <c r="H65" s="48">
        <f>H64-SUM($G$1*8)</f>
        <v>2</v>
      </c>
      <c r="K65" s="36" t="s">
        <v>57</v>
      </c>
      <c r="L65" s="37">
        <f>VLOOKUP($K65,'[1]2023 Sign Ups'!$A$2:$D$90,4,FALSE)</f>
        <v>4</v>
      </c>
      <c r="M65" s="38"/>
      <c r="N65" s="38"/>
      <c r="O65" s="38"/>
      <c r="P65" s="38"/>
      <c r="Q65" s="38"/>
      <c r="R65" s="38"/>
      <c r="S65" s="38"/>
      <c r="T65" s="38"/>
      <c r="U65" s="38"/>
      <c r="V65" s="39" t="str">
        <f t="shared" si="16"/>
        <v/>
      </c>
      <c r="W65" s="39">
        <f t="shared" si="31"/>
        <v>1</v>
      </c>
      <c r="X65" s="39" t="str">
        <f t="shared" si="17"/>
        <v xml:space="preserve"> </v>
      </c>
      <c r="Y65" s="40">
        <f>INDEX('[1]Current Yr Scores.Hdicaps'!$R$3:$R$91, MATCH($K65,'[1]Current Yr Scores.Hdicaps'!$A$3:$A$91,0))</f>
        <v>1.1000000000000014</v>
      </c>
      <c r="Z65" s="41">
        <f>INDEX('[1]Current Yr Scores.Hdicaps'!$S$3:$S$91, MATCH($K65,'[1]Current Yr Scores.Hdicaps'!$A$3:$A$91,0))</f>
        <v>1.1000000000000014</v>
      </c>
      <c r="AA65" s="42">
        <v>2</v>
      </c>
    </row>
    <row r="66" spans="1:27" ht="15.75" x14ac:dyDescent="0.25">
      <c r="A66" s="65"/>
      <c r="B66" s="66"/>
      <c r="C66" s="67"/>
      <c r="D66" s="68"/>
      <c r="E66" s="65"/>
      <c r="F66" s="66"/>
      <c r="G66" s="67"/>
      <c r="H66" s="69"/>
      <c r="K66" s="36" t="s">
        <v>103</v>
      </c>
      <c r="L66" s="37">
        <f>VLOOKUP($K66,'[1]2023 Sign Ups'!$A$2:$D$90,4,FALSE)</f>
        <v>3</v>
      </c>
      <c r="M66" s="38">
        <v>7</v>
      </c>
      <c r="N66" s="38">
        <v>3</v>
      </c>
      <c r="O66" s="38">
        <v>4</v>
      </c>
      <c r="P66" s="38">
        <v>2</v>
      </c>
      <c r="Q66" s="38">
        <v>6</v>
      </c>
      <c r="R66" s="38">
        <v>5</v>
      </c>
      <c r="S66" s="38">
        <v>6</v>
      </c>
      <c r="T66" s="38">
        <v>4</v>
      </c>
      <c r="U66" s="38">
        <v>4</v>
      </c>
      <c r="V66" s="39">
        <f t="shared" si="16"/>
        <v>41</v>
      </c>
      <c r="W66" s="46">
        <f>IF(Y66="TBD","TBD",ROUND(Y66,0))-1</f>
        <v>10</v>
      </c>
      <c r="X66" s="46">
        <f t="shared" si="17"/>
        <v>31</v>
      </c>
      <c r="Y66" s="40">
        <f>INDEX('[1]Current Yr Scores.Hdicaps'!$R$3:$R$91, MATCH($K66,'[1]Current Yr Scores.Hdicaps'!$A$3:$A$91,0))</f>
        <v>11.350000000000001</v>
      </c>
      <c r="Z66" s="41">
        <f>INDEX('[1]Current Yr Scores.Hdicaps'!$S$3:$S$91, MATCH($K66,'[1]Current Yr Scores.Hdicaps'!$A$3:$A$91,0))</f>
        <v>9.1000000000000014</v>
      </c>
      <c r="AA66" s="42">
        <v>2</v>
      </c>
    </row>
    <row r="67" spans="1:27" ht="15.75" x14ac:dyDescent="0.25">
      <c r="A67" s="70" t="s">
        <v>133</v>
      </c>
      <c r="B67" s="71"/>
      <c r="C67" s="72"/>
      <c r="D67" s="73"/>
      <c r="E67" s="74"/>
      <c r="F67" s="71"/>
      <c r="G67" s="72"/>
      <c r="H67" s="73"/>
      <c r="K67" s="54" t="s">
        <v>84</v>
      </c>
      <c r="L67" s="37">
        <f>VLOOKUP($K67,'[1]2023 Sign Ups'!$A$2:$D$90,4,FALSE)</f>
        <v>6</v>
      </c>
      <c r="M67" s="38">
        <v>5</v>
      </c>
      <c r="N67" s="38">
        <v>4</v>
      </c>
      <c r="O67" s="38">
        <v>5</v>
      </c>
      <c r="P67" s="38">
        <v>4</v>
      </c>
      <c r="Q67" s="38">
        <v>4</v>
      </c>
      <c r="R67" s="38">
        <v>5</v>
      </c>
      <c r="S67" s="38">
        <v>6</v>
      </c>
      <c r="T67" s="38">
        <v>4</v>
      </c>
      <c r="U67" s="38">
        <v>6</v>
      </c>
      <c r="V67" s="39">
        <f t="shared" si="16"/>
        <v>43</v>
      </c>
      <c r="W67" s="39">
        <f t="shared" ref="W67:W80" si="32">IF(Y67="TBD","TBD",ROUND(Y67,0))</f>
        <v>7</v>
      </c>
      <c r="X67" s="39">
        <f t="shared" si="17"/>
        <v>36</v>
      </c>
      <c r="Y67" s="40">
        <f>INDEX('[1]Current Yr Scores.Hdicaps'!$R$3:$R$91, MATCH($K67,'[1]Current Yr Scores.Hdicaps'!$A$3:$A$91,0))</f>
        <v>6.8250000000000028</v>
      </c>
      <c r="Z67" s="41">
        <f>INDEX('[1]Current Yr Scores.Hdicaps'!$S$3:$S$91, MATCH($K67,'[1]Current Yr Scores.Hdicaps'!$A$3:$A$91,0))</f>
        <v>6.5750000000000028</v>
      </c>
      <c r="AA67" s="42">
        <v>2</v>
      </c>
    </row>
    <row r="68" spans="1:27" ht="15.75" x14ac:dyDescent="0.25">
      <c r="A68" s="75" t="s">
        <v>159</v>
      </c>
      <c r="B68" s="75"/>
      <c r="C68" s="75"/>
      <c r="D68" s="75"/>
      <c r="E68" s="75"/>
      <c r="F68" s="75"/>
      <c r="G68" s="75"/>
      <c r="H68" s="76"/>
      <c r="K68" s="36" t="s">
        <v>126</v>
      </c>
      <c r="L68" s="37">
        <f>VLOOKUP($K68,'[1]2023 Sign Ups'!$A$2:$D$90,4,FALSE)</f>
        <v>7</v>
      </c>
      <c r="M68" s="38">
        <v>4</v>
      </c>
      <c r="N68" s="38">
        <v>5</v>
      </c>
      <c r="O68" s="38">
        <v>6</v>
      </c>
      <c r="P68" s="38">
        <v>4</v>
      </c>
      <c r="Q68" s="38">
        <v>4</v>
      </c>
      <c r="R68" s="38">
        <v>6</v>
      </c>
      <c r="S68" s="38">
        <v>7</v>
      </c>
      <c r="T68" s="38">
        <v>4</v>
      </c>
      <c r="U68" s="38">
        <v>5</v>
      </c>
      <c r="V68" s="39">
        <f t="shared" ref="V68:V91" si="33">IF(M68&gt;1,SUM(M68:U68),"")</f>
        <v>45</v>
      </c>
      <c r="W68" s="39">
        <f t="shared" si="32"/>
        <v>11</v>
      </c>
      <c r="X68" s="39">
        <f t="shared" ref="X68:X91" si="34">IF(M68&gt;0,SUM(V68-W68)," ")</f>
        <v>34</v>
      </c>
      <c r="Y68" s="40">
        <f>INDEX('[1]Current Yr Scores.Hdicaps'!$R$3:$R$91, MATCH($K68,'[1]Current Yr Scores.Hdicaps'!$A$3:$A$91,0))</f>
        <v>10.936250000000001</v>
      </c>
      <c r="Z68" s="41">
        <f>INDEX('[1]Current Yr Scores.Hdicaps'!$S$3:$S$91, MATCH($K68,'[1]Current Yr Scores.Hdicaps'!$A$3:$A$91,0))</f>
        <v>9.9362500000000011</v>
      </c>
      <c r="AA68" s="42">
        <v>2</v>
      </c>
    </row>
    <row r="69" spans="1:27" ht="15.75" x14ac:dyDescent="0.25">
      <c r="A69" s="1" t="s">
        <v>134</v>
      </c>
      <c r="B69" s="1" t="s">
        <v>135</v>
      </c>
      <c r="C69" s="1" t="s">
        <v>135</v>
      </c>
      <c r="D69" s="1" t="s">
        <v>136</v>
      </c>
      <c r="E69" s="1" t="s">
        <v>137</v>
      </c>
      <c r="F69" s="1" t="s">
        <v>137</v>
      </c>
      <c r="G69" s="1" t="s">
        <v>137</v>
      </c>
      <c r="H69" s="1" t="s">
        <v>137</v>
      </c>
      <c r="I69" s="1" t="s">
        <v>138</v>
      </c>
      <c r="K69" s="36" t="s">
        <v>130</v>
      </c>
      <c r="L69" s="37">
        <f>VLOOKUP($K69,'[1]2023 Sign Ups'!$A$2:$D$90,4,FALSE)</f>
        <v>7</v>
      </c>
      <c r="M69" s="38">
        <v>5</v>
      </c>
      <c r="N69" s="38">
        <v>5</v>
      </c>
      <c r="O69" s="38">
        <v>5</v>
      </c>
      <c r="P69" s="38">
        <v>4</v>
      </c>
      <c r="Q69" s="38">
        <v>6</v>
      </c>
      <c r="R69" s="38">
        <v>6</v>
      </c>
      <c r="S69" s="38">
        <v>8</v>
      </c>
      <c r="T69" s="38">
        <v>4</v>
      </c>
      <c r="U69" s="38">
        <v>6</v>
      </c>
      <c r="V69" s="39">
        <f t="shared" si="33"/>
        <v>49</v>
      </c>
      <c r="W69" s="39">
        <f t="shared" si="32"/>
        <v>9</v>
      </c>
      <c r="X69" s="39">
        <f t="shared" si="34"/>
        <v>40</v>
      </c>
      <c r="Y69" s="40">
        <f>INDEX('[1]Current Yr Scores.Hdicaps'!$R$3:$R$91, MATCH($K69,'[1]Current Yr Scores.Hdicaps'!$A$3:$A$91,0))</f>
        <v>9.4437500000000014</v>
      </c>
      <c r="Z69" s="41">
        <f>INDEX('[1]Current Yr Scores.Hdicaps'!$S$3:$S$91, MATCH($K69,'[1]Current Yr Scores.Hdicaps'!$A$3:$A$91,0))</f>
        <v>9.4437500000000014</v>
      </c>
      <c r="AA69" s="42">
        <v>2</v>
      </c>
    </row>
    <row r="70" spans="1:27" ht="15.75" x14ac:dyDescent="0.25">
      <c r="A70" s="77" t="s">
        <v>139</v>
      </c>
      <c r="B70" s="77">
        <v>3</v>
      </c>
      <c r="C70" s="77">
        <v>3</v>
      </c>
      <c r="D70" s="77">
        <v>2</v>
      </c>
      <c r="E70" s="77">
        <v>1</v>
      </c>
      <c r="F70" s="77">
        <v>1</v>
      </c>
      <c r="G70" s="77">
        <v>1</v>
      </c>
      <c r="H70" s="77">
        <v>1</v>
      </c>
      <c r="I70" s="77">
        <v>0</v>
      </c>
      <c r="K70" s="36" t="s">
        <v>72</v>
      </c>
      <c r="L70" s="37">
        <f>VLOOKUP($K70,'[1]2023 Sign Ups'!$A$2:$D$90,4,FALSE)</f>
        <v>2</v>
      </c>
      <c r="M70" s="38">
        <v>4</v>
      </c>
      <c r="N70" s="38">
        <v>5</v>
      </c>
      <c r="O70" s="38">
        <v>5</v>
      </c>
      <c r="P70" s="38">
        <v>4</v>
      </c>
      <c r="Q70" s="38">
        <v>4</v>
      </c>
      <c r="R70" s="38">
        <v>5</v>
      </c>
      <c r="S70" s="38">
        <v>6</v>
      </c>
      <c r="T70" s="38">
        <v>5</v>
      </c>
      <c r="U70" s="38">
        <v>6</v>
      </c>
      <c r="V70" s="39">
        <f t="shared" si="33"/>
        <v>44</v>
      </c>
      <c r="W70" s="39">
        <f t="shared" si="32"/>
        <v>13</v>
      </c>
      <c r="X70" s="39">
        <f t="shared" si="34"/>
        <v>31</v>
      </c>
      <c r="Y70" s="40">
        <f>INDEX('[1]Current Yr Scores.Hdicaps'!$R$3:$R$91, MATCH($K70,'[1]Current Yr Scores.Hdicaps'!$A$3:$A$91,0))</f>
        <v>13.350000000000001</v>
      </c>
      <c r="Z70" s="41">
        <f>INDEX('[1]Current Yr Scores.Hdicaps'!$S$3:$S$91, MATCH($K70,'[1]Current Yr Scores.Hdicaps'!$A$3:$A$91,0))</f>
        <v>11.850000000000001</v>
      </c>
      <c r="AA70" s="42">
        <v>2</v>
      </c>
    </row>
    <row r="71" spans="1:27" ht="15.75" x14ac:dyDescent="0.25">
      <c r="A71" s="78" t="s">
        <v>140</v>
      </c>
      <c r="B71" s="78" t="s">
        <v>101</v>
      </c>
      <c r="C71" s="78" t="s">
        <v>141</v>
      </c>
      <c r="D71" s="78" t="s">
        <v>69</v>
      </c>
      <c r="E71" s="78" t="s">
        <v>122</v>
      </c>
      <c r="F71" s="78" t="s">
        <v>25</v>
      </c>
      <c r="G71" s="78" t="s">
        <v>100</v>
      </c>
      <c r="H71" s="78" t="s">
        <v>70</v>
      </c>
      <c r="I71" s="78" t="s">
        <v>29</v>
      </c>
      <c r="K71" s="36" t="s">
        <v>59</v>
      </c>
      <c r="L71" s="37">
        <f>VLOOKUP($K71,'[1]2023 Sign Ups'!$A$2:$D$90,4,FALSE)</f>
        <v>1</v>
      </c>
      <c r="M71" s="38"/>
      <c r="N71" s="38"/>
      <c r="O71" s="38"/>
      <c r="P71" s="38"/>
      <c r="Q71" s="38"/>
      <c r="R71" s="38"/>
      <c r="S71" s="38"/>
      <c r="T71" s="38"/>
      <c r="U71" s="38"/>
      <c r="V71" s="39" t="str">
        <f t="shared" si="33"/>
        <v/>
      </c>
      <c r="W71" s="39">
        <f t="shared" si="32"/>
        <v>12</v>
      </c>
      <c r="X71" s="39" t="str">
        <f t="shared" si="34"/>
        <v xml:space="preserve"> </v>
      </c>
      <c r="Y71" s="40">
        <f>INDEX('[1]Current Yr Scores.Hdicaps'!$R$3:$R$91, MATCH($K71,'[1]Current Yr Scores.Hdicaps'!$A$3:$A$91,0))</f>
        <v>12.196750000000002</v>
      </c>
      <c r="Z71" s="41">
        <f>INDEX('[1]Current Yr Scores.Hdicaps'!$S$3:$S$91, MATCH($K71,'[1]Current Yr Scores.Hdicaps'!$A$3:$A$91,0))</f>
        <v>12.196750000000002</v>
      </c>
      <c r="AA71" s="42">
        <v>2</v>
      </c>
    </row>
    <row r="72" spans="1:27" ht="15.75" x14ac:dyDescent="0.25">
      <c r="A72" s="79">
        <v>45078</v>
      </c>
      <c r="B72" s="44">
        <v>6</v>
      </c>
      <c r="C72" s="44">
        <v>4</v>
      </c>
      <c r="D72" s="44">
        <v>1</v>
      </c>
      <c r="E72" s="80">
        <v>3</v>
      </c>
      <c r="F72" s="81">
        <v>2</v>
      </c>
      <c r="G72" s="48">
        <v>8</v>
      </c>
      <c r="H72" s="81">
        <v>5</v>
      </c>
      <c r="I72" s="82">
        <v>7</v>
      </c>
      <c r="K72" s="36" t="s">
        <v>112</v>
      </c>
      <c r="L72" s="37">
        <f>VLOOKUP($K72,'[1]2023 Sign Ups'!$A$2:$D$90,4,FALSE)</f>
        <v>3</v>
      </c>
      <c r="M72" s="38"/>
      <c r="N72" s="38"/>
      <c r="O72" s="38"/>
      <c r="P72" s="38"/>
      <c r="Q72" s="38"/>
      <c r="R72" s="38"/>
      <c r="S72" s="38"/>
      <c r="T72" s="38"/>
      <c r="U72" s="38"/>
      <c r="V72" s="39" t="str">
        <f t="shared" si="33"/>
        <v/>
      </c>
      <c r="W72" s="39">
        <f t="shared" si="32"/>
        <v>7</v>
      </c>
      <c r="X72" s="39" t="str">
        <f t="shared" si="34"/>
        <v xml:space="preserve"> </v>
      </c>
      <c r="Y72" s="40">
        <f>INDEX('[1]Current Yr Scores.Hdicaps'!$R$3:$R$91, MATCH($K72,'[1]Current Yr Scores.Hdicaps'!$A$3:$A$91,0))</f>
        <v>6.6000000000000014</v>
      </c>
      <c r="Z72" s="41">
        <f>INDEX('[1]Current Yr Scores.Hdicaps'!$S$3:$S$91, MATCH($K72,'[1]Current Yr Scores.Hdicaps'!$A$3:$A$91,0))</f>
        <v>6.6000000000000014</v>
      </c>
      <c r="AA72" s="42">
        <v>2</v>
      </c>
    </row>
    <row r="73" spans="1:27" ht="15.75" x14ac:dyDescent="0.25">
      <c r="A73" s="79">
        <v>45085</v>
      </c>
      <c r="B73" s="80">
        <v>2</v>
      </c>
      <c r="C73" s="80">
        <v>1</v>
      </c>
      <c r="D73" s="56">
        <v>5</v>
      </c>
      <c r="E73" s="81">
        <v>6</v>
      </c>
      <c r="F73" s="56">
        <v>7</v>
      </c>
      <c r="G73" s="80">
        <v>4</v>
      </c>
      <c r="H73" s="44">
        <v>8</v>
      </c>
      <c r="I73" s="81">
        <v>3</v>
      </c>
      <c r="K73" s="36" t="s">
        <v>129</v>
      </c>
      <c r="L73" s="37">
        <f>VLOOKUP($K73,'[1]2023 Sign Ups'!$A$2:$D$90,4,FALSE)</f>
        <v>7</v>
      </c>
      <c r="M73" s="38">
        <v>4</v>
      </c>
      <c r="N73" s="38">
        <v>5</v>
      </c>
      <c r="O73" s="38">
        <v>5</v>
      </c>
      <c r="P73" s="38">
        <v>3</v>
      </c>
      <c r="Q73" s="38">
        <v>4</v>
      </c>
      <c r="R73" s="38">
        <v>5</v>
      </c>
      <c r="S73" s="38">
        <v>9</v>
      </c>
      <c r="T73" s="38">
        <v>3</v>
      </c>
      <c r="U73" s="38">
        <v>5</v>
      </c>
      <c r="V73" s="39">
        <f t="shared" si="33"/>
        <v>43</v>
      </c>
      <c r="W73" s="39">
        <f t="shared" si="32"/>
        <v>6</v>
      </c>
      <c r="X73" s="39">
        <f t="shared" si="34"/>
        <v>37</v>
      </c>
      <c r="Y73" s="40">
        <f>INDEX('[1]Current Yr Scores.Hdicaps'!$R$3:$R$91, MATCH($K73,'[1]Current Yr Scores.Hdicaps'!$A$3:$A$91,0))</f>
        <v>6.4750000000000014</v>
      </c>
      <c r="Z73" s="41">
        <f>INDEX('[1]Current Yr Scores.Hdicaps'!$S$3:$S$91, MATCH($K73,'[1]Current Yr Scores.Hdicaps'!$A$3:$A$91,0))</f>
        <v>6.2250000000000014</v>
      </c>
      <c r="AA73" s="42">
        <v>2</v>
      </c>
    </row>
    <row r="74" spans="1:27" ht="15.75" x14ac:dyDescent="0.25">
      <c r="A74" s="79">
        <v>45092</v>
      </c>
      <c r="B74" s="80">
        <v>3</v>
      </c>
      <c r="C74" s="80">
        <v>8</v>
      </c>
      <c r="D74" s="80">
        <v>6</v>
      </c>
      <c r="E74" s="141">
        <v>7</v>
      </c>
      <c r="F74" s="80">
        <v>4</v>
      </c>
      <c r="G74" s="81">
        <v>5</v>
      </c>
      <c r="H74" s="81">
        <v>2</v>
      </c>
      <c r="I74" s="81">
        <v>1</v>
      </c>
      <c r="K74" s="36" t="s">
        <v>79</v>
      </c>
      <c r="L74" s="37">
        <f>VLOOKUP($K74,'[1]2023 Sign Ups'!$A$2:$D$90,4,FALSE)</f>
        <v>6</v>
      </c>
      <c r="M74" s="38">
        <v>5</v>
      </c>
      <c r="N74" s="38">
        <v>6</v>
      </c>
      <c r="O74" s="38">
        <v>5</v>
      </c>
      <c r="P74" s="38">
        <v>3</v>
      </c>
      <c r="Q74" s="38">
        <v>5</v>
      </c>
      <c r="R74" s="38">
        <v>3</v>
      </c>
      <c r="S74" s="38">
        <v>5</v>
      </c>
      <c r="T74" s="38">
        <v>2</v>
      </c>
      <c r="U74" s="38">
        <v>5</v>
      </c>
      <c r="V74" s="39">
        <f t="shared" si="33"/>
        <v>39</v>
      </c>
      <c r="W74" s="39">
        <f t="shared" si="32"/>
        <v>3</v>
      </c>
      <c r="X74" s="39">
        <f t="shared" si="34"/>
        <v>36</v>
      </c>
      <c r="Y74" s="40">
        <f>INDEX('[1]Current Yr Scores.Hdicaps'!$R$3:$R$91, MATCH($K74,'[1]Current Yr Scores.Hdicaps'!$A$3:$A$91,0))</f>
        <v>3.1000000000000014</v>
      </c>
      <c r="Z74" s="41">
        <f>INDEX('[1]Current Yr Scores.Hdicaps'!$S$3:$S$91, MATCH($K74,'[1]Current Yr Scores.Hdicaps'!$A$3:$A$91,0))</f>
        <v>2.1000000000000014</v>
      </c>
      <c r="AA74" s="42">
        <v>2</v>
      </c>
    </row>
    <row r="75" spans="1:27" ht="15.75" x14ac:dyDescent="0.25">
      <c r="A75" s="79">
        <v>45099</v>
      </c>
      <c r="B75" s="81">
        <v>7</v>
      </c>
      <c r="C75" s="81">
        <v>5</v>
      </c>
      <c r="D75" s="81">
        <v>3</v>
      </c>
      <c r="E75" s="81">
        <v>4</v>
      </c>
      <c r="F75" s="81">
        <v>6</v>
      </c>
      <c r="G75" s="81">
        <v>2</v>
      </c>
      <c r="H75" s="81">
        <v>1</v>
      </c>
      <c r="I75" s="81">
        <v>8</v>
      </c>
      <c r="K75" s="36" t="s">
        <v>88</v>
      </c>
      <c r="L75" s="37">
        <f>VLOOKUP($K75,'[1]2023 Sign Ups'!$A$2:$D$90,4,FALSE)</f>
        <v>2</v>
      </c>
      <c r="M75" s="38">
        <v>5</v>
      </c>
      <c r="N75" s="38">
        <v>6</v>
      </c>
      <c r="O75" s="38">
        <v>6</v>
      </c>
      <c r="P75" s="38">
        <v>6</v>
      </c>
      <c r="Q75" s="38">
        <v>5</v>
      </c>
      <c r="R75" s="38">
        <v>6</v>
      </c>
      <c r="S75" s="38">
        <v>6</v>
      </c>
      <c r="T75" s="38">
        <v>3</v>
      </c>
      <c r="U75" s="38">
        <v>5</v>
      </c>
      <c r="V75" s="39">
        <f t="shared" si="33"/>
        <v>48</v>
      </c>
      <c r="W75" s="39">
        <f t="shared" si="32"/>
        <v>10</v>
      </c>
      <c r="X75" s="39">
        <f t="shared" si="34"/>
        <v>38</v>
      </c>
      <c r="Y75" s="40">
        <f>INDEX('[1]Current Yr Scores.Hdicaps'!$R$3:$R$91, MATCH($K75,'[1]Current Yr Scores.Hdicaps'!$A$3:$A$91,0))</f>
        <v>9.84375</v>
      </c>
      <c r="Z75" s="41">
        <f>INDEX('[1]Current Yr Scores.Hdicaps'!$S$3:$S$91, MATCH($K75,'[1]Current Yr Scores.Hdicaps'!$A$3:$A$91,0))</f>
        <v>9.59375</v>
      </c>
      <c r="AA75" s="42">
        <v>2</v>
      </c>
    </row>
    <row r="76" spans="1:27" ht="15.75" x14ac:dyDescent="0.25">
      <c r="A76" s="79">
        <v>45106</v>
      </c>
      <c r="B76" s="81">
        <v>8</v>
      </c>
      <c r="C76" s="81">
        <v>6</v>
      </c>
      <c r="D76" s="81">
        <v>4</v>
      </c>
      <c r="E76" s="81">
        <v>5</v>
      </c>
      <c r="F76" s="81">
        <v>3</v>
      </c>
      <c r="G76" s="81">
        <v>1</v>
      </c>
      <c r="H76" s="81">
        <v>7</v>
      </c>
      <c r="I76" s="81">
        <v>2</v>
      </c>
      <c r="K76" s="36" t="s">
        <v>131</v>
      </c>
      <c r="L76" s="37">
        <f>VLOOKUP($K76,'[1]2023 Sign Ups'!$A$2:$D$90,4,FALSE)</f>
        <v>7</v>
      </c>
      <c r="M76" s="38">
        <v>5</v>
      </c>
      <c r="N76" s="38">
        <v>5</v>
      </c>
      <c r="O76" s="38">
        <v>6</v>
      </c>
      <c r="P76" s="38">
        <v>4</v>
      </c>
      <c r="Q76" s="38">
        <v>4</v>
      </c>
      <c r="R76" s="38">
        <v>5</v>
      </c>
      <c r="S76" s="38">
        <v>7</v>
      </c>
      <c r="T76" s="38">
        <v>4</v>
      </c>
      <c r="U76" s="38">
        <v>7</v>
      </c>
      <c r="V76" s="39">
        <f t="shared" si="33"/>
        <v>47</v>
      </c>
      <c r="W76" s="39">
        <f t="shared" si="32"/>
        <v>14</v>
      </c>
      <c r="X76" s="39">
        <f t="shared" si="34"/>
        <v>33</v>
      </c>
      <c r="Y76" s="40">
        <f>INDEX('[1]Current Yr Scores.Hdicaps'!$R$3:$R$91, MATCH($K76,'[1]Current Yr Scores.Hdicaps'!$A$3:$A$91,0))</f>
        <v>13.631555555555551</v>
      </c>
      <c r="Z76" s="41">
        <f>INDEX('[1]Current Yr Scores.Hdicaps'!$S$3:$S$91, MATCH($K76,'[1]Current Yr Scores.Hdicaps'!$A$3:$A$91,0))</f>
        <v>13.123666666666658</v>
      </c>
      <c r="AA76" s="42">
        <v>2</v>
      </c>
    </row>
    <row r="77" spans="1:27" ht="15.75" x14ac:dyDescent="0.25">
      <c r="A77" s="79">
        <v>45113</v>
      </c>
      <c r="B77" s="81">
        <v>4</v>
      </c>
      <c r="C77" s="81">
        <v>2</v>
      </c>
      <c r="D77" s="81">
        <v>7</v>
      </c>
      <c r="E77" s="81">
        <v>1</v>
      </c>
      <c r="F77" s="81">
        <v>8</v>
      </c>
      <c r="G77" s="81">
        <v>6</v>
      </c>
      <c r="H77" s="81">
        <v>3</v>
      </c>
      <c r="I77" s="81">
        <v>5</v>
      </c>
      <c r="K77" s="36" t="s">
        <v>109</v>
      </c>
      <c r="L77" s="37">
        <f>VLOOKUP($K77,'[1]2023 Sign Ups'!$A$2:$D$90,4,FALSE)</f>
        <v>5</v>
      </c>
      <c r="M77" s="38">
        <v>4</v>
      </c>
      <c r="N77" s="38">
        <v>5</v>
      </c>
      <c r="O77" s="38">
        <v>7</v>
      </c>
      <c r="P77" s="38">
        <v>4</v>
      </c>
      <c r="Q77" s="38">
        <v>5</v>
      </c>
      <c r="R77" s="38">
        <v>5</v>
      </c>
      <c r="S77" s="38">
        <v>9</v>
      </c>
      <c r="T77" s="38">
        <v>3</v>
      </c>
      <c r="U77" s="38">
        <v>5</v>
      </c>
      <c r="V77" s="39">
        <f t="shared" si="33"/>
        <v>47</v>
      </c>
      <c r="W77" s="39">
        <f t="shared" si="32"/>
        <v>15</v>
      </c>
      <c r="X77" s="39">
        <f t="shared" si="34"/>
        <v>32</v>
      </c>
      <c r="Y77" s="40">
        <f>INDEX('[1]Current Yr Scores.Hdicaps'!$R$3:$R$91, MATCH($K77,'[1]Current Yr Scores.Hdicaps'!$A$3:$A$91,0))</f>
        <v>14.725000000000001</v>
      </c>
      <c r="Z77" s="41">
        <f>INDEX('[1]Current Yr Scores.Hdicaps'!$S$3:$S$91, MATCH($K77,'[1]Current Yr Scores.Hdicaps'!$A$3:$A$91,0))</f>
        <v>13.475000000000001</v>
      </c>
      <c r="AA77" s="42">
        <v>2</v>
      </c>
    </row>
    <row r="78" spans="1:27" ht="15.75" x14ac:dyDescent="0.25">
      <c r="A78" s="79">
        <v>45120</v>
      </c>
      <c r="B78" s="81">
        <v>1</v>
      </c>
      <c r="C78" s="81">
        <v>3</v>
      </c>
      <c r="D78" s="81">
        <v>8</v>
      </c>
      <c r="E78" s="81">
        <v>2</v>
      </c>
      <c r="F78" s="81">
        <v>5</v>
      </c>
      <c r="G78" s="81">
        <v>7</v>
      </c>
      <c r="H78" s="81">
        <v>4</v>
      </c>
      <c r="I78" s="81">
        <v>6</v>
      </c>
      <c r="K78" s="36" t="s">
        <v>55</v>
      </c>
      <c r="L78" s="37">
        <f>VLOOKUP($K78,'[1]2023 Sign Ups'!$A$2:$D$90,4,FALSE)</f>
        <v>4</v>
      </c>
      <c r="M78" s="38">
        <v>8</v>
      </c>
      <c r="N78" s="38">
        <v>5</v>
      </c>
      <c r="O78" s="38">
        <v>7</v>
      </c>
      <c r="P78" s="38">
        <v>4</v>
      </c>
      <c r="Q78" s="38">
        <v>7</v>
      </c>
      <c r="R78" s="38">
        <v>6</v>
      </c>
      <c r="S78" s="38">
        <v>7</v>
      </c>
      <c r="T78" s="38">
        <v>4</v>
      </c>
      <c r="U78" s="38">
        <v>6</v>
      </c>
      <c r="V78" s="39">
        <f t="shared" si="33"/>
        <v>54</v>
      </c>
      <c r="W78" s="39">
        <f t="shared" si="32"/>
        <v>10</v>
      </c>
      <c r="X78" s="39">
        <f t="shared" si="34"/>
        <v>44</v>
      </c>
      <c r="Y78" s="40">
        <f>INDEX('[1]Current Yr Scores.Hdicaps'!$R$3:$R$91, MATCH($K78,'[1]Current Yr Scores.Hdicaps'!$A$3:$A$91,0))</f>
        <v>10.433333333333337</v>
      </c>
      <c r="Z78" s="41">
        <f>INDEX('[1]Current Yr Scores.Hdicaps'!$S$3:$S$91, MATCH($K78,'[1]Current Yr Scores.Hdicaps'!$A$3:$A$91,0))</f>
        <v>12.475000000000001</v>
      </c>
      <c r="AA78" s="42">
        <v>2</v>
      </c>
    </row>
    <row r="79" spans="1:27" ht="15.75" x14ac:dyDescent="0.25">
      <c r="A79" s="79">
        <v>45127</v>
      </c>
      <c r="B79" s="56">
        <v>6</v>
      </c>
      <c r="C79" s="56">
        <v>4</v>
      </c>
      <c r="D79" s="56">
        <v>1</v>
      </c>
      <c r="E79" s="81">
        <v>3</v>
      </c>
      <c r="F79" s="81">
        <v>2</v>
      </c>
      <c r="G79" s="56">
        <v>8</v>
      </c>
      <c r="H79" s="81">
        <v>5</v>
      </c>
      <c r="I79" s="81">
        <v>7</v>
      </c>
      <c r="K79" s="36" t="s">
        <v>38</v>
      </c>
      <c r="L79" s="37">
        <f>VLOOKUP($K79,'[1]2023 Sign Ups'!$A$2:$D$90,4,FALSE)</f>
        <v>4</v>
      </c>
      <c r="M79" s="38">
        <v>6</v>
      </c>
      <c r="N79" s="38">
        <v>4</v>
      </c>
      <c r="O79" s="38">
        <v>5</v>
      </c>
      <c r="P79" s="38">
        <v>4</v>
      </c>
      <c r="Q79" s="38">
        <v>6</v>
      </c>
      <c r="R79" s="38">
        <v>4</v>
      </c>
      <c r="S79" s="38">
        <v>6</v>
      </c>
      <c r="T79" s="38">
        <v>4</v>
      </c>
      <c r="U79" s="38">
        <v>5</v>
      </c>
      <c r="V79" s="39">
        <f t="shared" si="33"/>
        <v>44</v>
      </c>
      <c r="W79" s="39">
        <f t="shared" si="32"/>
        <v>10</v>
      </c>
      <c r="X79" s="39">
        <f t="shared" si="34"/>
        <v>34</v>
      </c>
      <c r="Y79" s="40">
        <f>INDEX('[1]Current Yr Scores.Hdicaps'!$R$3:$R$91, MATCH($K79,'[1]Current Yr Scores.Hdicaps'!$A$3:$A$91,0))</f>
        <v>9.7666666666666657</v>
      </c>
      <c r="Z79" s="41">
        <f>INDEX('[1]Current Yr Scores.Hdicaps'!$S$3:$S$91, MATCH($K79,'[1]Current Yr Scores.Hdicaps'!$A$3:$A$91,0))</f>
        <v>9.4750000000000014</v>
      </c>
      <c r="AA79" s="42">
        <v>2</v>
      </c>
    </row>
    <row r="80" spans="1:27" ht="15.75" x14ac:dyDescent="0.25">
      <c r="A80" s="79">
        <v>45134</v>
      </c>
      <c r="B80" s="81">
        <v>3</v>
      </c>
      <c r="C80" s="81">
        <v>8</v>
      </c>
      <c r="D80" s="81">
        <v>6</v>
      </c>
      <c r="E80" s="81">
        <v>7</v>
      </c>
      <c r="F80" s="81">
        <v>4</v>
      </c>
      <c r="G80" s="81">
        <v>5</v>
      </c>
      <c r="H80" s="81">
        <v>2</v>
      </c>
      <c r="I80" s="81">
        <v>1</v>
      </c>
      <c r="K80" s="36" t="s">
        <v>116</v>
      </c>
      <c r="L80" s="37">
        <f>VLOOKUP($K80,'[1]2023 Sign Ups'!$A$2:$D$90,4,FALSE)</f>
        <v>3</v>
      </c>
      <c r="M80" s="38"/>
      <c r="N80" s="38"/>
      <c r="O80" s="38"/>
      <c r="P80" s="38"/>
      <c r="Q80" s="38"/>
      <c r="R80" s="38"/>
      <c r="S80" s="38"/>
      <c r="T80" s="38"/>
      <c r="U80" s="38"/>
      <c r="V80" s="39" t="str">
        <f t="shared" si="33"/>
        <v/>
      </c>
      <c r="W80" s="39">
        <f t="shared" si="32"/>
        <v>12</v>
      </c>
      <c r="X80" s="39" t="str">
        <f t="shared" si="34"/>
        <v xml:space="preserve"> </v>
      </c>
      <c r="Y80" s="40">
        <f>INDEX('[1]Current Yr Scores.Hdicaps'!$R$3:$R$91, MATCH($K80,'[1]Current Yr Scores.Hdicaps'!$A$3:$A$91,0))</f>
        <v>12.100000000000001</v>
      </c>
      <c r="Z80" s="41">
        <f>INDEX('[1]Current Yr Scores.Hdicaps'!$S$3:$S$91, MATCH($K80,'[1]Current Yr Scores.Hdicaps'!$A$3:$A$91,0))</f>
        <v>12.100000000000001</v>
      </c>
      <c r="AA80" s="42">
        <v>0</v>
      </c>
    </row>
    <row r="81" spans="1:27" ht="15.75" x14ac:dyDescent="0.25">
      <c r="A81" s="79">
        <v>45141</v>
      </c>
      <c r="B81" s="142" t="s">
        <v>142</v>
      </c>
      <c r="C81" s="143"/>
      <c r="D81" s="143"/>
      <c r="E81" s="143"/>
      <c r="F81" s="143"/>
      <c r="G81" s="143"/>
      <c r="H81" s="143"/>
      <c r="I81" s="144"/>
      <c r="K81" s="36" t="s">
        <v>111</v>
      </c>
      <c r="L81" s="37">
        <f>VLOOKUP($K81,'[1]2023 Sign Ups'!$A$2:$D$90,4,FALSE)</f>
        <v>3</v>
      </c>
      <c r="M81" s="38">
        <v>5</v>
      </c>
      <c r="N81" s="38">
        <v>4</v>
      </c>
      <c r="O81" s="38">
        <v>5</v>
      </c>
      <c r="P81" s="38">
        <v>5</v>
      </c>
      <c r="Q81" s="38">
        <v>5</v>
      </c>
      <c r="R81" s="38">
        <v>5</v>
      </c>
      <c r="S81" s="38">
        <v>5</v>
      </c>
      <c r="T81" s="38">
        <v>3</v>
      </c>
      <c r="U81" s="38">
        <v>5</v>
      </c>
      <c r="V81" s="39">
        <f t="shared" si="33"/>
        <v>42</v>
      </c>
      <c r="W81" s="39">
        <f>(V81-$G$1)*0.6</f>
        <v>4.2</v>
      </c>
      <c r="X81" s="39">
        <f t="shared" si="34"/>
        <v>37.799999999999997</v>
      </c>
      <c r="Y81" s="40" t="str">
        <f>INDEX('[1]Current Yr Scores.Hdicaps'!$R$3:$R$91, MATCH($K81,'[1]Current Yr Scores.Hdicaps'!$A$3:$A$91,0))</f>
        <v>TBD</v>
      </c>
      <c r="Z81" s="41" t="str">
        <f>INDEX('[1]Current Yr Scores.Hdicaps'!$S$3:$S$91, MATCH($K81,'[1]Current Yr Scores.Hdicaps'!$A$3:$A$91,0))</f>
        <v>TBD</v>
      </c>
      <c r="AA81" s="42">
        <v>0</v>
      </c>
    </row>
    <row r="82" spans="1:27" ht="15.75" x14ac:dyDescent="0.25">
      <c r="A82" s="79">
        <v>45148</v>
      </c>
      <c r="B82" s="142" t="s">
        <v>143</v>
      </c>
      <c r="C82" s="143"/>
      <c r="D82" s="143"/>
      <c r="E82" s="143"/>
      <c r="F82" s="143"/>
      <c r="G82" s="143"/>
      <c r="H82" s="143"/>
      <c r="I82" s="144"/>
      <c r="K82" s="36" t="s">
        <v>34</v>
      </c>
      <c r="L82" s="37">
        <f>VLOOKUP($K82,'[1]2023 Sign Ups'!$A$2:$D$90,4,FALSE)</f>
        <v>1</v>
      </c>
      <c r="M82" s="38">
        <v>4</v>
      </c>
      <c r="N82" s="38">
        <v>4</v>
      </c>
      <c r="O82" s="38">
        <v>4</v>
      </c>
      <c r="P82" s="38">
        <v>3</v>
      </c>
      <c r="Q82" s="38">
        <v>3</v>
      </c>
      <c r="R82" s="38">
        <v>5</v>
      </c>
      <c r="S82" s="38">
        <v>4</v>
      </c>
      <c r="T82" s="38">
        <v>3</v>
      </c>
      <c r="U82" s="38">
        <v>4</v>
      </c>
      <c r="V82" s="39">
        <f t="shared" si="33"/>
        <v>34</v>
      </c>
      <c r="W82" s="39">
        <f t="shared" ref="W82:W91" si="35">IF(Y82="TBD","TBD",ROUND(Y82,0))</f>
        <v>0</v>
      </c>
      <c r="X82" s="39">
        <f t="shared" si="34"/>
        <v>34</v>
      </c>
      <c r="Y82" s="40">
        <f>INDEX('[1]Current Yr Scores.Hdicaps'!$R$3:$R$91, MATCH($K82,'[1]Current Yr Scores.Hdicaps'!$A$3:$A$91,0))</f>
        <v>0.10000000000000142</v>
      </c>
      <c r="Z82" s="41">
        <f>INDEX('[1]Current Yr Scores.Hdicaps'!$S$3:$S$91, MATCH($K82,'[1]Current Yr Scores.Hdicaps'!$A$3:$A$91,0))</f>
        <v>-0.64999999999999858</v>
      </c>
      <c r="AA82" s="42">
        <v>2</v>
      </c>
    </row>
    <row r="83" spans="1:27" ht="15.75" x14ac:dyDescent="0.25">
      <c r="A83" s="79">
        <v>45155</v>
      </c>
      <c r="B83" s="145" t="s">
        <v>144</v>
      </c>
      <c r="C83" s="146"/>
      <c r="D83" s="146"/>
      <c r="E83" s="146"/>
      <c r="F83" s="146"/>
      <c r="G83" s="146"/>
      <c r="H83" s="146"/>
      <c r="I83" s="146"/>
      <c r="K83" s="36" t="s">
        <v>32</v>
      </c>
      <c r="L83" s="37">
        <f>VLOOKUP($K83,'[1]2023 Sign Ups'!$A$2:$D$90,4,FALSE)</f>
        <v>4</v>
      </c>
      <c r="M83" s="38">
        <v>4</v>
      </c>
      <c r="N83" s="38">
        <v>4</v>
      </c>
      <c r="O83" s="38">
        <v>6</v>
      </c>
      <c r="P83" s="38">
        <v>4</v>
      </c>
      <c r="Q83" s="38">
        <v>4</v>
      </c>
      <c r="R83" s="38">
        <v>4</v>
      </c>
      <c r="S83" s="38">
        <v>8</v>
      </c>
      <c r="T83" s="38">
        <v>5</v>
      </c>
      <c r="U83" s="38">
        <v>5</v>
      </c>
      <c r="V83" s="39">
        <f t="shared" si="33"/>
        <v>44</v>
      </c>
      <c r="W83" s="39">
        <f t="shared" si="35"/>
        <v>13</v>
      </c>
      <c r="X83" s="39">
        <f t="shared" si="34"/>
        <v>31</v>
      </c>
      <c r="Y83" s="40">
        <f>INDEX('[1]Current Yr Scores.Hdicaps'!$R$3:$R$91, MATCH($K83,'[1]Current Yr Scores.Hdicaps'!$A$3:$A$91,0))</f>
        <v>12.600000000000001</v>
      </c>
      <c r="Z83" s="41">
        <f>INDEX('[1]Current Yr Scores.Hdicaps'!$S$3:$S$91, MATCH($K83,'[1]Current Yr Scores.Hdicaps'!$A$3:$A$91,0))</f>
        <v>10.350000000000001</v>
      </c>
      <c r="AA83" s="42">
        <v>1</v>
      </c>
    </row>
    <row r="84" spans="1:27" ht="15.75" x14ac:dyDescent="0.25">
      <c r="I84" s="8"/>
      <c r="K84" s="36" t="s">
        <v>75</v>
      </c>
      <c r="L84" s="37">
        <f>VLOOKUP($K84,'[1]2023 Sign Ups'!$A$2:$D$90,4,FALSE)</f>
        <v>2</v>
      </c>
      <c r="M84" s="38">
        <v>4</v>
      </c>
      <c r="N84" s="38">
        <v>4</v>
      </c>
      <c r="O84" s="38">
        <v>4</v>
      </c>
      <c r="P84" s="38">
        <v>2</v>
      </c>
      <c r="Q84" s="38">
        <v>4</v>
      </c>
      <c r="R84" s="38">
        <v>6</v>
      </c>
      <c r="S84" s="38">
        <v>7</v>
      </c>
      <c r="T84" s="38">
        <v>3</v>
      </c>
      <c r="U84" s="38">
        <v>7</v>
      </c>
      <c r="V84" s="39">
        <f t="shared" si="33"/>
        <v>41</v>
      </c>
      <c r="W84" s="39">
        <f t="shared" si="35"/>
        <v>7</v>
      </c>
      <c r="X84" s="39">
        <f t="shared" si="34"/>
        <v>34</v>
      </c>
      <c r="Y84" s="40">
        <f>INDEX('[1]Current Yr Scores.Hdicaps'!$R$3:$R$91, MATCH($K84,'[1]Current Yr Scores.Hdicaps'!$A$3:$A$91,0))</f>
        <v>7.1000000000000014</v>
      </c>
      <c r="Z84" s="41">
        <f>INDEX('[1]Current Yr Scores.Hdicaps'!$S$3:$S$91, MATCH($K84,'[1]Current Yr Scores.Hdicaps'!$A$3:$A$91,0))</f>
        <v>6.6000000000000014</v>
      </c>
      <c r="AA84" s="42">
        <v>0</v>
      </c>
    </row>
    <row r="85" spans="1:27" ht="15.75" x14ac:dyDescent="0.25">
      <c r="A85" s="14" t="s">
        <v>145</v>
      </c>
      <c r="B85" s="14"/>
      <c r="C85" s="14"/>
      <c r="D85" s="14"/>
      <c r="E85" s="14"/>
      <c r="F85" s="85"/>
      <c r="G85" s="14"/>
      <c r="H85" s="14"/>
      <c r="I85" s="14"/>
      <c r="K85" s="36" t="s">
        <v>123</v>
      </c>
      <c r="L85" s="37">
        <f>VLOOKUP($K85,'[1]2023 Sign Ups'!$A$2:$D$90,4,FALSE)</f>
        <v>7</v>
      </c>
      <c r="M85" s="38">
        <v>6</v>
      </c>
      <c r="N85" s="38">
        <v>5</v>
      </c>
      <c r="O85" s="38">
        <v>5</v>
      </c>
      <c r="P85" s="38">
        <v>4</v>
      </c>
      <c r="Q85" s="38">
        <v>4</v>
      </c>
      <c r="R85" s="38">
        <v>4</v>
      </c>
      <c r="S85" s="38">
        <v>6</v>
      </c>
      <c r="T85" s="38">
        <v>3</v>
      </c>
      <c r="U85" s="38">
        <v>4</v>
      </c>
      <c r="V85" s="39">
        <f t="shared" si="33"/>
        <v>41</v>
      </c>
      <c r="W85" s="39">
        <f t="shared" si="35"/>
        <v>10</v>
      </c>
      <c r="X85" s="39">
        <f t="shared" si="34"/>
        <v>31</v>
      </c>
      <c r="Y85" s="40">
        <f>INDEX('[1]Current Yr Scores.Hdicaps'!$R$3:$R$91, MATCH($K85,'[1]Current Yr Scores.Hdicaps'!$A$3:$A$91,0))</f>
        <v>10.100000000000001</v>
      </c>
      <c r="Z85" s="41">
        <f>INDEX('[1]Current Yr Scores.Hdicaps'!$S$3:$S$91, MATCH($K85,'[1]Current Yr Scores.Hdicaps'!$A$3:$A$91,0))</f>
        <v>8.9750000000000014</v>
      </c>
      <c r="AA85" s="42">
        <v>2</v>
      </c>
    </row>
    <row r="86" spans="1:27" ht="15.75" x14ac:dyDescent="0.25">
      <c r="A86" s="14"/>
      <c r="B86" s="14" t="s">
        <v>160</v>
      </c>
      <c r="C86" s="14"/>
      <c r="D86" s="14"/>
      <c r="E86" s="14"/>
      <c r="F86" s="14"/>
      <c r="G86" s="14"/>
      <c r="I86" s="8"/>
      <c r="K86" s="36" t="s">
        <v>94</v>
      </c>
      <c r="L86" s="37">
        <f>VLOOKUP($K86,'[1]2023 Sign Ups'!$A$2:$D$90,4,FALSE)</f>
        <v>6</v>
      </c>
      <c r="M86" s="38">
        <v>7</v>
      </c>
      <c r="N86" s="38">
        <v>7</v>
      </c>
      <c r="O86" s="38">
        <v>13</v>
      </c>
      <c r="P86" s="38">
        <v>4</v>
      </c>
      <c r="Q86" s="38">
        <v>6</v>
      </c>
      <c r="R86" s="38">
        <v>6</v>
      </c>
      <c r="S86" s="38">
        <v>12</v>
      </c>
      <c r="T86" s="38">
        <v>6</v>
      </c>
      <c r="U86" s="38">
        <v>9</v>
      </c>
      <c r="V86" s="39">
        <f t="shared" si="33"/>
        <v>70</v>
      </c>
      <c r="W86" s="39">
        <f t="shared" si="35"/>
        <v>27</v>
      </c>
      <c r="X86" s="39">
        <f t="shared" si="34"/>
        <v>43</v>
      </c>
      <c r="Y86" s="40">
        <f>INDEX('[1]Current Yr Scores.Hdicaps'!$R$3:$R$91, MATCH($K86,'[1]Current Yr Scores.Hdicaps'!$A$3:$A$91,0))</f>
        <v>27.475000000000001</v>
      </c>
      <c r="Z86" s="41">
        <f>INDEX('[1]Current Yr Scores.Hdicaps'!$S$3:$S$91, MATCH($K86,'[1]Current Yr Scores.Hdicaps'!$A$3:$A$91,0))</f>
        <v>26.975000000000001</v>
      </c>
      <c r="AA86" s="42">
        <v>2</v>
      </c>
    </row>
    <row r="87" spans="1:27" ht="15.75" x14ac:dyDescent="0.25">
      <c r="K87" s="36" t="s">
        <v>95</v>
      </c>
      <c r="L87" s="37">
        <f>VLOOKUP($K87,'[1]2023 Sign Ups'!$A$2:$D$90,4,FALSE)</f>
        <v>2</v>
      </c>
      <c r="M87" s="38">
        <v>6</v>
      </c>
      <c r="N87" s="38">
        <v>6</v>
      </c>
      <c r="O87" s="38">
        <v>5</v>
      </c>
      <c r="P87" s="38">
        <v>4</v>
      </c>
      <c r="Q87" s="38">
        <v>6</v>
      </c>
      <c r="R87" s="38">
        <v>8</v>
      </c>
      <c r="S87" s="38">
        <v>8</v>
      </c>
      <c r="T87" s="38">
        <v>4</v>
      </c>
      <c r="U87" s="38">
        <v>6</v>
      </c>
      <c r="V87" s="39">
        <f t="shared" si="33"/>
        <v>53</v>
      </c>
      <c r="W87" s="39">
        <f t="shared" si="35"/>
        <v>12</v>
      </c>
      <c r="X87" s="39">
        <f t="shared" si="34"/>
        <v>41</v>
      </c>
      <c r="Y87" s="40">
        <f>INDEX('[1]Current Yr Scores.Hdicaps'!$R$3:$R$91, MATCH($K87,'[1]Current Yr Scores.Hdicaps'!$A$3:$A$91,0))</f>
        <v>12.100000000000001</v>
      </c>
      <c r="Z87" s="41">
        <f>INDEX('[1]Current Yr Scores.Hdicaps'!$S$3:$S$91, MATCH($K87,'[1]Current Yr Scores.Hdicaps'!$A$3:$A$91,0))</f>
        <v>12.100000000000001</v>
      </c>
      <c r="AA87" s="42">
        <v>2</v>
      </c>
    </row>
    <row r="88" spans="1:27" ht="15.75" x14ac:dyDescent="0.25">
      <c r="K88" s="36" t="s">
        <v>43</v>
      </c>
      <c r="L88" s="37">
        <f>VLOOKUP($K88,'[1]2023 Sign Ups'!$A$2:$D$90,4,FALSE)</f>
        <v>4</v>
      </c>
      <c r="M88" s="38">
        <v>4</v>
      </c>
      <c r="N88" s="38">
        <v>5</v>
      </c>
      <c r="O88" s="38">
        <v>6</v>
      </c>
      <c r="P88" s="38">
        <v>4</v>
      </c>
      <c r="Q88" s="38">
        <v>3</v>
      </c>
      <c r="R88" s="38">
        <v>5</v>
      </c>
      <c r="S88" s="38">
        <v>7</v>
      </c>
      <c r="T88" s="38">
        <v>3</v>
      </c>
      <c r="U88" s="38">
        <v>6</v>
      </c>
      <c r="V88" s="39">
        <f t="shared" si="33"/>
        <v>43</v>
      </c>
      <c r="W88" s="39">
        <f t="shared" si="35"/>
        <v>6</v>
      </c>
      <c r="X88" s="39">
        <f t="shared" si="34"/>
        <v>37</v>
      </c>
      <c r="Y88" s="40">
        <f>INDEX('[1]Current Yr Scores.Hdicaps'!$R$3:$R$91, MATCH($K88,'[1]Current Yr Scores.Hdicaps'!$A$3:$A$91,0))</f>
        <v>5.7250000000000014</v>
      </c>
      <c r="Z88" s="41">
        <f>INDEX('[1]Current Yr Scores.Hdicaps'!$S$3:$S$91, MATCH($K88,'[1]Current Yr Scores.Hdicaps'!$A$3:$A$91,0))</f>
        <v>5.7250000000000014</v>
      </c>
      <c r="AA88" s="42">
        <v>2</v>
      </c>
    </row>
    <row r="89" spans="1:27" ht="18.75" x14ac:dyDescent="0.3">
      <c r="A89" s="10" t="s">
        <v>2</v>
      </c>
      <c r="C89" s="13"/>
      <c r="D89" s="13"/>
      <c r="E89" s="13"/>
      <c r="K89" s="36" t="s">
        <v>110</v>
      </c>
      <c r="L89" s="37">
        <f>VLOOKUP($K89,'[1]2023 Sign Ups'!$A$2:$D$90,4,FALSE)</f>
        <v>5</v>
      </c>
      <c r="M89" s="38">
        <v>3</v>
      </c>
      <c r="N89" s="38">
        <v>4</v>
      </c>
      <c r="O89" s="38">
        <v>5</v>
      </c>
      <c r="P89" s="38">
        <v>3</v>
      </c>
      <c r="Q89" s="38">
        <v>4</v>
      </c>
      <c r="R89" s="38">
        <v>5</v>
      </c>
      <c r="S89" s="38">
        <v>7</v>
      </c>
      <c r="T89" s="38">
        <v>3</v>
      </c>
      <c r="U89" s="38">
        <v>5</v>
      </c>
      <c r="V89" s="39">
        <f t="shared" si="33"/>
        <v>39</v>
      </c>
      <c r="W89" s="39">
        <f t="shared" si="35"/>
        <v>4</v>
      </c>
      <c r="X89" s="39">
        <f t="shared" si="34"/>
        <v>35</v>
      </c>
      <c r="Y89" s="40">
        <f>INDEX('[1]Current Yr Scores.Hdicaps'!$R$3:$R$91, MATCH($K89,'[1]Current Yr Scores.Hdicaps'!$A$3:$A$91,0))</f>
        <v>4.4750000000000014</v>
      </c>
      <c r="Z89" s="41">
        <f>INDEX('[1]Current Yr Scores.Hdicaps'!$S$3:$S$91, MATCH($K89,'[1]Current Yr Scores.Hdicaps'!$A$3:$A$91,0))</f>
        <v>3.4750000000000014</v>
      </c>
      <c r="AA89" s="42">
        <v>2</v>
      </c>
    </row>
    <row r="90" spans="1:27" ht="15.75" x14ac:dyDescent="0.25">
      <c r="A90" s="17" t="s">
        <v>196</v>
      </c>
      <c r="B90" s="29"/>
      <c r="C90" s="133"/>
      <c r="D90" s="131" t="s">
        <v>13</v>
      </c>
      <c r="E90" s="133"/>
      <c r="F90" s="132" t="s">
        <v>14</v>
      </c>
      <c r="G90" s="86"/>
      <c r="K90" s="36" t="s">
        <v>81</v>
      </c>
      <c r="L90" s="37">
        <f>VLOOKUP($K90,'[1]2023 Sign Ups'!$A$2:$D$90,4,FALSE)</f>
        <v>6</v>
      </c>
      <c r="M90" s="38">
        <v>5</v>
      </c>
      <c r="N90" s="38">
        <v>4</v>
      </c>
      <c r="O90" s="38">
        <v>5</v>
      </c>
      <c r="P90" s="38">
        <v>3</v>
      </c>
      <c r="Q90" s="38">
        <v>5</v>
      </c>
      <c r="R90" s="38">
        <v>6</v>
      </c>
      <c r="S90" s="38">
        <v>5</v>
      </c>
      <c r="T90" s="38">
        <v>4</v>
      </c>
      <c r="U90" s="38">
        <v>4</v>
      </c>
      <c r="V90" s="39">
        <f t="shared" si="33"/>
        <v>41</v>
      </c>
      <c r="W90" s="39">
        <f t="shared" si="35"/>
        <v>5</v>
      </c>
      <c r="X90" s="39">
        <f t="shared" si="34"/>
        <v>36</v>
      </c>
      <c r="Y90" s="40">
        <f>INDEX('[1]Current Yr Scores.Hdicaps'!$R$3:$R$91, MATCH($K90,'[1]Current Yr Scores.Hdicaps'!$A$3:$A$91,0))</f>
        <v>5.1000000000000014</v>
      </c>
      <c r="Z90" s="41">
        <f>INDEX('[1]Current Yr Scores.Hdicaps'!$S$3:$S$91, MATCH($K90,'[1]Current Yr Scores.Hdicaps'!$A$3:$A$91,0))</f>
        <v>5.2250000000000014</v>
      </c>
      <c r="AA90" s="42">
        <v>2</v>
      </c>
    </row>
    <row r="91" spans="1:27" ht="15.75" x14ac:dyDescent="0.25">
      <c r="A91" s="18" t="s">
        <v>18</v>
      </c>
      <c r="B91" s="29" t="s">
        <v>19</v>
      </c>
      <c r="C91" s="130" t="s">
        <v>20</v>
      </c>
      <c r="D91" s="131" t="s">
        <v>198</v>
      </c>
      <c r="E91" s="130" t="s">
        <v>14</v>
      </c>
      <c r="F91" s="132" t="s">
        <v>22</v>
      </c>
      <c r="G91" s="129" t="s">
        <v>23</v>
      </c>
      <c r="K91" s="36" t="s">
        <v>132</v>
      </c>
      <c r="L91" s="37">
        <f>VLOOKUP($K91,'[1]2023 Sign Ups'!$A$2:$D$90,4,FALSE)</f>
        <v>8</v>
      </c>
      <c r="V91" s="39" t="str">
        <f t="shared" si="33"/>
        <v/>
      </c>
      <c r="W91" s="39">
        <f t="shared" si="35"/>
        <v>9</v>
      </c>
      <c r="X91" s="39" t="str">
        <f t="shared" si="34"/>
        <v xml:space="preserve"> </v>
      </c>
      <c r="Y91" s="40">
        <f>INDEX('[1]Current Yr Scores.Hdicaps'!$R$3:$R$91, MATCH($K91,'[1]Current Yr Scores.Hdicaps'!$A$3:$A$91,0))</f>
        <v>8.8444444444444485</v>
      </c>
      <c r="Z91" s="41">
        <f>INDEX('[1]Current Yr Scores.Hdicaps'!$S$3:$S$91, MATCH($K91,'[1]Current Yr Scores.Hdicaps'!$A$3:$A$91,0))</f>
        <v>8.8444444444444485</v>
      </c>
      <c r="AA91" s="42">
        <v>2</v>
      </c>
    </row>
    <row r="92" spans="1:27" ht="15.75" x14ac:dyDescent="0.25">
      <c r="A92" s="36" t="s">
        <v>34</v>
      </c>
      <c r="B92" s="37">
        <v>1</v>
      </c>
      <c r="C92" s="39">
        <v>34</v>
      </c>
      <c r="D92" s="39">
        <v>0</v>
      </c>
      <c r="E92" s="39">
        <v>34</v>
      </c>
      <c r="F92" s="39">
        <v>0.10000000000000142</v>
      </c>
      <c r="G92" s="114">
        <v>-0.64999999999999858</v>
      </c>
    </row>
    <row r="93" spans="1:27" ht="15.75" x14ac:dyDescent="0.25">
      <c r="A93" s="36" t="s">
        <v>77</v>
      </c>
      <c r="B93" s="37">
        <v>5</v>
      </c>
      <c r="C93" s="39">
        <v>35</v>
      </c>
      <c r="D93" s="46">
        <v>4</v>
      </c>
      <c r="E93" s="39">
        <v>31</v>
      </c>
      <c r="F93" s="39">
        <v>7.6000000000000014</v>
      </c>
      <c r="G93" s="114">
        <v>5.3500000000000014</v>
      </c>
      <c r="L93" s="86"/>
      <c r="M93" s="87" t="s">
        <v>3</v>
      </c>
      <c r="N93" s="88" t="s">
        <v>4</v>
      </c>
      <c r="O93" s="88" t="s">
        <v>5</v>
      </c>
      <c r="P93" s="88" t="s">
        <v>6</v>
      </c>
      <c r="Q93" s="88" t="s">
        <v>7</v>
      </c>
      <c r="R93" s="88" t="s">
        <v>8</v>
      </c>
      <c r="S93" s="88" t="s">
        <v>9</v>
      </c>
      <c r="T93" s="88" t="s">
        <v>10</v>
      </c>
      <c r="U93" s="89" t="s">
        <v>11</v>
      </c>
    </row>
    <row r="94" spans="1:27" ht="15.75" x14ac:dyDescent="0.25">
      <c r="A94" s="36" t="s">
        <v>83</v>
      </c>
      <c r="B94" s="37">
        <v>2</v>
      </c>
      <c r="C94" s="39">
        <v>36</v>
      </c>
      <c r="D94" s="39">
        <v>0</v>
      </c>
      <c r="E94" s="39">
        <v>36</v>
      </c>
      <c r="F94" s="39">
        <v>0.47500000000000142</v>
      </c>
      <c r="G94" s="114">
        <v>-2.4999999999998579E-2</v>
      </c>
      <c r="K94" s="90" t="s">
        <v>146</v>
      </c>
      <c r="L94" s="91"/>
      <c r="M94" s="91">
        <f t="shared" ref="M94:X94" si="36">AVERAGE(M4:M92)</f>
        <v>5.0945945945945947</v>
      </c>
      <c r="N94" s="91">
        <f t="shared" si="36"/>
        <v>4.8108108108108105</v>
      </c>
      <c r="O94" s="91">
        <f t="shared" si="36"/>
        <v>5.3243243243243246</v>
      </c>
      <c r="P94" s="91">
        <f t="shared" si="36"/>
        <v>3.6756756756756759</v>
      </c>
      <c r="Q94" s="91">
        <f t="shared" si="36"/>
        <v>4.756756756756757</v>
      </c>
      <c r="R94" s="91">
        <f t="shared" si="36"/>
        <v>5.1756756756756754</v>
      </c>
      <c r="S94" s="91">
        <f t="shared" si="36"/>
        <v>6.6351351351351351</v>
      </c>
      <c r="T94" s="91">
        <f t="shared" si="36"/>
        <v>3.810810810810811</v>
      </c>
      <c r="U94" s="91">
        <f t="shared" si="36"/>
        <v>5.3783783783783781</v>
      </c>
      <c r="V94" s="91">
        <f t="shared" si="36"/>
        <v>44.662162162162161</v>
      </c>
      <c r="W94" s="91">
        <f t="shared" si="36"/>
        <v>8.7761363636363647</v>
      </c>
      <c r="X94" s="91">
        <f t="shared" si="36"/>
        <v>35.833783783783787</v>
      </c>
    </row>
    <row r="95" spans="1:27" ht="15.75" x14ac:dyDescent="0.25">
      <c r="A95" s="36" t="s">
        <v>105</v>
      </c>
      <c r="B95" s="37">
        <v>5</v>
      </c>
      <c r="C95" s="46">
        <v>36</v>
      </c>
      <c r="D95" s="46">
        <v>5</v>
      </c>
      <c r="E95" s="39">
        <v>31</v>
      </c>
      <c r="F95" s="39">
        <v>6.0375000000000014</v>
      </c>
      <c r="G95" s="114">
        <v>3.5375000000000014</v>
      </c>
      <c r="K95" s="90" t="s">
        <v>147</v>
      </c>
      <c r="L95" s="91"/>
      <c r="M95" s="91">
        <f t="shared" ref="M95:U95" si="37">M94-M3</f>
        <v>1.0945945945945947</v>
      </c>
      <c r="N95" s="91">
        <f t="shared" si="37"/>
        <v>0.81081081081081052</v>
      </c>
      <c r="O95" s="91">
        <f t="shared" si="37"/>
        <v>1.3243243243243246</v>
      </c>
      <c r="P95" s="91">
        <f t="shared" si="37"/>
        <v>0.67567567567567588</v>
      </c>
      <c r="Q95" s="91">
        <f t="shared" si="37"/>
        <v>0.75675675675675702</v>
      </c>
      <c r="R95" s="91">
        <f t="shared" si="37"/>
        <v>1.1756756756756754</v>
      </c>
      <c r="S95" s="91">
        <f t="shared" si="37"/>
        <v>1.6351351351351351</v>
      </c>
      <c r="T95" s="91">
        <f t="shared" si="37"/>
        <v>0.81081081081081097</v>
      </c>
      <c r="U95" s="91">
        <f t="shared" si="37"/>
        <v>1.3783783783783781</v>
      </c>
    </row>
    <row r="96" spans="1:27" ht="15.75" x14ac:dyDescent="0.25">
      <c r="A96" s="36" t="s">
        <v>87</v>
      </c>
      <c r="B96" s="37">
        <v>8</v>
      </c>
      <c r="C96" s="39">
        <v>36</v>
      </c>
      <c r="D96" s="39">
        <v>2</v>
      </c>
      <c r="E96" s="39">
        <v>34</v>
      </c>
      <c r="F96" s="39">
        <v>2.2250000000000014</v>
      </c>
      <c r="G96" s="114">
        <v>1.7250000000000014</v>
      </c>
      <c r="K96" s="90" t="s">
        <v>148</v>
      </c>
      <c r="L96" s="91"/>
      <c r="M96" s="8">
        <f>COUNTIF(M4:M92,"&lt;4")</f>
        <v>1</v>
      </c>
      <c r="N96" s="8">
        <f>COUNTIF(N4:N92,"&lt;4")</f>
        <v>4</v>
      </c>
      <c r="O96" s="8">
        <f>COUNTIF(O4:O92,"&lt;4")</f>
        <v>1</v>
      </c>
      <c r="P96" s="8">
        <f>COUNTIF(P4:P92,"&lt;3")</f>
        <v>3</v>
      </c>
      <c r="Q96" s="8">
        <f>COUNTIF(Q4:Q92,"&lt;4")</f>
        <v>5</v>
      </c>
      <c r="R96" s="8">
        <f>COUNTIF(R4:R92,"&lt;4")</f>
        <v>1</v>
      </c>
      <c r="S96" s="8">
        <f>COUNTIF(S4:S92,"&lt;5")</f>
        <v>3</v>
      </c>
      <c r="T96" s="8">
        <f>COUNTIF(T4:T92,"&lt;3")</f>
        <v>1</v>
      </c>
      <c r="U96" s="8">
        <f>COUNTIF(U4:U92,"&lt;4")</f>
        <v>0</v>
      </c>
    </row>
    <row r="97" spans="1:21" ht="15.75" x14ac:dyDescent="0.25">
      <c r="A97" s="36" t="s">
        <v>106</v>
      </c>
      <c r="B97" s="37">
        <v>3</v>
      </c>
      <c r="C97" s="39">
        <v>37</v>
      </c>
      <c r="D97" s="39">
        <v>2</v>
      </c>
      <c r="E97" s="39">
        <v>35</v>
      </c>
      <c r="F97" s="39">
        <v>2.1000000000000014</v>
      </c>
      <c r="G97" s="114">
        <v>1.3500000000000014</v>
      </c>
      <c r="K97" s="90" t="s">
        <v>149</v>
      </c>
      <c r="L97" s="8"/>
      <c r="M97" s="8">
        <f>COUNTIF(M5:M92,"=4")</f>
        <v>22</v>
      </c>
      <c r="N97" s="8">
        <f>COUNTIF(N4:N92,"=4")</f>
        <v>27</v>
      </c>
      <c r="O97" s="8">
        <f>COUNTIF(O4:O92,"=4")</f>
        <v>16</v>
      </c>
      <c r="P97" s="8">
        <f>COUNTIF(P4:P92,"=3")</f>
        <v>27</v>
      </c>
      <c r="Q97" s="8">
        <f>COUNTIF(Q4:Q92,"=4")</f>
        <v>27</v>
      </c>
      <c r="R97" s="8">
        <f>COUNTIF(R4:R92,"=4")</f>
        <v>12</v>
      </c>
      <c r="S97" s="8">
        <f>COUNTIF(S4:S92,"=5")</f>
        <v>14</v>
      </c>
      <c r="T97" s="8">
        <f>COUNTIF(T4:T92,"=3")</f>
        <v>26</v>
      </c>
      <c r="U97" s="8">
        <f>COUNTIF(U4:U92,"=4")</f>
        <v>13</v>
      </c>
    </row>
    <row r="98" spans="1:21" ht="15.75" x14ac:dyDescent="0.25">
      <c r="A98" s="36" t="s">
        <v>90</v>
      </c>
      <c r="B98" s="37">
        <v>5</v>
      </c>
      <c r="C98" s="39">
        <v>37</v>
      </c>
      <c r="D98" s="39">
        <v>1</v>
      </c>
      <c r="E98" s="39">
        <v>36</v>
      </c>
      <c r="F98" s="39">
        <v>1.2666666666666657</v>
      </c>
      <c r="G98" s="114">
        <v>1.3500000000000014</v>
      </c>
      <c r="K98" s="90" t="s">
        <v>150</v>
      </c>
      <c r="L98" s="92"/>
      <c r="M98" s="8">
        <f>COUNTIF(M4:M92,"=5")</f>
        <v>31</v>
      </c>
      <c r="N98" s="8">
        <f>COUNTIF(N4:N92,"=5")</f>
        <v>28</v>
      </c>
      <c r="O98" s="8">
        <f>COUNTIF(O4:O92,"=5")</f>
        <v>31</v>
      </c>
      <c r="P98" s="8">
        <f>COUNTIF(P4:P92,"=4")</f>
        <v>37</v>
      </c>
      <c r="Q98" s="8">
        <f>COUNTIF(Q4:Q92,"=5")</f>
        <v>26</v>
      </c>
      <c r="R98" s="8">
        <f>COUNTIF(R4:R92,"=5")</f>
        <v>38</v>
      </c>
      <c r="S98" s="8">
        <f>COUNTIF(S4:S92,"=6")</f>
        <v>22</v>
      </c>
      <c r="T98" s="8">
        <f>COUNTIF(T4:T92,"=4")</f>
        <v>35</v>
      </c>
      <c r="U98" s="8">
        <f>COUNTIF(U4:U92,"=5")</f>
        <v>29</v>
      </c>
    </row>
    <row r="99" spans="1:21" ht="15.75" x14ac:dyDescent="0.25">
      <c r="A99" s="36" t="s">
        <v>31</v>
      </c>
      <c r="B99" s="37">
        <v>1</v>
      </c>
      <c r="C99" s="39">
        <v>38</v>
      </c>
      <c r="D99" s="39">
        <v>7</v>
      </c>
      <c r="E99" s="39">
        <v>31</v>
      </c>
      <c r="F99" s="39">
        <v>6.6000000000000014</v>
      </c>
      <c r="G99" s="114">
        <v>5.1000000000000014</v>
      </c>
      <c r="K99" s="90" t="s">
        <v>151</v>
      </c>
      <c r="L99" s="92"/>
      <c r="M99" s="8">
        <f>COUNTIF(M4:M92,"&gt;5")</f>
        <v>20</v>
      </c>
      <c r="N99" s="8">
        <f>COUNTIF(N4:N92,"&gt;5")</f>
        <v>15</v>
      </c>
      <c r="O99" s="8">
        <f>COUNTIF(O4:O92,"&gt;5")</f>
        <v>26</v>
      </c>
      <c r="P99" s="8">
        <f>COUNTIF(P4:P92,"&gt;4")</f>
        <v>7</v>
      </c>
      <c r="Q99" s="8">
        <f>COUNTIF(Q4:Q92,"&gt;5")</f>
        <v>16</v>
      </c>
      <c r="R99" s="8">
        <f>COUNTIF(R4:R92,"&gt;5")</f>
        <v>23</v>
      </c>
      <c r="S99" s="8">
        <f>COUNTIF(S4:S92,"&gt;6")</f>
        <v>35</v>
      </c>
      <c r="T99" s="8">
        <f>COUNTIF(T4:T92,"&gt;4")</f>
        <v>12</v>
      </c>
      <c r="U99" s="8">
        <f>COUNTIF(U4:U92,"&gt;5")</f>
        <v>32</v>
      </c>
    </row>
    <row r="100" spans="1:21" ht="15.75" x14ac:dyDescent="0.25">
      <c r="A100" s="36" t="s">
        <v>97</v>
      </c>
      <c r="B100" s="37">
        <v>3</v>
      </c>
      <c r="C100" s="39">
        <v>39</v>
      </c>
      <c r="D100" s="39">
        <v>6</v>
      </c>
      <c r="E100" s="39">
        <v>33</v>
      </c>
      <c r="F100" s="39">
        <v>6.2250000000000014</v>
      </c>
      <c r="G100" s="114">
        <v>4.4750000000000014</v>
      </c>
      <c r="K100" s="90" t="s">
        <v>152</v>
      </c>
      <c r="L100" s="92"/>
      <c r="M100" s="90">
        <f>SUM(M96:U96)</f>
        <v>19</v>
      </c>
      <c r="N100" s="93">
        <f>M100/(SUM(M100:M103))</f>
        <v>2.8528528528528527E-2</v>
      </c>
      <c r="O100" s="90"/>
      <c r="P100" s="90"/>
      <c r="Q100" s="90"/>
      <c r="R100" s="90"/>
      <c r="S100" s="90"/>
      <c r="T100" s="90"/>
      <c r="U100" s="90"/>
    </row>
    <row r="101" spans="1:21" ht="15.75" x14ac:dyDescent="0.25">
      <c r="A101" s="36" t="s">
        <v>74</v>
      </c>
      <c r="B101" s="37">
        <v>5</v>
      </c>
      <c r="C101" s="39">
        <v>39</v>
      </c>
      <c r="D101" s="39">
        <v>7</v>
      </c>
      <c r="E101" s="39">
        <v>32</v>
      </c>
      <c r="F101" s="39">
        <v>7.4333333333333371</v>
      </c>
      <c r="G101" s="114">
        <v>6.4750000000000014</v>
      </c>
      <c r="K101" s="90" t="s">
        <v>153</v>
      </c>
      <c r="L101" s="8"/>
      <c r="M101" s="90">
        <f>SUM(M97:U97)</f>
        <v>184</v>
      </c>
      <c r="N101" s="93">
        <f>M101/(SUM(M100:M103))</f>
        <v>0.27627627627627627</v>
      </c>
      <c r="O101" s="90"/>
      <c r="P101" s="90"/>
    </row>
    <row r="102" spans="1:21" ht="15.75" x14ac:dyDescent="0.25">
      <c r="A102" s="36" t="s">
        <v>110</v>
      </c>
      <c r="B102" s="37">
        <v>5</v>
      </c>
      <c r="C102" s="39">
        <v>39</v>
      </c>
      <c r="D102" s="39">
        <v>4</v>
      </c>
      <c r="E102" s="39">
        <v>35</v>
      </c>
      <c r="F102" s="39">
        <v>4.4750000000000014</v>
      </c>
      <c r="G102" s="114">
        <v>3.4750000000000014</v>
      </c>
      <c r="K102" s="90" t="s">
        <v>154</v>
      </c>
      <c r="L102" s="92"/>
      <c r="M102" s="90">
        <f>SUM(M98:U98)</f>
        <v>277</v>
      </c>
      <c r="N102" s="93">
        <f>M102/(SUM(M100:M103))</f>
        <v>0.41591591591591592</v>
      </c>
      <c r="O102" s="90"/>
      <c r="P102" s="90"/>
    </row>
    <row r="103" spans="1:21" ht="15.75" x14ac:dyDescent="0.25">
      <c r="A103" s="36" t="s">
        <v>79</v>
      </c>
      <c r="B103" s="37">
        <v>6</v>
      </c>
      <c r="C103" s="39">
        <v>39</v>
      </c>
      <c r="D103" s="39">
        <v>3</v>
      </c>
      <c r="E103" s="39">
        <v>36</v>
      </c>
      <c r="F103" s="39">
        <v>3.1000000000000014</v>
      </c>
      <c r="G103" s="114">
        <v>2.1000000000000014</v>
      </c>
      <c r="K103" s="90" t="s">
        <v>155</v>
      </c>
      <c r="L103" s="92"/>
      <c r="M103" s="90">
        <f>SUM(M99:U99)</f>
        <v>186</v>
      </c>
      <c r="N103" s="93">
        <f>M103/(SUM(M100:M103))</f>
        <v>0.27927927927927926</v>
      </c>
      <c r="O103" s="90"/>
      <c r="P103" s="90"/>
    </row>
    <row r="104" spans="1:21" ht="15.75" x14ac:dyDescent="0.25">
      <c r="A104" s="36" t="s">
        <v>124</v>
      </c>
      <c r="B104" s="37">
        <v>8</v>
      </c>
      <c r="C104" s="39">
        <v>39</v>
      </c>
      <c r="D104" s="39">
        <v>8</v>
      </c>
      <c r="E104" s="39">
        <v>31</v>
      </c>
      <c r="F104" s="39">
        <v>7.9333333333333371</v>
      </c>
      <c r="G104" s="114">
        <v>6.8500000000000014</v>
      </c>
      <c r="K104" s="90" t="s">
        <v>156</v>
      </c>
      <c r="L104" s="8"/>
      <c r="M104" s="90">
        <f>SUM(M4:U85)</f>
        <v>3059</v>
      </c>
      <c r="N104" s="90"/>
      <c r="O104" s="90"/>
      <c r="P104" s="90"/>
    </row>
    <row r="105" spans="1:21" ht="15.75" x14ac:dyDescent="0.25">
      <c r="A105" s="135"/>
      <c r="B105" s="61"/>
      <c r="C105" s="39"/>
      <c r="D105" s="39"/>
      <c r="E105" s="39"/>
      <c r="F105" s="39"/>
      <c r="G105" s="136"/>
      <c r="K105" s="90" t="s">
        <v>157</v>
      </c>
      <c r="L105" s="92"/>
      <c r="M105" s="90">
        <f>COUNTIF(M4:M91,"&gt;0")</f>
        <v>74</v>
      </c>
      <c r="N105" s="90"/>
      <c r="O105" s="90"/>
      <c r="P105" s="90"/>
    </row>
    <row r="106" spans="1:21" ht="18.75" x14ac:dyDescent="0.3">
      <c r="A106" s="10" t="s">
        <v>2</v>
      </c>
      <c r="C106" s="13"/>
      <c r="D106" s="13"/>
      <c r="E106" s="13"/>
      <c r="K106" s="90" t="s">
        <v>158</v>
      </c>
      <c r="L106" s="8"/>
      <c r="M106" s="94">
        <f>M105/B1</f>
        <v>0.84090909090909094</v>
      </c>
      <c r="N106" s="90"/>
      <c r="O106" s="90"/>
      <c r="P106" s="90"/>
    </row>
    <row r="107" spans="1:21" x14ac:dyDescent="0.25">
      <c r="A107" s="17" t="s">
        <v>197</v>
      </c>
      <c r="B107" s="18"/>
      <c r="C107" s="13"/>
      <c r="D107" s="21" t="s">
        <v>13</v>
      </c>
      <c r="E107" s="13"/>
      <c r="F107" s="22" t="s">
        <v>14</v>
      </c>
    </row>
    <row r="108" spans="1:21" x14ac:dyDescent="0.25">
      <c r="A108" s="18" t="s">
        <v>18</v>
      </c>
      <c r="B108" s="29" t="s">
        <v>19</v>
      </c>
      <c r="C108" s="130" t="s">
        <v>20</v>
      </c>
      <c r="D108" s="131" t="s">
        <v>199</v>
      </c>
      <c r="E108" s="130" t="s">
        <v>14</v>
      </c>
      <c r="F108" s="132" t="s">
        <v>22</v>
      </c>
      <c r="G108" s="129" t="s">
        <v>23</v>
      </c>
    </row>
    <row r="109" spans="1:21" ht="15.75" x14ac:dyDescent="0.25">
      <c r="A109" s="36" t="s">
        <v>31</v>
      </c>
      <c r="B109" s="37">
        <v>1</v>
      </c>
      <c r="C109" s="39">
        <v>38</v>
      </c>
      <c r="D109" s="39">
        <v>7</v>
      </c>
      <c r="E109" s="39">
        <v>31</v>
      </c>
      <c r="F109" s="39">
        <v>6.6000000000000014</v>
      </c>
      <c r="G109" s="114">
        <v>5.1000000000000014</v>
      </c>
    </row>
    <row r="110" spans="1:21" ht="15.75" x14ac:dyDescent="0.25">
      <c r="A110" s="36" t="s">
        <v>72</v>
      </c>
      <c r="B110" s="37">
        <v>2</v>
      </c>
      <c r="C110" s="39">
        <v>44</v>
      </c>
      <c r="D110" s="39">
        <v>13</v>
      </c>
      <c r="E110" s="39">
        <v>31</v>
      </c>
      <c r="F110" s="39">
        <v>13.350000000000001</v>
      </c>
      <c r="G110" s="114">
        <v>11.850000000000001</v>
      </c>
    </row>
    <row r="111" spans="1:21" ht="15.75" x14ac:dyDescent="0.25">
      <c r="A111" s="36" t="s">
        <v>103</v>
      </c>
      <c r="B111" s="37">
        <v>3</v>
      </c>
      <c r="C111" s="39">
        <v>41</v>
      </c>
      <c r="D111" s="46">
        <v>10</v>
      </c>
      <c r="E111" s="46">
        <v>31</v>
      </c>
      <c r="F111" s="39">
        <v>11.350000000000001</v>
      </c>
      <c r="G111" s="114">
        <v>9.1000000000000014</v>
      </c>
    </row>
    <row r="112" spans="1:21" ht="15.75" x14ac:dyDescent="0.25">
      <c r="A112" s="36" t="s">
        <v>32</v>
      </c>
      <c r="B112" s="37">
        <v>4</v>
      </c>
      <c r="C112" s="39">
        <v>44</v>
      </c>
      <c r="D112" s="39">
        <v>13</v>
      </c>
      <c r="E112" s="39">
        <v>31</v>
      </c>
      <c r="F112" s="39">
        <v>12.600000000000001</v>
      </c>
      <c r="G112" s="114">
        <v>10.350000000000001</v>
      </c>
    </row>
    <row r="113" spans="1:7" ht="15.75" x14ac:dyDescent="0.25">
      <c r="A113" s="36" t="s">
        <v>77</v>
      </c>
      <c r="B113" s="37">
        <v>5</v>
      </c>
      <c r="C113" s="39">
        <v>35</v>
      </c>
      <c r="D113" s="46">
        <v>4</v>
      </c>
      <c r="E113" s="39">
        <v>31</v>
      </c>
      <c r="F113" s="39">
        <v>7.6000000000000014</v>
      </c>
      <c r="G113" s="114">
        <v>5.3500000000000014</v>
      </c>
    </row>
    <row r="114" spans="1:7" ht="15.75" x14ac:dyDescent="0.25">
      <c r="A114" s="36" t="s">
        <v>105</v>
      </c>
      <c r="B114" s="37">
        <v>5</v>
      </c>
      <c r="C114" s="46">
        <v>36</v>
      </c>
      <c r="D114" s="46">
        <v>5</v>
      </c>
      <c r="E114" s="39">
        <v>31</v>
      </c>
      <c r="F114" s="39">
        <v>6.0375000000000014</v>
      </c>
      <c r="G114" s="114">
        <v>3.5375000000000014</v>
      </c>
    </row>
    <row r="115" spans="1:7" ht="15.75" x14ac:dyDescent="0.25">
      <c r="A115" s="36" t="s">
        <v>82</v>
      </c>
      <c r="B115" s="37">
        <v>5</v>
      </c>
      <c r="C115" s="39">
        <v>44</v>
      </c>
      <c r="D115" s="39">
        <v>13</v>
      </c>
      <c r="E115" s="39">
        <v>31</v>
      </c>
      <c r="F115" s="39">
        <v>13.100000000000001</v>
      </c>
      <c r="G115" s="114">
        <v>11.600000000000001</v>
      </c>
    </row>
    <row r="116" spans="1:7" ht="15.75" x14ac:dyDescent="0.25">
      <c r="A116" s="36" t="s">
        <v>107</v>
      </c>
      <c r="B116" s="37">
        <v>5</v>
      </c>
      <c r="C116" s="39">
        <v>45</v>
      </c>
      <c r="D116" s="46">
        <v>14</v>
      </c>
      <c r="E116" s="39">
        <v>31</v>
      </c>
      <c r="F116" s="39">
        <v>14.600000000000001</v>
      </c>
      <c r="G116" s="114">
        <v>11.600000000000001</v>
      </c>
    </row>
    <row r="117" spans="1:7" ht="15.75" x14ac:dyDescent="0.25">
      <c r="A117" s="45" t="s">
        <v>73</v>
      </c>
      <c r="B117" s="37">
        <v>6</v>
      </c>
      <c r="C117" s="39">
        <v>40</v>
      </c>
      <c r="D117" s="39">
        <v>9</v>
      </c>
      <c r="E117" s="39">
        <v>31</v>
      </c>
      <c r="F117" s="39">
        <v>8.6000000000000014</v>
      </c>
      <c r="G117" s="114">
        <v>7.6000000000000014</v>
      </c>
    </row>
    <row r="118" spans="1:7" ht="15.75" x14ac:dyDescent="0.25">
      <c r="A118" s="36" t="s">
        <v>123</v>
      </c>
      <c r="B118" s="37">
        <v>7</v>
      </c>
      <c r="C118" s="39">
        <v>41</v>
      </c>
      <c r="D118" s="39">
        <v>10</v>
      </c>
      <c r="E118" s="39">
        <v>31</v>
      </c>
      <c r="F118" s="39">
        <v>10.100000000000001</v>
      </c>
      <c r="G118" s="114">
        <v>8.9750000000000014</v>
      </c>
    </row>
    <row r="119" spans="1:7" ht="15.75" x14ac:dyDescent="0.25">
      <c r="A119" s="45" t="s">
        <v>36</v>
      </c>
      <c r="B119" s="37">
        <v>7</v>
      </c>
      <c r="C119" s="39">
        <v>50</v>
      </c>
      <c r="D119" s="46">
        <v>19</v>
      </c>
      <c r="E119" s="39">
        <v>31</v>
      </c>
      <c r="F119" s="39">
        <v>26.1</v>
      </c>
      <c r="G119" s="114">
        <v>22.6</v>
      </c>
    </row>
    <row r="120" spans="1:7" ht="15.75" x14ac:dyDescent="0.25">
      <c r="A120" s="36" t="s">
        <v>124</v>
      </c>
      <c r="B120" s="37">
        <v>8</v>
      </c>
      <c r="C120" s="39">
        <v>39</v>
      </c>
      <c r="D120" s="39">
        <v>8</v>
      </c>
      <c r="E120" s="39">
        <v>31</v>
      </c>
      <c r="F120" s="39">
        <v>7.9333333333333371</v>
      </c>
      <c r="G120" s="114">
        <v>6.8500000000000014</v>
      </c>
    </row>
    <row r="121" spans="1:7" ht="15.75" x14ac:dyDescent="0.25">
      <c r="A121" s="54" t="s">
        <v>65</v>
      </c>
      <c r="B121" s="37">
        <v>8</v>
      </c>
      <c r="C121" s="61">
        <v>48</v>
      </c>
      <c r="D121" s="46">
        <v>17</v>
      </c>
      <c r="E121" s="39">
        <v>31</v>
      </c>
      <c r="F121" s="39">
        <v>17.975000000000001</v>
      </c>
      <c r="G121" s="114">
        <v>16.225000000000001</v>
      </c>
    </row>
  </sheetData>
  <sortState xmlns:xlrd2="http://schemas.microsoft.com/office/spreadsheetml/2017/richdata2" columnSort="1" ref="B70:I80">
    <sortCondition descending="1" ref="B70:I70"/>
  </sortState>
  <mergeCells count="3">
    <mergeCell ref="B81:I81"/>
    <mergeCell ref="B82:I82"/>
    <mergeCell ref="B83:I83"/>
  </mergeCells>
  <phoneticPr fontId="19" type="noConversion"/>
  <conditionalFormatting sqref="C92:C105">
    <cfRule type="top10" dxfId="14" priority="4" percent="1" bottom="1" rank="10"/>
  </conditionalFormatting>
  <conditionalFormatting sqref="C109:C121">
    <cfRule type="top10" dxfId="13" priority="2" percent="1" bottom="1" rank="10"/>
  </conditionalFormatting>
  <conditionalFormatting sqref="E92:E105">
    <cfRule type="top10" dxfId="12" priority="3" percent="1" bottom="1" rank="10"/>
  </conditionalFormatting>
  <conditionalFormatting sqref="E109:E121">
    <cfRule type="top10" dxfId="11" priority="1" percent="1" bottom="1" rank="10"/>
  </conditionalFormatting>
  <conditionalFormatting sqref="K96:L106">
    <cfRule type="cellIs" dxfId="10" priority="27" stopIfTrue="1" operator="between">
      <formula>1</formula>
      <formula>3</formula>
    </cfRule>
  </conditionalFormatting>
  <conditionalFormatting sqref="M4:O90 Q4:R90">
    <cfRule type="cellIs" dxfId="9" priority="21" stopIfTrue="1" operator="between">
      <formula>1</formula>
      <formula>3</formula>
    </cfRule>
  </conditionalFormatting>
  <conditionalFormatting sqref="M95:U95">
    <cfRule type="colorScale" priority="28">
      <colorScale>
        <cfvo type="min"/>
        <cfvo type="percentile" val="50"/>
        <cfvo type="max"/>
        <color rgb="FF63BE7B"/>
        <color rgb="FFFFEB84"/>
        <color rgb="FFF8696B"/>
      </colorScale>
    </cfRule>
  </conditionalFormatting>
  <conditionalFormatting sqref="N50">
    <cfRule type="cellIs" dxfId="8" priority="26" stopIfTrue="1" operator="between">
      <formula>1</formula>
      <formula>3</formula>
    </cfRule>
  </conditionalFormatting>
  <conditionalFormatting sqref="P4:P90">
    <cfRule type="cellIs" dxfId="7" priority="25" stopIfTrue="1" operator="between">
      <formula>1</formula>
      <formula>2</formula>
    </cfRule>
  </conditionalFormatting>
  <conditionalFormatting sqref="S4:S90">
    <cfRule type="cellIs" dxfId="6" priority="24" operator="between">
      <formula>3</formula>
      <formula>4.9</formula>
    </cfRule>
  </conditionalFormatting>
  <conditionalFormatting sqref="T4:T90">
    <cfRule type="cellIs" dxfId="5" priority="23" stopIfTrue="1" operator="between">
      <formula>1</formula>
      <formula>2</formula>
    </cfRule>
  </conditionalFormatting>
  <conditionalFormatting sqref="U4:U90">
    <cfRule type="cellIs" dxfId="4" priority="22" stopIfTrue="1" operator="between">
      <formula>1</formula>
      <formula>3</formula>
    </cfRule>
  </conditionalFormatting>
  <conditionalFormatting sqref="V4:V89">
    <cfRule type="top10" dxfId="3" priority="30" percent="1" bottom="1" rank="10"/>
  </conditionalFormatting>
  <conditionalFormatting sqref="V90:V91">
    <cfRule type="top10" dxfId="2" priority="20" percent="1" bottom="1" rank="10"/>
  </conditionalFormatting>
  <conditionalFormatting sqref="X4:X89">
    <cfRule type="top10" dxfId="1" priority="29" percent="1" bottom="1" rank="10"/>
  </conditionalFormatting>
  <conditionalFormatting sqref="X90:X91">
    <cfRule type="top10" dxfId="0" priority="19" percent="1" bottom="1" rank="10"/>
  </conditionalFormatting>
  <pageMargins left="0.7" right="0.7" top="0.75" bottom="0.75" header="0.3" footer="0.3"/>
  <pageSetup scale="96" orientation="landscape" verticalDpi="300" r:id="rId1"/>
  <rowBreaks count="3" manualBreakCount="3">
    <brk id="33" max="8" man="1"/>
    <brk id="66" max="8" man="1"/>
    <brk id="88"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6CD2-FAE8-4272-8982-5FDAA96E75B4}">
  <dimension ref="A1:BB784"/>
  <sheetViews>
    <sheetView workbookViewId="0">
      <selection activeCell="J11" sqref="J11"/>
    </sheetView>
  </sheetViews>
  <sheetFormatPr defaultRowHeight="15" x14ac:dyDescent="0.25"/>
  <cols>
    <col min="1" max="1" width="21.140625" style="9" customWidth="1"/>
    <col min="2" max="2" width="13.28515625" style="86" customWidth="1"/>
    <col min="3" max="3" width="11" style="95" customWidth="1"/>
    <col min="4" max="5" width="14.85546875" style="129" customWidth="1"/>
    <col min="6" max="6" width="10.28515625" style="9" customWidth="1"/>
    <col min="7" max="8" width="10.85546875" style="9" customWidth="1"/>
    <col min="9" max="9" width="9" style="129" customWidth="1"/>
    <col min="10" max="10" width="9.85546875" style="129" customWidth="1"/>
    <col min="11" max="11" width="8.85546875" style="129" customWidth="1"/>
    <col min="12" max="12" width="7.5703125" style="33" customWidth="1"/>
    <col min="13" max="13" width="11.42578125" style="128" customWidth="1"/>
    <col min="14" max="14" width="24.140625" style="128" customWidth="1"/>
    <col min="15" max="15" width="9.140625" style="9"/>
    <col min="16" max="16" width="18.140625" style="9" customWidth="1"/>
    <col min="17" max="16384" width="9.140625" style="9"/>
  </cols>
  <sheetData>
    <row r="1" spans="1:54" ht="22.5" customHeight="1" x14ac:dyDescent="0.25">
      <c r="D1" s="96" t="s">
        <v>161</v>
      </c>
      <c r="E1" s="97">
        <v>35.4</v>
      </c>
      <c r="F1" s="149" t="s">
        <v>162</v>
      </c>
      <c r="G1" s="149"/>
      <c r="H1" s="149"/>
      <c r="I1" s="98" t="s">
        <v>163</v>
      </c>
      <c r="J1" s="99"/>
      <c r="K1" s="99"/>
      <c r="L1" s="100"/>
      <c r="M1" s="101"/>
      <c r="N1" s="101"/>
      <c r="O1" s="101"/>
      <c r="P1" s="101"/>
      <c r="Q1" s="101"/>
      <c r="R1" s="101"/>
    </row>
    <row r="2" spans="1:54" ht="31.5" customHeight="1" x14ac:dyDescent="0.25">
      <c r="A2" s="102" t="s">
        <v>164</v>
      </c>
      <c r="B2" s="103" t="s">
        <v>165</v>
      </c>
      <c r="C2" s="104" t="s">
        <v>166</v>
      </c>
      <c r="D2" s="105" t="s">
        <v>167</v>
      </c>
      <c r="E2" s="105" t="s">
        <v>167</v>
      </c>
      <c r="F2" s="106" t="s">
        <v>168</v>
      </c>
      <c r="G2" s="106" t="s">
        <v>169</v>
      </c>
      <c r="H2" s="106" t="s">
        <v>170</v>
      </c>
      <c r="I2" s="107" t="s">
        <v>171</v>
      </c>
      <c r="J2" s="107" t="s">
        <v>172</v>
      </c>
      <c r="K2" s="107" t="s">
        <v>173</v>
      </c>
      <c r="L2" s="107" t="s">
        <v>174</v>
      </c>
      <c r="M2" s="108" t="s">
        <v>175</v>
      </c>
      <c r="N2" s="109" t="s">
        <v>176</v>
      </c>
      <c r="O2" s="110"/>
      <c r="P2" s="110"/>
      <c r="Q2" s="110"/>
      <c r="R2" s="110"/>
      <c r="S2" s="110"/>
      <c r="T2" s="110"/>
    </row>
    <row r="3" spans="1:54" ht="15.75" x14ac:dyDescent="0.25">
      <c r="A3" s="36" t="s">
        <v>30</v>
      </c>
      <c r="B3" s="111" t="s">
        <v>192</v>
      </c>
      <c r="C3" s="111">
        <v>6</v>
      </c>
      <c r="D3" s="112">
        <f>I3+35.4</f>
        <v>50.5</v>
      </c>
      <c r="E3" s="112">
        <f t="shared" ref="E3:E34" si="0">D3</f>
        <v>50.5</v>
      </c>
      <c r="F3" s="113">
        <v>59</v>
      </c>
      <c r="G3" s="113">
        <v>54</v>
      </c>
      <c r="H3" s="113">
        <v>56</v>
      </c>
      <c r="I3" s="114">
        <v>15.100000000000001</v>
      </c>
      <c r="J3" s="114">
        <f>AVERAGE(SMALL((D3:F3),{1,2,3}))-$E$1</f>
        <v>17.933333333333337</v>
      </c>
      <c r="K3" s="114">
        <f>AVERAGE(SMALL(($D3:G3),{1,2,3,4}))-35.4</f>
        <v>18.100000000000001</v>
      </c>
      <c r="L3" s="114">
        <f>AVERAGE(SMALL((D3:H3),{1,2,3,4}))-35.4</f>
        <v>17.350000000000001</v>
      </c>
      <c r="M3" s="115">
        <f t="shared" ref="M3:M34" si="1">COUNT(F3:H3)</f>
        <v>3</v>
      </c>
      <c r="N3" s="42">
        <v>2</v>
      </c>
      <c r="P3" s="116"/>
      <c r="Q3" s="116"/>
      <c r="R3" s="116"/>
    </row>
    <row r="4" spans="1:54" ht="15.75" x14ac:dyDescent="0.25">
      <c r="A4" s="36" t="s">
        <v>33</v>
      </c>
      <c r="B4" s="111" t="s">
        <v>192</v>
      </c>
      <c r="C4" s="111">
        <v>4</v>
      </c>
      <c r="D4" s="112">
        <f>I4+35.4</f>
        <v>42.25</v>
      </c>
      <c r="E4" s="112">
        <f t="shared" si="0"/>
        <v>42.25</v>
      </c>
      <c r="F4" s="113">
        <v>52</v>
      </c>
      <c r="G4" s="113">
        <v>42</v>
      </c>
      <c r="H4" s="113">
        <v>44</v>
      </c>
      <c r="I4" s="114">
        <v>6.8500000000000014</v>
      </c>
      <c r="J4" s="114">
        <f>AVERAGE(SMALL((D4:F4),{1,2,3}))-$E$1</f>
        <v>10.100000000000001</v>
      </c>
      <c r="K4" s="114">
        <f>AVERAGE(SMALL(($D4:G4),{1,2,3,4}))-35.4</f>
        <v>9.2250000000000014</v>
      </c>
      <c r="L4" s="114">
        <f>AVERAGE(SMALL((D4:H4),{1,2,3,4}))-35.4</f>
        <v>7.2250000000000014</v>
      </c>
      <c r="M4" s="115">
        <f t="shared" si="1"/>
        <v>3</v>
      </c>
      <c r="N4" s="42">
        <v>2</v>
      </c>
      <c r="P4" s="117"/>
      <c r="Q4" s="147"/>
      <c r="R4" s="148"/>
    </row>
    <row r="5" spans="1:54" ht="15.75" x14ac:dyDescent="0.25">
      <c r="A5" s="45" t="s">
        <v>36</v>
      </c>
      <c r="B5" s="111" t="s">
        <v>193</v>
      </c>
      <c r="C5" s="111">
        <v>7</v>
      </c>
      <c r="D5" s="114">
        <f>AVERAGE(F5:G5)</f>
        <v>61.5</v>
      </c>
      <c r="E5" s="114">
        <f t="shared" si="0"/>
        <v>61.5</v>
      </c>
      <c r="F5" s="113">
        <v>59</v>
      </c>
      <c r="G5" s="113">
        <v>64</v>
      </c>
      <c r="H5" s="113">
        <v>50</v>
      </c>
      <c r="I5" s="114" t="s">
        <v>177</v>
      </c>
      <c r="J5" s="114" t="s">
        <v>177</v>
      </c>
      <c r="K5" s="114">
        <f>AVERAGE(SMALL((F5:G5),{1,2}))-$E$1</f>
        <v>26.1</v>
      </c>
      <c r="L5" s="114">
        <f>AVERAGE(SMALL((D5:H5),{1,2,3,4}))-35.4</f>
        <v>22.6</v>
      </c>
      <c r="M5" s="115">
        <f t="shared" si="1"/>
        <v>3</v>
      </c>
      <c r="N5" s="42">
        <v>0</v>
      </c>
      <c r="P5" s="117"/>
      <c r="Q5" s="147"/>
      <c r="R5" s="148"/>
    </row>
    <row r="6" spans="1:54" ht="17.25" customHeight="1" x14ac:dyDescent="0.25">
      <c r="A6" s="36" t="s">
        <v>39</v>
      </c>
      <c r="B6" s="111" t="s">
        <v>192</v>
      </c>
      <c r="C6" s="111">
        <v>8</v>
      </c>
      <c r="D6" s="112">
        <f t="shared" ref="D6:D11" si="2">I6+35.4</f>
        <v>52.75</v>
      </c>
      <c r="E6" s="112">
        <f t="shared" si="0"/>
        <v>52.75</v>
      </c>
      <c r="F6" s="113">
        <v>52</v>
      </c>
      <c r="G6" s="113">
        <v>55</v>
      </c>
      <c r="H6" s="113">
        <v>52</v>
      </c>
      <c r="I6" s="114">
        <v>17.350000000000001</v>
      </c>
      <c r="J6" s="114">
        <f>AVERAGE(SMALL((D6:F6),{1,2,3}))-$E$1</f>
        <v>17.100000000000001</v>
      </c>
      <c r="K6" s="114">
        <f>AVERAGE(SMALL(($D6:G6),{1,2,3,4}))-35.4</f>
        <v>17.725000000000001</v>
      </c>
      <c r="L6" s="114">
        <f>AVERAGE(SMALL((D6:H6),{1,2,3,4}))-35.4</f>
        <v>16.975000000000001</v>
      </c>
      <c r="M6" s="115">
        <f t="shared" si="1"/>
        <v>3</v>
      </c>
      <c r="N6" s="42">
        <v>2</v>
      </c>
      <c r="P6" s="117"/>
      <c r="Q6" s="147"/>
      <c r="R6" s="148"/>
    </row>
    <row r="7" spans="1:54" s="120" customFormat="1" ht="18" x14ac:dyDescent="0.25">
      <c r="A7" s="36" t="s">
        <v>41</v>
      </c>
      <c r="B7" s="111" t="s">
        <v>192</v>
      </c>
      <c r="C7" s="111">
        <v>7</v>
      </c>
      <c r="D7" s="112">
        <f t="shared" si="2"/>
        <v>40.5</v>
      </c>
      <c r="E7" s="112">
        <f t="shared" si="0"/>
        <v>40.5</v>
      </c>
      <c r="F7" s="113">
        <v>44</v>
      </c>
      <c r="G7" s="113">
        <v>44</v>
      </c>
      <c r="H7" s="113">
        <v>45</v>
      </c>
      <c r="I7" s="114">
        <v>5.1000000000000014</v>
      </c>
      <c r="J7" s="114">
        <f>AVERAGE(SMALL((D7:F7),{1,2,3}))-$E$1</f>
        <v>6.2666666666666657</v>
      </c>
      <c r="K7" s="114">
        <f>AVERAGE(SMALL(($D7:G7),{1,2,3,4}))-35.4</f>
        <v>6.8500000000000014</v>
      </c>
      <c r="L7" s="114">
        <f>AVERAGE(SMALL((D7:H7),{1,2,3,4}))-35.4</f>
        <v>6.8500000000000014</v>
      </c>
      <c r="M7" s="115">
        <f t="shared" si="1"/>
        <v>3</v>
      </c>
      <c r="N7" s="42">
        <v>2</v>
      </c>
      <c r="O7" s="9"/>
      <c r="P7" s="117"/>
      <c r="Q7" s="147"/>
      <c r="R7" s="148"/>
      <c r="S7" s="119"/>
      <c r="T7" s="119"/>
      <c r="U7" s="11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row>
    <row r="8" spans="1:54" ht="18.75" customHeight="1" x14ac:dyDescent="0.25">
      <c r="A8" s="36" t="s">
        <v>44</v>
      </c>
      <c r="B8" s="111" t="s">
        <v>192</v>
      </c>
      <c r="C8" s="111">
        <v>6</v>
      </c>
      <c r="D8" s="112">
        <f t="shared" si="2"/>
        <v>43.25</v>
      </c>
      <c r="E8" s="112">
        <f t="shared" si="0"/>
        <v>43.25</v>
      </c>
      <c r="F8" s="113">
        <v>48</v>
      </c>
      <c r="G8" s="113" t="s">
        <v>195</v>
      </c>
      <c r="H8" s="113" t="s">
        <v>195</v>
      </c>
      <c r="I8" s="114">
        <v>7.8500000000000014</v>
      </c>
      <c r="J8" s="114">
        <f>AVERAGE(SMALL((D8:F8),{1,2,3}))-$E$1</f>
        <v>9.4333333333333371</v>
      </c>
      <c r="K8" s="114">
        <f>AVERAGE(SMALL(($D8:G8),{1,2,3}))-35.4</f>
        <v>9.4333333333333371</v>
      </c>
      <c r="L8" s="114">
        <f>AVERAGE(SMALL((D8:H8),{1,2,3}))-35.4</f>
        <v>9.4333333333333371</v>
      </c>
      <c r="M8" s="115">
        <f t="shared" si="1"/>
        <v>1</v>
      </c>
      <c r="N8" s="42">
        <v>2</v>
      </c>
      <c r="P8" s="117"/>
      <c r="Q8" s="147"/>
      <c r="R8" s="148"/>
      <c r="S8" s="121"/>
      <c r="T8" s="122"/>
      <c r="U8" s="119"/>
    </row>
    <row r="9" spans="1:54" ht="18" x14ac:dyDescent="0.25">
      <c r="A9" s="36" t="s">
        <v>47</v>
      </c>
      <c r="B9" s="111" t="s">
        <v>192</v>
      </c>
      <c r="C9" s="111">
        <v>3</v>
      </c>
      <c r="D9" s="112">
        <f t="shared" si="2"/>
        <v>43.875</v>
      </c>
      <c r="E9" s="112">
        <f t="shared" si="0"/>
        <v>43.875</v>
      </c>
      <c r="F9" s="113">
        <v>44</v>
      </c>
      <c r="G9" s="113">
        <v>41</v>
      </c>
      <c r="H9" s="113">
        <v>46</v>
      </c>
      <c r="I9" s="114">
        <v>8.4750000000000014</v>
      </c>
      <c r="J9" s="114">
        <f>AVERAGE(SMALL((D9:F9),{1,2,3}))-$E$1</f>
        <v>8.5166666666666657</v>
      </c>
      <c r="K9" s="114">
        <f>AVERAGE(SMALL(($D9:G9),{1,2,3,4}))-35.4</f>
        <v>7.7875000000000014</v>
      </c>
      <c r="L9" s="114">
        <f>AVERAGE(SMALL((D9:H9),{1,2,3,4}))-35.4</f>
        <v>7.7875000000000014</v>
      </c>
      <c r="M9" s="115">
        <f t="shared" si="1"/>
        <v>3</v>
      </c>
      <c r="N9" s="42">
        <v>2</v>
      </c>
      <c r="P9" s="123"/>
      <c r="R9" s="124"/>
      <c r="S9" s="83"/>
      <c r="T9" s="84"/>
      <c r="U9" s="119"/>
    </row>
    <row r="10" spans="1:54" ht="18" x14ac:dyDescent="0.25">
      <c r="A10" s="36" t="s">
        <v>50</v>
      </c>
      <c r="B10" s="111" t="s">
        <v>192</v>
      </c>
      <c r="C10" s="111">
        <v>6</v>
      </c>
      <c r="D10" s="112">
        <f t="shared" si="2"/>
        <v>46.04</v>
      </c>
      <c r="E10" s="112">
        <f t="shared" si="0"/>
        <v>46.04</v>
      </c>
      <c r="F10" s="113" t="s">
        <v>195</v>
      </c>
      <c r="G10" s="113">
        <v>53</v>
      </c>
      <c r="H10" s="113">
        <v>51</v>
      </c>
      <c r="I10" s="114">
        <v>10.64</v>
      </c>
      <c r="J10" s="114">
        <f>AVERAGE(SMALL((D10:F10),{1,2}))-$E$1</f>
        <v>10.64</v>
      </c>
      <c r="K10" s="114">
        <f>AVERAGE(SMALL(($D10:G10),{1,2,3}))-35.4</f>
        <v>12.959999999999994</v>
      </c>
      <c r="L10" s="114">
        <f>AVERAGE(SMALL((D10:H10),{1,2,3,4}))-35.4</f>
        <v>13.619999999999997</v>
      </c>
      <c r="M10" s="115">
        <f t="shared" si="1"/>
        <v>2</v>
      </c>
      <c r="N10" s="42">
        <v>2</v>
      </c>
      <c r="P10" s="9" t="s">
        <v>178</v>
      </c>
      <c r="Q10" s="125" t="s">
        <v>179</v>
      </c>
      <c r="R10" s="122"/>
      <c r="S10" s="83"/>
      <c r="T10" s="84"/>
      <c r="U10" s="119"/>
    </row>
    <row r="11" spans="1:54" ht="18" x14ac:dyDescent="0.25">
      <c r="A11" s="36" t="s">
        <v>53</v>
      </c>
      <c r="B11" s="111" t="s">
        <v>192</v>
      </c>
      <c r="C11" s="111">
        <v>3</v>
      </c>
      <c r="D11" s="112">
        <f t="shared" si="2"/>
        <v>47.25</v>
      </c>
      <c r="E11" s="112">
        <f t="shared" si="0"/>
        <v>47.25</v>
      </c>
      <c r="F11" s="113">
        <v>55</v>
      </c>
      <c r="G11" s="113">
        <v>49</v>
      </c>
      <c r="H11" s="113">
        <v>47</v>
      </c>
      <c r="I11" s="114">
        <v>11.850000000000001</v>
      </c>
      <c r="J11" s="114">
        <f>AVERAGE(SMALL((D11:F11),{1,2,3}))-$E$1</f>
        <v>14.433333333333337</v>
      </c>
      <c r="K11" s="114">
        <f>AVERAGE(SMALL(($D11:G11),{1,2,3,4}))-35.4</f>
        <v>14.225000000000001</v>
      </c>
      <c r="L11" s="114">
        <f>AVERAGE(SMALL((D11:H11),{1,2,3,4}))-35.4</f>
        <v>12.225000000000001</v>
      </c>
      <c r="M11" s="115">
        <f t="shared" si="1"/>
        <v>3</v>
      </c>
      <c r="N11" s="42">
        <v>2</v>
      </c>
      <c r="P11" s="116" t="s">
        <v>180</v>
      </c>
      <c r="Q11" s="116"/>
      <c r="R11" s="119"/>
      <c r="U11" s="119"/>
    </row>
    <row r="12" spans="1:54" ht="18" x14ac:dyDescent="0.25">
      <c r="A12" s="36" t="s">
        <v>51</v>
      </c>
      <c r="B12" s="111" t="s">
        <v>193</v>
      </c>
      <c r="C12" s="111">
        <v>1</v>
      </c>
      <c r="D12" s="114">
        <f>AVERAGE(F12:H12)</f>
        <v>45.5</v>
      </c>
      <c r="E12" s="114">
        <f t="shared" si="0"/>
        <v>45.5</v>
      </c>
      <c r="F12" s="113">
        <v>47</v>
      </c>
      <c r="G12" s="113" t="s">
        <v>195</v>
      </c>
      <c r="H12" s="113">
        <v>44</v>
      </c>
      <c r="I12" s="114" t="s">
        <v>177</v>
      </c>
      <c r="J12" s="114" t="s">
        <v>177</v>
      </c>
      <c r="K12" s="114" t="s">
        <v>177</v>
      </c>
      <c r="L12" s="114">
        <f>AVERAGE(SMALL((D12:H12),{1,2,3,4}))-35.4</f>
        <v>10.100000000000001</v>
      </c>
      <c r="M12" s="115">
        <f t="shared" si="1"/>
        <v>2</v>
      </c>
      <c r="N12" s="42">
        <v>0</v>
      </c>
      <c r="P12" s="116" t="s">
        <v>181</v>
      </c>
      <c r="Q12" s="118">
        <v>0.6</v>
      </c>
      <c r="R12" s="119"/>
      <c r="U12" s="119"/>
    </row>
    <row r="13" spans="1:54" ht="18" x14ac:dyDescent="0.25">
      <c r="A13" s="36" t="s">
        <v>58</v>
      </c>
      <c r="B13" s="111" t="s">
        <v>192</v>
      </c>
      <c r="C13" s="111">
        <v>6</v>
      </c>
      <c r="D13" s="112">
        <f>I13+35.4</f>
        <v>45.0625</v>
      </c>
      <c r="E13" s="112">
        <f t="shared" si="0"/>
        <v>45.0625</v>
      </c>
      <c r="F13" s="113">
        <v>54</v>
      </c>
      <c r="G13" s="113">
        <v>49</v>
      </c>
      <c r="H13" s="113">
        <v>49</v>
      </c>
      <c r="I13" s="114">
        <v>9.6625000000000014</v>
      </c>
      <c r="J13" s="114">
        <f>AVERAGE(SMALL((D13:F13),{1,2,3}))-$E$1</f>
        <v>12.641666666666666</v>
      </c>
      <c r="K13" s="114">
        <f>AVERAGE(SMALL(($D13:G13),{1,2,3,4}))-35.4</f>
        <v>12.881250000000001</v>
      </c>
      <c r="L13" s="114">
        <f>AVERAGE(SMALL((D13:H13),{1,2,3,4}))-35.4</f>
        <v>11.631250000000001</v>
      </c>
      <c r="M13" s="115">
        <f t="shared" si="1"/>
        <v>3</v>
      </c>
      <c r="N13" s="42">
        <v>2</v>
      </c>
      <c r="P13" s="116" t="s">
        <v>182</v>
      </c>
      <c r="Q13" s="118">
        <v>0.7</v>
      </c>
      <c r="R13" s="119"/>
    </row>
    <row r="14" spans="1:54" ht="18" x14ac:dyDescent="0.25">
      <c r="A14" s="36" t="s">
        <v>61</v>
      </c>
      <c r="B14" s="111" t="s">
        <v>192</v>
      </c>
      <c r="C14" s="111">
        <v>5</v>
      </c>
      <c r="D14" s="112">
        <f>I14+35.4</f>
        <v>41.25</v>
      </c>
      <c r="E14" s="112">
        <f t="shared" si="0"/>
        <v>41.25</v>
      </c>
      <c r="F14" s="113">
        <v>43</v>
      </c>
      <c r="G14" s="113">
        <v>47</v>
      </c>
      <c r="H14" s="113" t="s">
        <v>195</v>
      </c>
      <c r="I14" s="114">
        <v>5.8500000000000014</v>
      </c>
      <c r="J14" s="114">
        <f>AVERAGE(SMALL((D14:F14),{1,2,3}))-$E$1</f>
        <v>6.4333333333333371</v>
      </c>
      <c r="K14" s="114">
        <f>AVERAGE(SMALL(($D14:G14),{1,2,3,4}))-35.4</f>
        <v>7.7250000000000014</v>
      </c>
      <c r="L14" s="114">
        <f>AVERAGE(SMALL((D14:H14),{1,2,3,4}))-35.4</f>
        <v>7.7250000000000014</v>
      </c>
      <c r="M14" s="115">
        <f t="shared" si="1"/>
        <v>2</v>
      </c>
      <c r="N14" s="42">
        <v>2</v>
      </c>
      <c r="P14" s="116" t="s">
        <v>183</v>
      </c>
      <c r="Q14" s="118">
        <v>0.8</v>
      </c>
      <c r="R14" s="119"/>
    </row>
    <row r="15" spans="1:54" s="120" customFormat="1" ht="15.75" x14ac:dyDescent="0.25">
      <c r="A15" s="54" t="s">
        <v>56</v>
      </c>
      <c r="B15" s="111" t="s">
        <v>192</v>
      </c>
      <c r="C15" s="111">
        <v>1</v>
      </c>
      <c r="D15" s="112">
        <f>I15+35.4</f>
        <v>39.5</v>
      </c>
      <c r="E15" s="112">
        <f t="shared" si="0"/>
        <v>39.5</v>
      </c>
      <c r="F15" s="113">
        <v>46</v>
      </c>
      <c r="G15" s="113">
        <v>42</v>
      </c>
      <c r="H15" s="113">
        <v>49</v>
      </c>
      <c r="I15" s="114">
        <v>4.1000000000000014</v>
      </c>
      <c r="J15" s="114">
        <f>AVERAGE(SMALL((D15:F15),{1,2,3}))-$E$1</f>
        <v>6.2666666666666657</v>
      </c>
      <c r="K15" s="114">
        <f>AVERAGE(SMALL(($D15:G15),{1,2,3,4}))-35.4</f>
        <v>6.3500000000000014</v>
      </c>
      <c r="L15" s="114">
        <f>AVERAGE(SMALL((D15:H15),{1,2,3,4}))-35.4</f>
        <v>6.3500000000000014</v>
      </c>
      <c r="M15" s="115">
        <f t="shared" si="1"/>
        <v>3</v>
      </c>
      <c r="N15" s="42">
        <v>2</v>
      </c>
      <c r="O15" s="9"/>
      <c r="P15" s="116" t="s">
        <v>184</v>
      </c>
      <c r="Q15" s="118">
        <v>0.9</v>
      </c>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row>
    <row r="16" spans="1:54" ht="15.75" x14ac:dyDescent="0.25">
      <c r="A16" s="36" t="s">
        <v>64</v>
      </c>
      <c r="B16" s="111" t="s">
        <v>193</v>
      </c>
      <c r="C16" s="111">
        <v>5</v>
      </c>
      <c r="D16" s="114">
        <f>AVERAGE(F16:G16)</f>
        <v>44</v>
      </c>
      <c r="E16" s="114">
        <f t="shared" si="0"/>
        <v>44</v>
      </c>
      <c r="F16" s="113">
        <v>46</v>
      </c>
      <c r="G16" s="113">
        <v>42</v>
      </c>
      <c r="H16" s="113">
        <v>49</v>
      </c>
      <c r="I16" s="114" t="s">
        <v>177</v>
      </c>
      <c r="J16" s="114" t="s">
        <v>177</v>
      </c>
      <c r="K16" s="114">
        <f>AVERAGE(SMALL((F16:G16),{1,2}))-$E$1</f>
        <v>8.6000000000000014</v>
      </c>
      <c r="L16" s="114">
        <f>AVERAGE(SMALL((D16:H16),{1,2,3,4}))-35.4</f>
        <v>8.6000000000000014</v>
      </c>
      <c r="M16" s="115">
        <f t="shared" si="1"/>
        <v>3</v>
      </c>
      <c r="N16" s="42">
        <v>0</v>
      </c>
      <c r="P16" s="126" t="s">
        <v>185</v>
      </c>
    </row>
    <row r="17" spans="1:54" ht="15.75" x14ac:dyDescent="0.25">
      <c r="A17" s="54" t="s">
        <v>65</v>
      </c>
      <c r="B17" s="111" t="s">
        <v>192</v>
      </c>
      <c r="C17" s="111">
        <v>8</v>
      </c>
      <c r="D17" s="112">
        <f t="shared" ref="D17:D22" si="3">I17+35.4</f>
        <v>53.75</v>
      </c>
      <c r="E17" s="112">
        <f t="shared" si="0"/>
        <v>53.75</v>
      </c>
      <c r="F17" s="113">
        <v>51</v>
      </c>
      <c r="G17" s="113">
        <v>55</v>
      </c>
      <c r="H17" s="113">
        <v>48</v>
      </c>
      <c r="I17" s="114">
        <v>18.350000000000001</v>
      </c>
      <c r="J17" s="114">
        <f>AVERAGE(SMALL((D17:F17),{1,2,3}))-$E$1</f>
        <v>17.433333333333337</v>
      </c>
      <c r="K17" s="114">
        <f>AVERAGE(SMALL(($D17:G17),{1,2,3,4}))-35.4</f>
        <v>17.975000000000001</v>
      </c>
      <c r="L17" s="114">
        <f>AVERAGE(SMALL((D17:H17),{1,2,3,4}))-35.4</f>
        <v>16.225000000000001</v>
      </c>
      <c r="M17" s="115">
        <f t="shared" si="1"/>
        <v>3</v>
      </c>
      <c r="N17" s="42">
        <v>2</v>
      </c>
      <c r="P17" s="14" t="s">
        <v>186</v>
      </c>
      <c r="Q17" s="14"/>
      <c r="R17" s="14"/>
      <c r="S17" s="14"/>
      <c r="T17" s="14"/>
      <c r="U17" s="14"/>
      <c r="V17" s="14"/>
      <c r="W17" s="14"/>
      <c r="X17" s="14"/>
    </row>
    <row r="18" spans="1:54" s="120" customFormat="1" ht="15.75" x14ac:dyDescent="0.25">
      <c r="A18" s="36" t="s">
        <v>68</v>
      </c>
      <c r="B18" s="111" t="s">
        <v>192</v>
      </c>
      <c r="C18" s="111">
        <v>8</v>
      </c>
      <c r="D18" s="112">
        <f t="shared" si="3"/>
        <v>37.5</v>
      </c>
      <c r="E18" s="112">
        <f t="shared" si="0"/>
        <v>37.5</v>
      </c>
      <c r="F18" s="113">
        <v>39</v>
      </c>
      <c r="G18" s="113">
        <v>41</v>
      </c>
      <c r="H18" s="113">
        <v>42</v>
      </c>
      <c r="I18" s="114">
        <v>2.1000000000000014</v>
      </c>
      <c r="J18" s="114">
        <f>AVERAGE(SMALL((D18:F18),{1,2,3}))-$E$1</f>
        <v>2.6000000000000014</v>
      </c>
      <c r="K18" s="114">
        <f>AVERAGE(SMALL(($D18:G18),{1,2,3,4}))-35.4</f>
        <v>3.3500000000000014</v>
      </c>
      <c r="L18" s="114">
        <f>AVERAGE(SMALL((D18:H18),{1,2,3,4}))-35.4</f>
        <v>3.3500000000000014</v>
      </c>
      <c r="M18" s="115">
        <f t="shared" si="1"/>
        <v>3</v>
      </c>
      <c r="N18" s="42">
        <v>2</v>
      </c>
      <c r="O18" s="9"/>
      <c r="P18" s="9"/>
      <c r="Q18" s="14" t="s">
        <v>187</v>
      </c>
      <c r="R18" s="14"/>
      <c r="S18" s="14"/>
      <c r="T18" s="14"/>
      <c r="U18" s="85"/>
      <c r="V18" s="14"/>
      <c r="W18" s="14"/>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row>
    <row r="19" spans="1:54" ht="15.75" x14ac:dyDescent="0.25">
      <c r="A19" s="36" t="s">
        <v>71</v>
      </c>
      <c r="B19" s="111" t="s">
        <v>192</v>
      </c>
      <c r="C19" s="111">
        <v>5</v>
      </c>
      <c r="D19" s="112">
        <f t="shared" si="3"/>
        <v>45</v>
      </c>
      <c r="E19" s="112">
        <f t="shared" si="0"/>
        <v>45</v>
      </c>
      <c r="F19" s="113">
        <v>51</v>
      </c>
      <c r="G19" s="113">
        <v>48</v>
      </c>
      <c r="H19" s="113" t="s">
        <v>195</v>
      </c>
      <c r="I19" s="114">
        <v>9.6000000000000014</v>
      </c>
      <c r="J19" s="114">
        <f>AVERAGE(SMALL((D19:F19),{1,2,3}))-$E$1</f>
        <v>11.600000000000001</v>
      </c>
      <c r="K19" s="114">
        <f>AVERAGE(SMALL(($D19:G19),{1,2,3,4}))-35.4</f>
        <v>11.850000000000001</v>
      </c>
      <c r="L19" s="114">
        <f>AVERAGE(SMALL((D19:H19),{1,2,3}))-$E$1</f>
        <v>10.600000000000001</v>
      </c>
      <c r="M19" s="115">
        <f t="shared" si="1"/>
        <v>2</v>
      </c>
      <c r="N19" s="42">
        <v>2</v>
      </c>
      <c r="P19" s="14" t="s">
        <v>188</v>
      </c>
      <c r="Q19" s="14"/>
      <c r="R19" s="14"/>
      <c r="S19" s="14"/>
      <c r="T19" s="14"/>
      <c r="U19" s="14"/>
      <c r="V19" s="14"/>
      <c r="W19" s="14"/>
      <c r="X19" s="14"/>
    </row>
    <row r="20" spans="1:54" ht="15.75" x14ac:dyDescent="0.25">
      <c r="A20" s="36" t="s">
        <v>74</v>
      </c>
      <c r="B20" s="111" t="s">
        <v>192</v>
      </c>
      <c r="C20" s="111">
        <v>5</v>
      </c>
      <c r="D20" s="37">
        <f t="shared" si="3"/>
        <v>42.25</v>
      </c>
      <c r="E20" s="37">
        <f t="shared" si="0"/>
        <v>42.25</v>
      </c>
      <c r="F20" s="113" t="s">
        <v>195</v>
      </c>
      <c r="G20" s="113">
        <v>44</v>
      </c>
      <c r="H20" s="113">
        <v>39</v>
      </c>
      <c r="I20" s="114">
        <v>6.8500000000000014</v>
      </c>
      <c r="J20" s="114">
        <f>AVERAGE(SMALL((D20:F20),{1,2}))-$E$1</f>
        <v>6.8500000000000014</v>
      </c>
      <c r="K20" s="114">
        <f>AVERAGE(SMALL(($D20:G20),{1,2,3}))-35.4</f>
        <v>7.4333333333333371</v>
      </c>
      <c r="L20" s="114">
        <f>AVERAGE(SMALL((D20:H20),{1,2,3,4}))-35.4</f>
        <v>6.4750000000000014</v>
      </c>
      <c r="M20" s="115">
        <f t="shared" si="1"/>
        <v>2</v>
      </c>
      <c r="N20" s="42">
        <v>2</v>
      </c>
    </row>
    <row r="21" spans="1:54" s="120" customFormat="1" ht="15.75" x14ac:dyDescent="0.25">
      <c r="A21" s="36" t="s">
        <v>77</v>
      </c>
      <c r="B21" s="111" t="s">
        <v>192</v>
      </c>
      <c r="C21" s="111">
        <v>5</v>
      </c>
      <c r="D21" s="37">
        <f t="shared" si="3"/>
        <v>43.5</v>
      </c>
      <c r="E21" s="37">
        <f t="shared" si="0"/>
        <v>43.5</v>
      </c>
      <c r="F21" s="113">
        <v>41</v>
      </c>
      <c r="G21" s="113">
        <v>44</v>
      </c>
      <c r="H21" s="113">
        <v>35</v>
      </c>
      <c r="I21" s="114">
        <v>8.1000000000000014</v>
      </c>
      <c r="J21" s="114">
        <f>AVERAGE(SMALL((D21:F21),{1,2,3}))-$E$1</f>
        <v>7.2666666666666657</v>
      </c>
      <c r="K21" s="114">
        <f>AVERAGE(SMALL(($D21:G21),{1,2,3,4}))-35.4</f>
        <v>7.6000000000000014</v>
      </c>
      <c r="L21" s="114">
        <f>AVERAGE(SMALL((D21:H21),{1,2,3,4}))-35.4</f>
        <v>5.3500000000000014</v>
      </c>
      <c r="M21" s="115">
        <f t="shared" si="1"/>
        <v>3</v>
      </c>
      <c r="N21" s="42">
        <v>2</v>
      </c>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row>
    <row r="22" spans="1:54" ht="15.75" x14ac:dyDescent="0.25">
      <c r="A22" s="36" t="s">
        <v>52</v>
      </c>
      <c r="B22" s="111" t="s">
        <v>192</v>
      </c>
      <c r="C22" s="111">
        <v>4</v>
      </c>
      <c r="D22" s="37">
        <f t="shared" si="3"/>
        <v>41.25</v>
      </c>
      <c r="E22" s="37">
        <f t="shared" si="0"/>
        <v>41.25</v>
      </c>
      <c r="F22" s="113">
        <v>46</v>
      </c>
      <c r="G22" s="113">
        <v>47</v>
      </c>
      <c r="H22" s="113">
        <v>49</v>
      </c>
      <c r="I22" s="114">
        <v>5.8500000000000014</v>
      </c>
      <c r="J22" s="114">
        <f>AVERAGE(SMALL((D22:F22),{1,2,3}))-$E$1</f>
        <v>7.4333333333333371</v>
      </c>
      <c r="K22" s="114">
        <f>AVERAGE(SMALL(($D22:G22),{1,2,3,4}))-35.4</f>
        <v>8.4750000000000014</v>
      </c>
      <c r="L22" s="114">
        <f>AVERAGE(SMALL((D22:H22),{1,2,3,4}))-35.4</f>
        <v>8.4750000000000014</v>
      </c>
      <c r="M22" s="115">
        <f t="shared" si="1"/>
        <v>3</v>
      </c>
      <c r="N22" s="42">
        <v>2</v>
      </c>
    </row>
    <row r="23" spans="1:54" ht="15.75" x14ac:dyDescent="0.25">
      <c r="A23" s="36" t="s">
        <v>82</v>
      </c>
      <c r="B23" s="111" t="s">
        <v>192</v>
      </c>
      <c r="C23" s="111">
        <v>5</v>
      </c>
      <c r="D23" s="127">
        <f>AVERAGE(F23:G23)</f>
        <v>48.5</v>
      </c>
      <c r="E23" s="127">
        <f t="shared" si="0"/>
        <v>48.5</v>
      </c>
      <c r="F23" s="113">
        <v>50</v>
      </c>
      <c r="G23" s="113">
        <v>47</v>
      </c>
      <c r="H23" s="113">
        <v>44</v>
      </c>
      <c r="I23" s="114" t="s">
        <v>177</v>
      </c>
      <c r="J23" s="114" t="s">
        <v>177</v>
      </c>
      <c r="K23" s="114">
        <f>AVERAGE(SMALL((F23:G23),{1,2}))-$E$1</f>
        <v>13.100000000000001</v>
      </c>
      <c r="L23" s="114">
        <f>AVERAGE(SMALL((D23:H23),{1,2,3,4}))-35.4</f>
        <v>11.600000000000001</v>
      </c>
      <c r="M23" s="115">
        <f t="shared" si="1"/>
        <v>3</v>
      </c>
      <c r="N23" s="42">
        <v>1</v>
      </c>
    </row>
    <row r="24" spans="1:54" ht="15.75" x14ac:dyDescent="0.25">
      <c r="A24" s="36" t="s">
        <v>85</v>
      </c>
      <c r="B24" s="111" t="s">
        <v>192</v>
      </c>
      <c r="C24" s="111">
        <v>7</v>
      </c>
      <c r="D24" s="37">
        <f>I24+35.4</f>
        <v>55.25</v>
      </c>
      <c r="E24" s="37">
        <f t="shared" si="0"/>
        <v>55.25</v>
      </c>
      <c r="F24" s="113">
        <v>56</v>
      </c>
      <c r="G24" s="113">
        <v>54</v>
      </c>
      <c r="H24" s="113">
        <v>58</v>
      </c>
      <c r="I24" s="114">
        <v>19.850000000000001</v>
      </c>
      <c r="J24" s="114">
        <f>AVERAGE(SMALL((D24:F24),{1,2,3}))-$E$1</f>
        <v>20.100000000000001</v>
      </c>
      <c r="K24" s="114">
        <f>AVERAGE(SMALL(($D24:G24),{1,2,3,4}))-35.4</f>
        <v>19.725000000000001</v>
      </c>
      <c r="L24" s="114">
        <f>AVERAGE(SMALL((D24:H24),{1,2,3,4}))-35.4</f>
        <v>19.725000000000001</v>
      </c>
      <c r="M24" s="115">
        <f t="shared" si="1"/>
        <v>3</v>
      </c>
      <c r="N24" s="42">
        <v>2</v>
      </c>
    </row>
    <row r="25" spans="1:54" ht="15.75" x14ac:dyDescent="0.25">
      <c r="A25" s="36" t="s">
        <v>87</v>
      </c>
      <c r="B25" s="111" t="s">
        <v>192</v>
      </c>
      <c r="C25" s="111">
        <v>8</v>
      </c>
      <c r="D25" s="37">
        <f>I25+35.4</f>
        <v>37.75</v>
      </c>
      <c r="E25" s="37">
        <f t="shared" si="0"/>
        <v>37.75</v>
      </c>
      <c r="F25" s="113">
        <v>37</v>
      </c>
      <c r="G25" s="113">
        <v>38</v>
      </c>
      <c r="H25" s="113">
        <v>36</v>
      </c>
      <c r="I25" s="114">
        <v>2.3500000000000014</v>
      </c>
      <c r="J25" s="114">
        <f>AVERAGE(SMALL((D25:F25),{1,2,3}))-$E$1</f>
        <v>2.1000000000000014</v>
      </c>
      <c r="K25" s="114">
        <f>AVERAGE(SMALL(($D25:G25),{1,2,3,4}))-35.4</f>
        <v>2.2250000000000014</v>
      </c>
      <c r="L25" s="114">
        <f>AVERAGE(SMALL((D25:H25),{1,2,3,4}))-35.4</f>
        <v>1.7250000000000014</v>
      </c>
      <c r="M25" s="115">
        <f t="shared" si="1"/>
        <v>3</v>
      </c>
      <c r="N25" s="42">
        <v>2</v>
      </c>
    </row>
    <row r="26" spans="1:54" ht="15.75" x14ac:dyDescent="0.25">
      <c r="A26" s="36" t="s">
        <v>80</v>
      </c>
      <c r="B26" s="111" t="s">
        <v>192</v>
      </c>
      <c r="C26" s="111">
        <v>2</v>
      </c>
      <c r="D26" s="37">
        <f>I26+35.4</f>
        <v>41.75</v>
      </c>
      <c r="E26" s="37">
        <f t="shared" si="0"/>
        <v>41.75</v>
      </c>
      <c r="F26" s="113">
        <v>46</v>
      </c>
      <c r="G26" s="113">
        <v>41</v>
      </c>
      <c r="H26" s="113">
        <v>42</v>
      </c>
      <c r="I26" s="114">
        <v>6.3500000000000014</v>
      </c>
      <c r="J26" s="114">
        <f>AVERAGE(SMALL((D26:F26),{1,2,3}))-$E$1</f>
        <v>7.7666666666666657</v>
      </c>
      <c r="K26" s="114">
        <f>AVERAGE(SMALL(($D26:G26),{1,2,3,4}))-35.4</f>
        <v>7.2250000000000014</v>
      </c>
      <c r="L26" s="114">
        <f>AVERAGE(SMALL((D26:H26),{1,2,3,4}))-35.4</f>
        <v>6.2250000000000014</v>
      </c>
      <c r="M26" s="115">
        <f t="shared" si="1"/>
        <v>3</v>
      </c>
      <c r="N26" s="42">
        <v>2</v>
      </c>
    </row>
    <row r="27" spans="1:54" ht="15.75" x14ac:dyDescent="0.25">
      <c r="A27" s="36" t="s">
        <v>90</v>
      </c>
      <c r="B27" s="111" t="s">
        <v>192</v>
      </c>
      <c r="C27" s="111">
        <v>5</v>
      </c>
      <c r="D27" s="37">
        <f>I27+35.4</f>
        <v>37</v>
      </c>
      <c r="E27" s="37">
        <f t="shared" si="0"/>
        <v>37</v>
      </c>
      <c r="F27" s="113" t="s">
        <v>195</v>
      </c>
      <c r="G27" s="113">
        <v>36</v>
      </c>
      <c r="H27" s="113">
        <v>37</v>
      </c>
      <c r="I27" s="114">
        <v>1.6000000000000014</v>
      </c>
      <c r="J27" s="114">
        <f>AVERAGE(SMALL((D27:F27),{1,2}))-$E$1</f>
        <v>1.6000000000000014</v>
      </c>
      <c r="K27" s="114">
        <f>AVERAGE(SMALL(($D27:G27),{1,2,3}))-35.4</f>
        <v>1.2666666666666657</v>
      </c>
      <c r="L27" s="114">
        <f>AVERAGE(SMALL((D27:H27),{1,2,3,4}))-35.4</f>
        <v>1.3500000000000014</v>
      </c>
      <c r="M27" s="115">
        <f t="shared" si="1"/>
        <v>2</v>
      </c>
      <c r="N27" s="42">
        <v>2</v>
      </c>
    </row>
    <row r="28" spans="1:54" ht="15.75" x14ac:dyDescent="0.25">
      <c r="A28" s="36" t="s">
        <v>40</v>
      </c>
      <c r="B28" s="111" t="s">
        <v>192</v>
      </c>
      <c r="C28" s="111">
        <v>1</v>
      </c>
      <c r="D28" s="37">
        <f>I28+35.4</f>
        <v>41.674999999999997</v>
      </c>
      <c r="E28" s="37">
        <f t="shared" si="0"/>
        <v>41.674999999999997</v>
      </c>
      <c r="F28" s="113" t="s">
        <v>195</v>
      </c>
      <c r="G28" s="113">
        <v>43</v>
      </c>
      <c r="H28" s="113">
        <v>42</v>
      </c>
      <c r="I28" s="114">
        <v>6.2749999999999986</v>
      </c>
      <c r="J28" s="114">
        <f>AVERAGE(SMALL((D28:F28),{1,2}))-$E$1</f>
        <v>6.2749999999999986</v>
      </c>
      <c r="K28" s="114">
        <f>AVERAGE(SMALL(($D28:G28),{1,2,3}))-35.4</f>
        <v>6.7166666666666686</v>
      </c>
      <c r="L28" s="114">
        <f>AVERAGE(SMALL((F28:H28),{1,2}))-$E$1</f>
        <v>7.1000000000000014</v>
      </c>
      <c r="M28" s="115">
        <f t="shared" si="1"/>
        <v>2</v>
      </c>
      <c r="N28" s="42">
        <v>2</v>
      </c>
    </row>
    <row r="29" spans="1:54" ht="15.75" x14ac:dyDescent="0.25">
      <c r="A29" s="36" t="s">
        <v>37</v>
      </c>
      <c r="B29" s="111" t="s">
        <v>192</v>
      </c>
      <c r="C29" s="111">
        <v>1</v>
      </c>
      <c r="D29" s="127">
        <f>AVERAGE(F29:G29)</f>
        <v>45.5</v>
      </c>
      <c r="E29" s="127">
        <f t="shared" si="0"/>
        <v>45.5</v>
      </c>
      <c r="F29" s="113">
        <v>44</v>
      </c>
      <c r="G29" s="113">
        <v>47</v>
      </c>
      <c r="H29" s="113">
        <v>44</v>
      </c>
      <c r="I29" s="114" t="s">
        <v>177</v>
      </c>
      <c r="J29" s="114" t="s">
        <v>177</v>
      </c>
      <c r="K29" s="114">
        <f>AVERAGE(SMALL((F29:G29),{1,2}))-$E$1</f>
        <v>10.100000000000001</v>
      </c>
      <c r="L29" s="114">
        <f>AVERAGE(SMALL((D29:H29),{1,2,3,4}))-35.4</f>
        <v>9.3500000000000014</v>
      </c>
      <c r="M29" s="115">
        <f t="shared" si="1"/>
        <v>3</v>
      </c>
      <c r="N29" s="42">
        <v>1</v>
      </c>
    </row>
    <row r="30" spans="1:54" ht="15.75" x14ac:dyDescent="0.25">
      <c r="A30" s="36" t="s">
        <v>60</v>
      </c>
      <c r="B30" s="111" t="s">
        <v>192</v>
      </c>
      <c r="C30" s="111">
        <v>4</v>
      </c>
      <c r="D30" s="37">
        <f>I30+35.4</f>
        <v>43.666666666666664</v>
      </c>
      <c r="E30" s="37">
        <f t="shared" si="0"/>
        <v>43.666666666666664</v>
      </c>
      <c r="F30" s="113" t="s">
        <v>195</v>
      </c>
      <c r="G30" s="113" t="s">
        <v>195</v>
      </c>
      <c r="H30" s="113" t="s">
        <v>195</v>
      </c>
      <c r="I30" s="114">
        <v>8.2666666666666657</v>
      </c>
      <c r="J30" s="114">
        <f>AVERAGE(SMALL((D30:F30),{1,2}))-$E$1</f>
        <v>8.2666666666666657</v>
      </c>
      <c r="K30" s="114">
        <f>AVERAGE(SMALL((D30:E30),{1,2}))-$E$1</f>
        <v>8.2666666666666657</v>
      </c>
      <c r="L30" s="114">
        <f>AVERAGE(SMALL((D30:F30),{1,2}))-$E$1</f>
        <v>8.2666666666666657</v>
      </c>
      <c r="M30" s="115">
        <f t="shared" si="1"/>
        <v>0</v>
      </c>
      <c r="N30" s="42">
        <v>2</v>
      </c>
    </row>
    <row r="31" spans="1:54" ht="15.75" x14ac:dyDescent="0.25">
      <c r="A31" s="36" t="s">
        <v>78</v>
      </c>
      <c r="B31" s="111" t="s">
        <v>192</v>
      </c>
      <c r="C31" s="111">
        <v>2</v>
      </c>
      <c r="D31" s="37">
        <f>I31+35.4</f>
        <v>39.75</v>
      </c>
      <c r="E31" s="37">
        <f t="shared" si="0"/>
        <v>39.75</v>
      </c>
      <c r="F31" s="113">
        <v>47</v>
      </c>
      <c r="G31" s="113">
        <v>47</v>
      </c>
      <c r="H31" s="113">
        <v>42</v>
      </c>
      <c r="I31" s="114">
        <v>4.3500000000000014</v>
      </c>
      <c r="J31" s="114">
        <f>AVERAGE(SMALL((D31:F31),{1,2,3}))-$E$1</f>
        <v>6.7666666666666657</v>
      </c>
      <c r="K31" s="114">
        <f>AVERAGE(SMALL(($D31:G31),{1,2,3,4}))-35.4</f>
        <v>7.9750000000000014</v>
      </c>
      <c r="L31" s="114">
        <f>AVERAGE(SMALL((D31:H31),{1,2,3,4}))-35.4</f>
        <v>6.7250000000000014</v>
      </c>
      <c r="M31" s="115">
        <f t="shared" si="1"/>
        <v>3</v>
      </c>
      <c r="N31" s="42">
        <v>2</v>
      </c>
    </row>
    <row r="32" spans="1:54" ht="15.75" x14ac:dyDescent="0.25">
      <c r="A32" s="36" t="s">
        <v>93</v>
      </c>
      <c r="B32" s="111" t="s">
        <v>192</v>
      </c>
      <c r="C32" s="111">
        <v>2</v>
      </c>
      <c r="D32" s="37">
        <f>I32+35.4</f>
        <v>41.5</v>
      </c>
      <c r="E32" s="37">
        <f t="shared" si="0"/>
        <v>41.5</v>
      </c>
      <c r="F32" s="113">
        <v>41</v>
      </c>
      <c r="G32" s="113">
        <v>42</v>
      </c>
      <c r="H32" s="113">
        <v>47</v>
      </c>
      <c r="I32" s="114">
        <v>6.1000000000000014</v>
      </c>
      <c r="J32" s="114">
        <f>AVERAGE(SMALL((D32:F32),{1,2,3}))-$E$1</f>
        <v>5.9333333333333371</v>
      </c>
      <c r="K32" s="114">
        <f>AVERAGE(SMALL(($D32:G32),{1,2,3,4}))-35.4</f>
        <v>6.1000000000000014</v>
      </c>
      <c r="L32" s="114">
        <f>AVERAGE(SMALL((D32:H32),{1,2,3,4}))-35.4</f>
        <v>6.1000000000000014</v>
      </c>
      <c r="M32" s="115">
        <f t="shared" si="1"/>
        <v>3</v>
      </c>
      <c r="N32" s="42">
        <v>2</v>
      </c>
    </row>
    <row r="33" spans="1:14" ht="15.75" x14ac:dyDescent="0.25">
      <c r="A33" s="36" t="s">
        <v>97</v>
      </c>
      <c r="B33" s="111" t="s">
        <v>192</v>
      </c>
      <c r="C33" s="111">
        <v>3</v>
      </c>
      <c r="D33" s="37">
        <f>I33+35.4</f>
        <v>40.25</v>
      </c>
      <c r="E33" s="37">
        <f t="shared" si="0"/>
        <v>40.25</v>
      </c>
      <c r="F33" s="113">
        <v>46</v>
      </c>
      <c r="G33" s="113">
        <v>40</v>
      </c>
      <c r="H33" s="113">
        <v>39</v>
      </c>
      <c r="I33" s="114">
        <v>4.8500000000000014</v>
      </c>
      <c r="J33" s="114">
        <f>AVERAGE(SMALL((D33:F33),{1,2,3}))-$E$1</f>
        <v>6.7666666666666657</v>
      </c>
      <c r="K33" s="114">
        <f>AVERAGE(SMALL(($D33:G33),{1,2,3,4}))-35.4</f>
        <v>6.2250000000000014</v>
      </c>
      <c r="L33" s="114">
        <f>AVERAGE(SMALL((D33:H33),{1,2,3,4}))-35.4</f>
        <v>4.4750000000000014</v>
      </c>
      <c r="M33" s="115">
        <f t="shared" si="1"/>
        <v>3</v>
      </c>
      <c r="N33" s="42">
        <v>2</v>
      </c>
    </row>
    <row r="34" spans="1:14" ht="15.75" x14ac:dyDescent="0.25">
      <c r="A34" s="36" t="s">
        <v>46</v>
      </c>
      <c r="B34" s="111" t="s">
        <v>193</v>
      </c>
      <c r="C34" s="111">
        <v>4</v>
      </c>
      <c r="D34" s="127">
        <f>AVERAGE(F34:G34)</f>
        <v>41.5</v>
      </c>
      <c r="E34" s="127">
        <f t="shared" si="0"/>
        <v>41.5</v>
      </c>
      <c r="F34" s="113">
        <v>39</v>
      </c>
      <c r="G34" s="113">
        <v>44</v>
      </c>
      <c r="H34" s="113">
        <v>44</v>
      </c>
      <c r="I34" s="114" t="s">
        <v>177</v>
      </c>
      <c r="J34" s="114" t="s">
        <v>177</v>
      </c>
      <c r="K34" s="114">
        <f>AVERAGE(SMALL((F34:G34),{1,2}))-$E$1</f>
        <v>6.1000000000000014</v>
      </c>
      <c r="L34" s="114">
        <f>AVERAGE(SMALL((D34:H34),{1,2,3,4}))-35.4</f>
        <v>6.1000000000000014</v>
      </c>
      <c r="M34" s="115">
        <f t="shared" si="1"/>
        <v>3</v>
      </c>
      <c r="N34" s="42">
        <v>0</v>
      </c>
    </row>
    <row r="35" spans="1:14" ht="15.75" x14ac:dyDescent="0.25">
      <c r="A35" s="36" t="s">
        <v>102</v>
      </c>
      <c r="B35" s="111" t="s">
        <v>192</v>
      </c>
      <c r="C35" s="111">
        <v>8</v>
      </c>
      <c r="D35" s="37">
        <f>I35+35.4</f>
        <v>43</v>
      </c>
      <c r="E35" s="37">
        <f t="shared" ref="E35:E66" si="4">D35</f>
        <v>43</v>
      </c>
      <c r="F35" s="113">
        <v>43</v>
      </c>
      <c r="G35" s="113" t="s">
        <v>195</v>
      </c>
      <c r="H35" s="113">
        <v>46</v>
      </c>
      <c r="I35" s="114">
        <v>7.6000000000000014</v>
      </c>
      <c r="J35" s="114">
        <f>AVERAGE(SMALL((D35:F35),{1,2,3}))-$E$1</f>
        <v>7.6000000000000014</v>
      </c>
      <c r="K35" s="114">
        <f>AVERAGE(SMALL(($D35:G35),{1,2,3}))-35.4</f>
        <v>7.6000000000000014</v>
      </c>
      <c r="L35" s="114">
        <f>AVERAGE(SMALL(($D35:H35),{1,2,3}))-35.4</f>
        <v>7.6000000000000014</v>
      </c>
      <c r="M35" s="115">
        <f t="shared" ref="M35:M66" si="5">COUNT(F35:H35)</f>
        <v>2</v>
      </c>
      <c r="N35" s="42">
        <v>2</v>
      </c>
    </row>
    <row r="36" spans="1:14" ht="15.75" x14ac:dyDescent="0.25">
      <c r="A36" s="36" t="s">
        <v>104</v>
      </c>
      <c r="B36" s="111" t="s">
        <v>192</v>
      </c>
      <c r="C36" s="111">
        <v>8</v>
      </c>
      <c r="D36" s="37">
        <f>I36+35.4</f>
        <v>45.25</v>
      </c>
      <c r="E36" s="37">
        <f t="shared" si="4"/>
        <v>45.25</v>
      </c>
      <c r="F36" s="113" t="s">
        <v>195</v>
      </c>
      <c r="G36" s="113" t="s">
        <v>195</v>
      </c>
      <c r="H36" s="113">
        <v>46</v>
      </c>
      <c r="I36" s="114">
        <v>9.8500000000000014</v>
      </c>
      <c r="J36" s="114">
        <f>AVERAGE(SMALL((D36:F36),{1,2}))-$E$1</f>
        <v>9.8500000000000014</v>
      </c>
      <c r="K36" s="114">
        <f>AVERAGE(SMALL((D36:E36),{1,2}))-$E$1</f>
        <v>9.8500000000000014</v>
      </c>
      <c r="L36" s="114">
        <f>AVERAGE(SMALL((D36:H36),{1,2,3}))-35.4</f>
        <v>10.100000000000001</v>
      </c>
      <c r="M36" s="115">
        <f t="shared" si="5"/>
        <v>1</v>
      </c>
      <c r="N36" s="42">
        <v>2</v>
      </c>
    </row>
    <row r="37" spans="1:14" ht="15.75" x14ac:dyDescent="0.25">
      <c r="A37" s="45" t="s">
        <v>91</v>
      </c>
      <c r="B37" s="111" t="s">
        <v>193</v>
      </c>
      <c r="C37" s="111">
        <v>2</v>
      </c>
      <c r="D37" s="127">
        <f>AVERAGE(F37:H37)</f>
        <v>47.5</v>
      </c>
      <c r="E37" s="127">
        <f t="shared" si="4"/>
        <v>47.5</v>
      </c>
      <c r="F37" s="113">
        <v>47</v>
      </c>
      <c r="G37" s="113" t="s">
        <v>195</v>
      </c>
      <c r="H37" s="113">
        <v>48</v>
      </c>
      <c r="I37" s="114" t="s">
        <v>177</v>
      </c>
      <c r="J37" s="114" t="s">
        <v>177</v>
      </c>
      <c r="K37" s="114" t="s">
        <v>177</v>
      </c>
      <c r="L37" s="114">
        <f>AVERAGE(SMALL((D37:H37),{1,2,3,4}))-35.4</f>
        <v>12.100000000000001</v>
      </c>
      <c r="M37" s="115">
        <f t="shared" si="5"/>
        <v>2</v>
      </c>
      <c r="N37" s="42">
        <v>0</v>
      </c>
    </row>
    <row r="38" spans="1:14" ht="15.75" x14ac:dyDescent="0.25">
      <c r="A38" s="36" t="s">
        <v>48</v>
      </c>
      <c r="B38" s="111" t="s">
        <v>193</v>
      </c>
      <c r="C38" s="111">
        <v>1</v>
      </c>
      <c r="D38" s="127">
        <f>AVERAGE(F38:H38)</f>
        <v>44</v>
      </c>
      <c r="E38" s="127">
        <f t="shared" si="4"/>
        <v>44</v>
      </c>
      <c r="F38" s="113">
        <v>47</v>
      </c>
      <c r="G38" s="113" t="s">
        <v>195</v>
      </c>
      <c r="H38" s="113">
        <v>41</v>
      </c>
      <c r="I38" s="114" t="s">
        <v>177</v>
      </c>
      <c r="J38" s="114" t="s">
        <v>177</v>
      </c>
      <c r="K38" s="114" t="s">
        <v>177</v>
      </c>
      <c r="L38" s="114">
        <f>AVERAGE(SMALL((D38:H38),{1,2,3,4}))-35.4</f>
        <v>8.6000000000000014</v>
      </c>
      <c r="M38" s="115">
        <f t="shared" si="5"/>
        <v>2</v>
      </c>
      <c r="N38" s="42">
        <v>0</v>
      </c>
    </row>
    <row r="39" spans="1:14" ht="15.75" x14ac:dyDescent="0.25">
      <c r="A39" s="36" t="s">
        <v>106</v>
      </c>
      <c r="B39" s="111" t="s">
        <v>192</v>
      </c>
      <c r="C39" s="111">
        <v>3</v>
      </c>
      <c r="D39" s="37">
        <f>I39+35.4</f>
        <v>36</v>
      </c>
      <c r="E39" s="37">
        <f t="shared" si="4"/>
        <v>36</v>
      </c>
      <c r="F39" s="113">
        <v>40</v>
      </c>
      <c r="G39" s="113">
        <v>38</v>
      </c>
      <c r="H39" s="113">
        <v>37</v>
      </c>
      <c r="I39" s="114">
        <v>0.60000000000000142</v>
      </c>
      <c r="J39" s="114">
        <f>AVERAGE(SMALL((D39:F39),{1,2,3}))-$E$1</f>
        <v>1.9333333333333371</v>
      </c>
      <c r="K39" s="114">
        <f>AVERAGE(SMALL(($D39:G39),{1,2,3,4}))-35.4</f>
        <v>2.1000000000000014</v>
      </c>
      <c r="L39" s="114">
        <f>AVERAGE(SMALL((D39:H39),{1,2,3,4}))-35.4</f>
        <v>1.3500000000000014</v>
      </c>
      <c r="M39" s="115">
        <f t="shared" si="5"/>
        <v>3</v>
      </c>
      <c r="N39" s="42">
        <v>2</v>
      </c>
    </row>
    <row r="40" spans="1:14" ht="15.75" x14ac:dyDescent="0.25">
      <c r="A40" s="36" t="s">
        <v>49</v>
      </c>
      <c r="B40" s="111" t="s">
        <v>192</v>
      </c>
      <c r="C40" s="111">
        <v>4</v>
      </c>
      <c r="D40" s="37">
        <f>I40+35.4</f>
        <v>39</v>
      </c>
      <c r="E40" s="37">
        <f t="shared" si="4"/>
        <v>39</v>
      </c>
      <c r="F40" s="113">
        <v>45</v>
      </c>
      <c r="G40" s="113">
        <v>44</v>
      </c>
      <c r="H40" s="113">
        <v>46</v>
      </c>
      <c r="I40" s="114">
        <v>3.6000000000000014</v>
      </c>
      <c r="J40" s="114">
        <f>AVERAGE(SMALL((D40:F40),{1,2,3}))-$E$1</f>
        <v>5.6000000000000014</v>
      </c>
      <c r="K40" s="114">
        <f>AVERAGE(SMALL(($D40:G40),{1,2,3,4}))-35.4</f>
        <v>6.3500000000000014</v>
      </c>
      <c r="L40" s="114">
        <f>AVERAGE(SMALL((D40:H40),{1,2,3,4}))-35.4</f>
        <v>6.3500000000000014</v>
      </c>
      <c r="M40" s="115">
        <f t="shared" si="5"/>
        <v>3</v>
      </c>
      <c r="N40" s="42">
        <v>2</v>
      </c>
    </row>
    <row r="41" spans="1:14" ht="15.75" x14ac:dyDescent="0.25">
      <c r="A41" s="36" t="s">
        <v>89</v>
      </c>
      <c r="B41" s="111" t="s">
        <v>192</v>
      </c>
      <c r="C41" s="111">
        <v>2</v>
      </c>
      <c r="D41" s="37">
        <f>I41+35.4</f>
        <v>44</v>
      </c>
      <c r="E41" s="37">
        <f t="shared" si="4"/>
        <v>44</v>
      </c>
      <c r="F41" s="113">
        <v>47</v>
      </c>
      <c r="G41" s="113" t="s">
        <v>195</v>
      </c>
      <c r="H41" s="113">
        <v>49</v>
      </c>
      <c r="I41" s="114">
        <v>8.6000000000000014</v>
      </c>
      <c r="J41" s="114">
        <f>AVERAGE(SMALL((D41:F41),{1,2,3}))-$E$1</f>
        <v>9.6000000000000014</v>
      </c>
      <c r="K41" s="114">
        <f>AVERAGE(SMALL(($D41:G41),{1,2,3}))-35.4</f>
        <v>9.6000000000000014</v>
      </c>
      <c r="L41" s="114">
        <f>AVERAGE(SMALL(($D41:H41),{1,2,3}))-35.4</f>
        <v>9.6000000000000014</v>
      </c>
      <c r="M41" s="115">
        <f t="shared" si="5"/>
        <v>2</v>
      </c>
      <c r="N41" s="42">
        <v>2</v>
      </c>
    </row>
    <row r="42" spans="1:14" ht="15.75" x14ac:dyDescent="0.25">
      <c r="A42" s="36" t="s">
        <v>92</v>
      </c>
      <c r="B42" s="111" t="s">
        <v>192</v>
      </c>
      <c r="C42" s="111">
        <v>6</v>
      </c>
      <c r="D42" s="37">
        <f>I42+35.4</f>
        <v>38.25</v>
      </c>
      <c r="E42" s="37">
        <f t="shared" si="4"/>
        <v>38.25</v>
      </c>
      <c r="F42" s="113">
        <v>39</v>
      </c>
      <c r="G42" s="113">
        <v>41</v>
      </c>
      <c r="H42" s="113">
        <v>45</v>
      </c>
      <c r="I42" s="114">
        <v>2.8500000000000014</v>
      </c>
      <c r="J42" s="114">
        <f>AVERAGE(SMALL((D42:F42),{1,2,3}))-$E$1</f>
        <v>3.1000000000000014</v>
      </c>
      <c r="K42" s="114">
        <f>AVERAGE(SMALL(($D42:G42),{1,2,3,4}))-35.4</f>
        <v>3.7250000000000014</v>
      </c>
      <c r="L42" s="114">
        <f>AVERAGE(SMALL((D42:H42),{1,2,3,4}))-35.4</f>
        <v>3.7250000000000014</v>
      </c>
      <c r="M42" s="115">
        <f t="shared" si="5"/>
        <v>3</v>
      </c>
      <c r="N42" s="42">
        <v>2</v>
      </c>
    </row>
    <row r="43" spans="1:14" ht="15.75" x14ac:dyDescent="0.25">
      <c r="A43" s="36" t="s">
        <v>113</v>
      </c>
      <c r="B43" s="111" t="s">
        <v>192</v>
      </c>
      <c r="C43" s="111">
        <v>7</v>
      </c>
      <c r="D43" s="37">
        <f>I43+35.4</f>
        <v>37.5</v>
      </c>
      <c r="E43" s="37">
        <f t="shared" si="4"/>
        <v>37.5</v>
      </c>
      <c r="F43" s="113">
        <v>40</v>
      </c>
      <c r="G43" s="113">
        <v>47</v>
      </c>
      <c r="H43" s="113">
        <v>42</v>
      </c>
      <c r="I43" s="114">
        <v>2.1000000000000014</v>
      </c>
      <c r="J43" s="114">
        <f>AVERAGE(SMALL((D43:F43),{1,2,3}))-$E$1</f>
        <v>2.9333333333333371</v>
      </c>
      <c r="K43" s="114">
        <f>AVERAGE(SMALL(($D43:G43),{1,2,3,4}))-35.4</f>
        <v>5.1000000000000014</v>
      </c>
      <c r="L43" s="114">
        <f>AVERAGE(SMALL((D43:H43),{1,2,3,4}))-35.4</f>
        <v>3.8500000000000014</v>
      </c>
      <c r="M43" s="115">
        <f t="shared" si="5"/>
        <v>3</v>
      </c>
      <c r="N43" s="42">
        <v>2</v>
      </c>
    </row>
    <row r="44" spans="1:14" ht="15.75" x14ac:dyDescent="0.25">
      <c r="A44" s="36" t="s">
        <v>115</v>
      </c>
      <c r="B44" s="111" t="s">
        <v>193</v>
      </c>
      <c r="C44" s="111">
        <v>8</v>
      </c>
      <c r="D44" s="127">
        <f>AVERAGE(F44:G44)</f>
        <v>42.5</v>
      </c>
      <c r="E44" s="127">
        <f t="shared" si="4"/>
        <v>42.5</v>
      </c>
      <c r="F44" s="113">
        <v>45</v>
      </c>
      <c r="G44" s="113">
        <v>40</v>
      </c>
      <c r="H44" s="113" t="s">
        <v>195</v>
      </c>
      <c r="I44" s="114" t="s">
        <v>177</v>
      </c>
      <c r="J44" s="114" t="s">
        <v>177</v>
      </c>
      <c r="K44" s="114">
        <f>AVERAGE(SMALL((F44:G44),{1,2}))-$E$1</f>
        <v>7.1000000000000014</v>
      </c>
      <c r="L44" s="114">
        <f>AVERAGE(SMALL((D44:H44),{1,2,3,4}))-35.4</f>
        <v>7.1000000000000014</v>
      </c>
      <c r="M44" s="115">
        <f t="shared" si="5"/>
        <v>2</v>
      </c>
      <c r="N44" s="42">
        <v>0</v>
      </c>
    </row>
    <row r="45" spans="1:14" ht="15.75" x14ac:dyDescent="0.25">
      <c r="A45" s="36" t="s">
        <v>45</v>
      </c>
      <c r="B45" s="111" t="s">
        <v>192</v>
      </c>
      <c r="C45" s="111">
        <v>1</v>
      </c>
      <c r="D45" s="37">
        <f>I45+35.4</f>
        <v>44.25</v>
      </c>
      <c r="E45" s="37">
        <f t="shared" si="4"/>
        <v>44.25</v>
      </c>
      <c r="F45" s="113">
        <v>47</v>
      </c>
      <c r="G45" s="113">
        <v>52</v>
      </c>
      <c r="H45" s="113">
        <v>47</v>
      </c>
      <c r="I45" s="114">
        <v>8.8500000000000014</v>
      </c>
      <c r="J45" s="114">
        <f>AVERAGE(SMALL((D45:F45),{1,2,3}))-$E$1</f>
        <v>9.7666666666666657</v>
      </c>
      <c r="K45" s="114">
        <f>AVERAGE(SMALL(($D45:G45),{1,2,3,4}))-35.4</f>
        <v>11.475000000000001</v>
      </c>
      <c r="L45" s="114">
        <f>AVERAGE(SMALL((D45:H45),{1,2,3,4}))-35.4</f>
        <v>10.225000000000001</v>
      </c>
      <c r="M45" s="115">
        <f t="shared" si="5"/>
        <v>3</v>
      </c>
      <c r="N45" s="42">
        <v>2</v>
      </c>
    </row>
    <row r="46" spans="1:14" ht="15.75" x14ac:dyDescent="0.25">
      <c r="A46" s="36" t="s">
        <v>117</v>
      </c>
      <c r="B46" s="111" t="s">
        <v>192</v>
      </c>
      <c r="C46" s="111">
        <v>3</v>
      </c>
      <c r="D46" s="37">
        <f>I46+35.4</f>
        <v>48.75</v>
      </c>
      <c r="E46" s="37">
        <f t="shared" si="4"/>
        <v>48.75</v>
      </c>
      <c r="F46" s="113">
        <v>53</v>
      </c>
      <c r="G46" s="113">
        <v>56</v>
      </c>
      <c r="H46" s="113" t="s">
        <v>195</v>
      </c>
      <c r="I46" s="114">
        <v>13.350000000000001</v>
      </c>
      <c r="J46" s="114">
        <f>AVERAGE(SMALL((D46:F46),{1,2,3}))-$E$1</f>
        <v>14.766666666666666</v>
      </c>
      <c r="K46" s="114">
        <f>AVERAGE(SMALL(($D46:G46),{1,2,3,4}))-35.4</f>
        <v>16.225000000000001</v>
      </c>
      <c r="L46" s="114">
        <f>AVERAGE(SMALL((D46:H46),{1,2,3,4}))-35.4</f>
        <v>16.225000000000001</v>
      </c>
      <c r="M46" s="115">
        <f t="shared" si="5"/>
        <v>2</v>
      </c>
      <c r="N46" s="42">
        <v>2</v>
      </c>
    </row>
    <row r="47" spans="1:14" ht="15.75" x14ac:dyDescent="0.25">
      <c r="A47" s="36" t="s">
        <v>107</v>
      </c>
      <c r="B47" s="111" t="s">
        <v>193</v>
      </c>
      <c r="C47" s="111">
        <v>5</v>
      </c>
      <c r="D47" s="127">
        <f>AVERAGE(F47:G47)</f>
        <v>50</v>
      </c>
      <c r="E47" s="127">
        <f t="shared" si="4"/>
        <v>50</v>
      </c>
      <c r="F47" s="113">
        <v>57</v>
      </c>
      <c r="G47" s="113">
        <v>43</v>
      </c>
      <c r="H47" s="113">
        <v>45</v>
      </c>
      <c r="I47" s="114" t="s">
        <v>177</v>
      </c>
      <c r="J47" s="114" t="s">
        <v>177</v>
      </c>
      <c r="K47" s="114">
        <f>AVERAGE(SMALL((F47:G47),{1,2}))-$E$1</f>
        <v>14.600000000000001</v>
      </c>
      <c r="L47" s="114">
        <f>AVERAGE(SMALL((D47:H47),{1,2,3,4}))-35.4</f>
        <v>11.600000000000001</v>
      </c>
      <c r="M47" s="115">
        <f t="shared" si="5"/>
        <v>3</v>
      </c>
      <c r="N47" s="42">
        <v>0</v>
      </c>
    </row>
    <row r="48" spans="1:14" ht="15.75" x14ac:dyDescent="0.25">
      <c r="A48" s="36" t="s">
        <v>42</v>
      </c>
      <c r="B48" s="111" t="s">
        <v>192</v>
      </c>
      <c r="C48" s="111">
        <v>1</v>
      </c>
      <c r="D48" s="37">
        <f t="shared" ref="D48:D54" si="6">I48+35.4</f>
        <v>47.75</v>
      </c>
      <c r="E48" s="37">
        <f t="shared" si="4"/>
        <v>47.75</v>
      </c>
      <c r="F48" s="113">
        <v>48</v>
      </c>
      <c r="G48" s="113">
        <v>58</v>
      </c>
      <c r="H48" s="113">
        <v>50</v>
      </c>
      <c r="I48" s="114">
        <v>12.350000000000001</v>
      </c>
      <c r="J48" s="114">
        <f>AVERAGE(SMALL((D48:F48),{1,2,3}))-$E$1</f>
        <v>12.433333333333337</v>
      </c>
      <c r="K48" s="114">
        <f>AVERAGE(SMALL(($D48:G48),{1,2,3,4}))-35.4</f>
        <v>14.975000000000001</v>
      </c>
      <c r="L48" s="114">
        <f>AVERAGE(SMALL((D48:H48),{1,2,3,4}))-35.4</f>
        <v>12.975000000000001</v>
      </c>
      <c r="M48" s="115">
        <f t="shared" si="5"/>
        <v>3</v>
      </c>
      <c r="N48" s="42">
        <v>2</v>
      </c>
    </row>
    <row r="49" spans="1:14" ht="15.75" x14ac:dyDescent="0.25">
      <c r="A49" s="36" t="s">
        <v>114</v>
      </c>
      <c r="B49" s="111" t="s">
        <v>192</v>
      </c>
      <c r="C49" s="111">
        <v>3</v>
      </c>
      <c r="D49" s="37">
        <f t="shared" si="6"/>
        <v>41.25</v>
      </c>
      <c r="E49" s="37">
        <f t="shared" si="4"/>
        <v>41.25</v>
      </c>
      <c r="F49" s="113">
        <v>50</v>
      </c>
      <c r="G49" s="113">
        <v>41</v>
      </c>
      <c r="H49" s="113" t="s">
        <v>195</v>
      </c>
      <c r="I49" s="114">
        <v>5.8500000000000014</v>
      </c>
      <c r="J49" s="114">
        <f>AVERAGE(SMALL((D49:F49),{1,2,3}))-$E$1</f>
        <v>8.7666666666666657</v>
      </c>
      <c r="K49" s="114">
        <f>AVERAGE(SMALL(($D49:G49),{1,2,3,4}))-35.4</f>
        <v>7.9750000000000014</v>
      </c>
      <c r="L49" s="114">
        <f>AVERAGE(SMALL((D49:H49),{1,2,3,4}))-35.4</f>
        <v>7.9750000000000014</v>
      </c>
      <c r="M49" s="115">
        <f t="shared" si="5"/>
        <v>2</v>
      </c>
      <c r="N49" s="42">
        <v>2</v>
      </c>
    </row>
    <row r="50" spans="1:14" ht="15.75" x14ac:dyDescent="0.25">
      <c r="A50" s="36" t="s">
        <v>120</v>
      </c>
      <c r="B50" s="111" t="s">
        <v>192</v>
      </c>
      <c r="C50" s="111">
        <v>8</v>
      </c>
      <c r="D50" s="37">
        <f t="shared" si="6"/>
        <v>40.75</v>
      </c>
      <c r="E50" s="37">
        <f t="shared" si="4"/>
        <v>40.75</v>
      </c>
      <c r="F50" s="113">
        <v>43</v>
      </c>
      <c r="G50" s="113">
        <v>50</v>
      </c>
      <c r="H50" s="113" t="s">
        <v>195</v>
      </c>
      <c r="I50" s="114">
        <v>5.3500000000000014</v>
      </c>
      <c r="J50" s="114">
        <f>AVERAGE(SMALL((D50:F50),{1,2,3}))-$E$1</f>
        <v>6.1000000000000014</v>
      </c>
      <c r="K50" s="114">
        <f>AVERAGE(SMALL(($D50:G50),{1,2,3,4}))-35.4</f>
        <v>8.2250000000000014</v>
      </c>
      <c r="L50" s="114">
        <f>AVERAGE(SMALL((D50:H50),{1,2,3,4}))-35.4</f>
        <v>8.2250000000000014</v>
      </c>
      <c r="M50" s="115">
        <f t="shared" si="5"/>
        <v>2</v>
      </c>
      <c r="N50" s="42">
        <v>2</v>
      </c>
    </row>
    <row r="51" spans="1:14" ht="15.75" x14ac:dyDescent="0.25">
      <c r="A51" s="36" t="s">
        <v>76</v>
      </c>
      <c r="B51" s="111" t="s">
        <v>192</v>
      </c>
      <c r="C51" s="111">
        <v>6</v>
      </c>
      <c r="D51" s="37">
        <f t="shared" si="6"/>
        <v>42.5</v>
      </c>
      <c r="E51" s="37">
        <f t="shared" si="4"/>
        <v>42.5</v>
      </c>
      <c r="F51" s="113">
        <v>46</v>
      </c>
      <c r="G51" s="113" t="s">
        <v>195</v>
      </c>
      <c r="H51" s="113">
        <v>43</v>
      </c>
      <c r="I51" s="114">
        <v>7.1000000000000014</v>
      </c>
      <c r="J51" s="114">
        <f>AVERAGE(SMALL((D51:F51),{1,2,3}))-$E$1</f>
        <v>8.2666666666666657</v>
      </c>
      <c r="K51" s="114">
        <f>AVERAGE(SMALL(($D51:G51),{1,2,3}))-35.4</f>
        <v>8.2666666666666657</v>
      </c>
      <c r="L51" s="114">
        <f>AVERAGE(SMALL((D51:H51),{1,2,3,4}))-35.4</f>
        <v>8.1000000000000014</v>
      </c>
      <c r="M51" s="115">
        <f t="shared" si="5"/>
        <v>2</v>
      </c>
      <c r="N51" s="42">
        <v>2</v>
      </c>
    </row>
    <row r="52" spans="1:14" ht="15.75" x14ac:dyDescent="0.25">
      <c r="A52" s="36" t="s">
        <v>125</v>
      </c>
      <c r="B52" s="111" t="s">
        <v>192</v>
      </c>
      <c r="C52" s="111">
        <v>7</v>
      </c>
      <c r="D52" s="37">
        <f t="shared" si="6"/>
        <v>37.78</v>
      </c>
      <c r="E52" s="37">
        <f t="shared" si="4"/>
        <v>37.78</v>
      </c>
      <c r="F52" s="113" t="s">
        <v>195</v>
      </c>
      <c r="G52" s="113" t="s">
        <v>195</v>
      </c>
      <c r="H52" s="113" t="s">
        <v>195</v>
      </c>
      <c r="I52" s="114">
        <v>2.3800000000000026</v>
      </c>
      <c r="J52" s="114">
        <f>AVERAGE(SMALL((D52:F52),{1,2}))-$E$1</f>
        <v>2.3800000000000026</v>
      </c>
      <c r="K52" s="114">
        <f>AVERAGE(SMALL((D52:E52),{1,2}))-$E$1</f>
        <v>2.3800000000000026</v>
      </c>
      <c r="L52" s="114">
        <f>AVERAGE(SMALL((D52:F52),{1,2}))-$E$1</f>
        <v>2.3800000000000026</v>
      </c>
      <c r="M52" s="115">
        <f t="shared" si="5"/>
        <v>0</v>
      </c>
      <c r="N52" s="42">
        <v>2</v>
      </c>
    </row>
    <row r="53" spans="1:14" ht="15.75" x14ac:dyDescent="0.25">
      <c r="A53" s="36" t="s">
        <v>105</v>
      </c>
      <c r="B53" s="111" t="s">
        <v>192</v>
      </c>
      <c r="C53" s="111">
        <v>5</v>
      </c>
      <c r="D53" s="37">
        <f t="shared" si="6"/>
        <v>40.375</v>
      </c>
      <c r="E53" s="37">
        <f t="shared" si="4"/>
        <v>40.375</v>
      </c>
      <c r="F53" s="113">
        <v>46</v>
      </c>
      <c r="G53" s="113">
        <v>39</v>
      </c>
      <c r="H53" s="113">
        <v>36</v>
      </c>
      <c r="I53" s="114">
        <v>4.9750000000000014</v>
      </c>
      <c r="J53" s="114">
        <f>AVERAGE(SMALL((D53:F53),{1,2,3}))-$E$1</f>
        <v>6.8500000000000014</v>
      </c>
      <c r="K53" s="114">
        <f>AVERAGE(SMALL(($D53:G53),{1,2,3,4}))-35.4</f>
        <v>6.0375000000000014</v>
      </c>
      <c r="L53" s="114">
        <f>AVERAGE(SMALL((D53:H53),{1,2,3,4}))-35.4</f>
        <v>3.5375000000000014</v>
      </c>
      <c r="M53" s="115">
        <f t="shared" si="5"/>
        <v>3</v>
      </c>
      <c r="N53" s="42">
        <v>2</v>
      </c>
    </row>
    <row r="54" spans="1:14" ht="15.75" x14ac:dyDescent="0.25">
      <c r="A54" s="36" t="s">
        <v>127</v>
      </c>
      <c r="B54" s="111" t="s">
        <v>192</v>
      </c>
      <c r="C54" s="111">
        <v>7</v>
      </c>
      <c r="D54" s="37">
        <f t="shared" si="6"/>
        <v>42.75</v>
      </c>
      <c r="E54" s="37">
        <f t="shared" si="4"/>
        <v>42.75</v>
      </c>
      <c r="F54" s="113" t="s">
        <v>195</v>
      </c>
      <c r="G54" s="113">
        <v>43</v>
      </c>
      <c r="H54" s="113">
        <v>46</v>
      </c>
      <c r="I54" s="114">
        <v>7.3500000000000014</v>
      </c>
      <c r="J54" s="114">
        <f>AVERAGE(SMALL((D54:F54),{1,2}))-$E$1</f>
        <v>7.3500000000000014</v>
      </c>
      <c r="K54" s="114">
        <f>AVERAGE(SMALL(($D54:G54),{1,2,3}))-35.4</f>
        <v>7.4333333333333371</v>
      </c>
      <c r="L54" s="114">
        <f>AVERAGE(SMALL((D54:H54),{1,2,3,4}))-35.4</f>
        <v>8.2250000000000014</v>
      </c>
      <c r="M54" s="115">
        <f t="shared" si="5"/>
        <v>2</v>
      </c>
      <c r="N54" s="42">
        <v>2</v>
      </c>
    </row>
    <row r="55" spans="1:14" ht="15.75" x14ac:dyDescent="0.25">
      <c r="A55" s="36" t="s">
        <v>128</v>
      </c>
      <c r="B55" s="111" t="s">
        <v>194</v>
      </c>
      <c r="C55" s="111">
        <v>8</v>
      </c>
      <c r="D55" s="127">
        <f>AVERAGE(F55:H55)</f>
        <v>45</v>
      </c>
      <c r="E55" s="127">
        <f t="shared" si="4"/>
        <v>45</v>
      </c>
      <c r="F55" s="113">
        <v>45</v>
      </c>
      <c r="G55" s="113" t="s">
        <v>195</v>
      </c>
      <c r="H55" s="113">
        <v>45</v>
      </c>
      <c r="I55" s="114" t="s">
        <v>177</v>
      </c>
      <c r="J55" s="114" t="s">
        <v>177</v>
      </c>
      <c r="K55" s="114" t="s">
        <v>177</v>
      </c>
      <c r="L55" s="114">
        <f>AVERAGE(SMALL((D55:H55),{1,2,3,4}))-35.4</f>
        <v>9.6000000000000014</v>
      </c>
      <c r="M55" s="115">
        <f t="shared" si="5"/>
        <v>2</v>
      </c>
      <c r="N55" s="42">
        <v>1</v>
      </c>
    </row>
    <row r="56" spans="1:14" ht="15.75" x14ac:dyDescent="0.25">
      <c r="A56" s="36" t="s">
        <v>31</v>
      </c>
      <c r="B56" s="111" t="s">
        <v>192</v>
      </c>
      <c r="C56" s="111">
        <v>1</v>
      </c>
      <c r="D56" s="37">
        <f>I56+35.4</f>
        <v>41.5</v>
      </c>
      <c r="E56" s="37">
        <f t="shared" si="4"/>
        <v>41.5</v>
      </c>
      <c r="F56" s="113">
        <v>41</v>
      </c>
      <c r="G56" s="113">
        <v>44</v>
      </c>
      <c r="H56" s="113">
        <v>38</v>
      </c>
      <c r="I56" s="114">
        <v>6.1000000000000014</v>
      </c>
      <c r="J56" s="114">
        <f>AVERAGE(SMALL((D56:F56),{1,2,3}))-$E$1</f>
        <v>5.9333333333333371</v>
      </c>
      <c r="K56" s="114">
        <f>AVERAGE(SMALL(($D56:G56),{1,2,3,4}))-35.4</f>
        <v>6.6000000000000014</v>
      </c>
      <c r="L56" s="114">
        <f>AVERAGE(SMALL((D56:H56),{1,2,3,4}))-35.4</f>
        <v>5.1000000000000014</v>
      </c>
      <c r="M56" s="115">
        <f t="shared" si="5"/>
        <v>3</v>
      </c>
      <c r="N56" s="42">
        <v>2</v>
      </c>
    </row>
    <row r="57" spans="1:14" ht="15.75" x14ac:dyDescent="0.25">
      <c r="A57" s="36" t="s">
        <v>54</v>
      </c>
      <c r="B57" s="111" t="s">
        <v>192</v>
      </c>
      <c r="C57" s="111">
        <v>1</v>
      </c>
      <c r="D57" s="37">
        <f>I57+35.4</f>
        <v>39.5</v>
      </c>
      <c r="E57" s="37">
        <f t="shared" si="4"/>
        <v>39.5</v>
      </c>
      <c r="F57" s="113">
        <v>43</v>
      </c>
      <c r="G57" s="113">
        <v>39</v>
      </c>
      <c r="H57" s="113">
        <v>44</v>
      </c>
      <c r="I57" s="114">
        <v>4.1000000000000014</v>
      </c>
      <c r="J57" s="114">
        <f>AVERAGE(SMALL((D57:F57),{1,2,3}))-$E$1</f>
        <v>5.2666666666666657</v>
      </c>
      <c r="K57" s="114">
        <f>AVERAGE(SMALL(($D57:G57),{1,2,3,4}))-35.4</f>
        <v>4.8500000000000014</v>
      </c>
      <c r="L57" s="114">
        <f>AVERAGE(SMALL((D57:H57),{1,2,3,4}))-35.4</f>
        <v>4.8500000000000014</v>
      </c>
      <c r="M57" s="115">
        <f t="shared" si="5"/>
        <v>3</v>
      </c>
      <c r="N57" s="42">
        <v>2</v>
      </c>
    </row>
    <row r="58" spans="1:14" ht="15.75" x14ac:dyDescent="0.25">
      <c r="A58" s="45" t="s">
        <v>73</v>
      </c>
      <c r="B58" s="111" t="s">
        <v>193</v>
      </c>
      <c r="C58" s="111">
        <v>6</v>
      </c>
      <c r="D58" s="127">
        <f>AVERAGE(F58:G58)</f>
        <v>44</v>
      </c>
      <c r="E58" s="127">
        <f t="shared" si="4"/>
        <v>44</v>
      </c>
      <c r="F58" s="113">
        <v>44</v>
      </c>
      <c r="G58" s="113">
        <v>44</v>
      </c>
      <c r="H58" s="113">
        <v>40</v>
      </c>
      <c r="I58" s="114" t="s">
        <v>177</v>
      </c>
      <c r="J58" s="114" t="s">
        <v>177</v>
      </c>
      <c r="K58" s="114">
        <f>AVERAGE(SMALL((F58:G58),{1,2}))-$E$1</f>
        <v>8.6000000000000014</v>
      </c>
      <c r="L58" s="114">
        <f>AVERAGE(SMALL((D58:H58),{1,2,3,4}))-35.4</f>
        <v>7.6000000000000014</v>
      </c>
      <c r="M58" s="115">
        <f t="shared" si="5"/>
        <v>3</v>
      </c>
      <c r="N58" s="42">
        <v>0</v>
      </c>
    </row>
    <row r="59" spans="1:14" ht="15.75" x14ac:dyDescent="0.25">
      <c r="A59" s="36" t="s">
        <v>108</v>
      </c>
      <c r="B59" s="111" t="s">
        <v>192</v>
      </c>
      <c r="C59" s="111">
        <v>3</v>
      </c>
      <c r="D59" s="37">
        <f>I59+35.4</f>
        <v>39</v>
      </c>
      <c r="E59" s="37">
        <f t="shared" si="4"/>
        <v>39</v>
      </c>
      <c r="F59" s="113">
        <v>43</v>
      </c>
      <c r="G59" s="113">
        <v>43</v>
      </c>
      <c r="H59" s="113">
        <v>41</v>
      </c>
      <c r="I59" s="114">
        <v>3.6000000000000014</v>
      </c>
      <c r="J59" s="114">
        <f>AVERAGE(SMALL((D59:F59),{1,2,3}))-$E$1</f>
        <v>4.9333333333333371</v>
      </c>
      <c r="K59" s="114">
        <f>AVERAGE(SMALL(($D59:G59),{1,2,3,4}))-35.4</f>
        <v>5.6000000000000014</v>
      </c>
      <c r="L59" s="114">
        <f>AVERAGE(SMALL((D59:H59),{1,2,3,4}))-35.4</f>
        <v>5.1000000000000014</v>
      </c>
      <c r="M59" s="115">
        <f t="shared" si="5"/>
        <v>3</v>
      </c>
      <c r="N59" s="42">
        <v>2</v>
      </c>
    </row>
    <row r="60" spans="1:14" ht="15.75" x14ac:dyDescent="0.25">
      <c r="A60" s="36" t="s">
        <v>124</v>
      </c>
      <c r="B60" s="111" t="s">
        <v>192</v>
      </c>
      <c r="C60" s="111">
        <v>8</v>
      </c>
      <c r="D60" s="37">
        <f>I60+35.4</f>
        <v>43</v>
      </c>
      <c r="E60" s="37">
        <f t="shared" si="4"/>
        <v>43</v>
      </c>
      <c r="F60" s="113" t="s">
        <v>195</v>
      </c>
      <c r="G60" s="113">
        <v>44</v>
      </c>
      <c r="H60" s="113">
        <v>39</v>
      </c>
      <c r="I60" s="114">
        <v>7.6000000000000014</v>
      </c>
      <c r="J60" s="114">
        <f>AVERAGE(SMALL((D60:F60),{1,2}))-$E$1</f>
        <v>7.6000000000000014</v>
      </c>
      <c r="K60" s="114">
        <f>AVERAGE(SMALL(($D60:G60),{1,2,3}))-35.4</f>
        <v>7.9333333333333371</v>
      </c>
      <c r="L60" s="114">
        <f>AVERAGE(SMALL((D60:H60),{1,2,3,4}))-35.4</f>
        <v>6.8500000000000014</v>
      </c>
      <c r="M60" s="115">
        <f t="shared" si="5"/>
        <v>2</v>
      </c>
      <c r="N60" s="42">
        <v>2</v>
      </c>
    </row>
    <row r="61" spans="1:14" ht="15.75" x14ac:dyDescent="0.25">
      <c r="A61" s="36" t="s">
        <v>83</v>
      </c>
      <c r="B61" s="111" t="s">
        <v>192</v>
      </c>
      <c r="C61" s="111">
        <v>2</v>
      </c>
      <c r="D61" s="37">
        <f>I61+35.4</f>
        <v>35.75</v>
      </c>
      <c r="E61" s="37">
        <f t="shared" si="4"/>
        <v>35.75</v>
      </c>
      <c r="F61" s="113">
        <v>38</v>
      </c>
      <c r="G61" s="113">
        <v>34</v>
      </c>
      <c r="H61" s="113">
        <v>36</v>
      </c>
      <c r="I61" s="114">
        <v>0.35000000000000142</v>
      </c>
      <c r="J61" s="114">
        <f>AVERAGE(SMALL((D61:F61),{1,2,3}))-$E$1</f>
        <v>1.1000000000000014</v>
      </c>
      <c r="K61" s="114">
        <f>AVERAGE(SMALL(($D61:G61),{1,2,3,4}))-35.4</f>
        <v>0.47500000000000142</v>
      </c>
      <c r="L61" s="114">
        <f>AVERAGE(SMALL((D61:H61),{1,2,3,4}))-35.4</f>
        <v>-2.4999999999998579E-2</v>
      </c>
      <c r="M61" s="115">
        <f t="shared" si="5"/>
        <v>3</v>
      </c>
      <c r="N61" s="42">
        <v>2</v>
      </c>
    </row>
    <row r="62" spans="1:14" ht="15.75" x14ac:dyDescent="0.25">
      <c r="A62" s="36" t="s">
        <v>35</v>
      </c>
      <c r="B62" s="111" t="s">
        <v>193</v>
      </c>
      <c r="C62" s="111">
        <v>4</v>
      </c>
      <c r="D62" s="127">
        <f>AVERAGE(F62:G62)</f>
        <v>54.5</v>
      </c>
      <c r="E62" s="127">
        <f t="shared" si="4"/>
        <v>54.5</v>
      </c>
      <c r="F62" s="113">
        <v>51</v>
      </c>
      <c r="G62" s="113">
        <v>58</v>
      </c>
      <c r="H62" s="113">
        <v>51</v>
      </c>
      <c r="I62" s="114" t="s">
        <v>177</v>
      </c>
      <c r="J62" s="114" t="s">
        <v>177</v>
      </c>
      <c r="K62" s="114">
        <f>AVERAGE(SMALL((F62:G62),{1,2}))-$E$1</f>
        <v>19.100000000000001</v>
      </c>
      <c r="L62" s="114">
        <f>AVERAGE(SMALL((D62:H62),{1,2,3,4}))-35.4</f>
        <v>17.350000000000001</v>
      </c>
      <c r="M62" s="115">
        <f t="shared" si="5"/>
        <v>3</v>
      </c>
      <c r="N62" s="42">
        <v>0</v>
      </c>
    </row>
    <row r="63" spans="1:14" ht="15.75" x14ac:dyDescent="0.25">
      <c r="A63" s="64" t="s">
        <v>86</v>
      </c>
      <c r="B63" s="111" t="s">
        <v>192</v>
      </c>
      <c r="C63" s="111">
        <v>2</v>
      </c>
      <c r="D63" s="37">
        <f t="shared" ref="D63:D78" si="7">I63+35.4</f>
        <v>39.4</v>
      </c>
      <c r="E63" s="37">
        <f t="shared" si="4"/>
        <v>39.4</v>
      </c>
      <c r="F63" s="113">
        <v>40</v>
      </c>
      <c r="G63" s="113">
        <v>41</v>
      </c>
      <c r="H63" s="113">
        <v>42</v>
      </c>
      <c r="I63" s="114">
        <v>4</v>
      </c>
      <c r="J63" s="114">
        <f>AVERAGE(SMALL((D63:F63),{1,2,3}))-$E$1</f>
        <v>4.2000000000000028</v>
      </c>
      <c r="K63" s="114">
        <f>AVERAGE(SMALL(($D63:G63),{1,2,3,4}))-35.4</f>
        <v>4.5500000000000043</v>
      </c>
      <c r="L63" s="114">
        <f>AVERAGE(SMALL((D63:H63),{1,2,3,4}))-35.4</f>
        <v>4.5500000000000043</v>
      </c>
      <c r="M63" s="115">
        <f t="shared" si="5"/>
        <v>3</v>
      </c>
      <c r="N63" s="42">
        <v>2</v>
      </c>
    </row>
    <row r="64" spans="1:14" ht="15.75" x14ac:dyDescent="0.25">
      <c r="A64" s="36" t="s">
        <v>57</v>
      </c>
      <c r="B64" s="111" t="s">
        <v>192</v>
      </c>
      <c r="C64" s="111">
        <v>4</v>
      </c>
      <c r="D64" s="37">
        <f t="shared" si="7"/>
        <v>36.5</v>
      </c>
      <c r="E64" s="37">
        <f t="shared" si="4"/>
        <v>36.5</v>
      </c>
      <c r="F64" s="113" t="s">
        <v>195</v>
      </c>
      <c r="G64" s="113" t="s">
        <v>195</v>
      </c>
      <c r="H64" s="113" t="s">
        <v>195</v>
      </c>
      <c r="I64" s="114">
        <v>1.1000000000000014</v>
      </c>
      <c r="J64" s="114">
        <f>AVERAGE(SMALL((D64:F64),{1,2}))-$E$1</f>
        <v>1.1000000000000014</v>
      </c>
      <c r="K64" s="114">
        <f>AVERAGE(SMALL((D64:E64),{1,2}))-$E$1</f>
        <v>1.1000000000000014</v>
      </c>
      <c r="L64" s="114">
        <f>AVERAGE(SMALL((D64:F64),{1,2}))-$E$1</f>
        <v>1.1000000000000014</v>
      </c>
      <c r="M64" s="115">
        <f t="shared" si="5"/>
        <v>0</v>
      </c>
      <c r="N64" s="42">
        <v>2</v>
      </c>
    </row>
    <row r="65" spans="1:14" ht="15.75" x14ac:dyDescent="0.25">
      <c r="A65" s="36" t="s">
        <v>103</v>
      </c>
      <c r="B65" s="111" t="s">
        <v>192</v>
      </c>
      <c r="C65" s="111">
        <v>3</v>
      </c>
      <c r="D65" s="37">
        <f t="shared" si="7"/>
        <v>44.5</v>
      </c>
      <c r="E65" s="37">
        <f t="shared" si="4"/>
        <v>44.5</v>
      </c>
      <c r="F65" s="113">
        <v>48</v>
      </c>
      <c r="G65" s="113">
        <v>50</v>
      </c>
      <c r="H65" s="113">
        <v>41</v>
      </c>
      <c r="I65" s="114">
        <v>9.1000000000000014</v>
      </c>
      <c r="J65" s="114">
        <f>AVERAGE(SMALL((D65:F65),{1,2,3}))-$E$1</f>
        <v>10.266666666666666</v>
      </c>
      <c r="K65" s="114">
        <f>AVERAGE(SMALL(($D65:G65),{1,2,3,4}))-35.4</f>
        <v>11.350000000000001</v>
      </c>
      <c r="L65" s="114">
        <f>AVERAGE(SMALL((D65:H65),{1,2,3,4}))-35.4</f>
        <v>9.1000000000000014</v>
      </c>
      <c r="M65" s="115">
        <f t="shared" si="5"/>
        <v>3</v>
      </c>
      <c r="N65" s="42">
        <v>2</v>
      </c>
    </row>
    <row r="66" spans="1:14" ht="15.75" x14ac:dyDescent="0.25">
      <c r="A66" s="54" t="s">
        <v>84</v>
      </c>
      <c r="B66" s="111" t="s">
        <v>192</v>
      </c>
      <c r="C66" s="111">
        <v>6</v>
      </c>
      <c r="D66" s="37">
        <f t="shared" si="7"/>
        <v>40.450000000000003</v>
      </c>
      <c r="E66" s="37">
        <f t="shared" si="4"/>
        <v>40.450000000000003</v>
      </c>
      <c r="F66" s="113">
        <v>44</v>
      </c>
      <c r="G66" s="113">
        <v>44</v>
      </c>
      <c r="H66" s="113">
        <v>43</v>
      </c>
      <c r="I66" s="114">
        <v>5.0500000000000043</v>
      </c>
      <c r="J66" s="114">
        <f>AVERAGE(SMALL((D66:F66),{1,2,3}))-$E$1</f>
        <v>6.2333333333333343</v>
      </c>
      <c r="K66" s="114">
        <f>AVERAGE(SMALL(($D66:G66),{1,2,3,4}))-35.4</f>
        <v>6.8250000000000028</v>
      </c>
      <c r="L66" s="114">
        <f>AVERAGE(SMALL((D66:H66),{1,2,3,4}))-35.4</f>
        <v>6.5750000000000028</v>
      </c>
      <c r="M66" s="115">
        <f t="shared" si="5"/>
        <v>3</v>
      </c>
      <c r="N66" s="42">
        <v>2</v>
      </c>
    </row>
    <row r="67" spans="1:14" ht="15.75" x14ac:dyDescent="0.25">
      <c r="A67" s="36" t="s">
        <v>126</v>
      </c>
      <c r="B67" s="111" t="s">
        <v>192</v>
      </c>
      <c r="C67" s="111">
        <v>7</v>
      </c>
      <c r="D67" s="37">
        <f t="shared" si="7"/>
        <v>45.172499999999999</v>
      </c>
      <c r="E67" s="37">
        <f t="shared" ref="E67:E79" si="8">D67</f>
        <v>45.172499999999999</v>
      </c>
      <c r="F67" s="113">
        <v>46</v>
      </c>
      <c r="G67" s="113">
        <v>49</v>
      </c>
      <c r="H67" s="113">
        <v>45</v>
      </c>
      <c r="I67" s="114">
        <v>9.7725000000000009</v>
      </c>
      <c r="J67" s="114">
        <f>AVERAGE(SMALL((D67:F67),{1,2,3}))-$E$1</f>
        <v>10.048333333333332</v>
      </c>
      <c r="K67" s="114">
        <f>AVERAGE(SMALL(($D67:G67),{1,2,3,4}))-35.4</f>
        <v>10.936250000000001</v>
      </c>
      <c r="L67" s="114">
        <f>AVERAGE(SMALL((D67:H67),{1,2,3,4}))-35.4</f>
        <v>9.9362500000000011</v>
      </c>
      <c r="M67" s="115">
        <f t="shared" ref="M67:M90" si="9">COUNT(F67:H67)</f>
        <v>3</v>
      </c>
      <c r="N67" s="42">
        <v>2</v>
      </c>
    </row>
    <row r="68" spans="1:14" ht="15.75" x14ac:dyDescent="0.25">
      <c r="A68" s="36" t="s">
        <v>130</v>
      </c>
      <c r="B68" s="111" t="s">
        <v>192</v>
      </c>
      <c r="C68" s="111">
        <v>7</v>
      </c>
      <c r="D68" s="37">
        <f t="shared" si="7"/>
        <v>43.1875</v>
      </c>
      <c r="E68" s="37">
        <f t="shared" si="8"/>
        <v>43.1875</v>
      </c>
      <c r="F68" s="113">
        <v>48</v>
      </c>
      <c r="G68" s="113">
        <v>45</v>
      </c>
      <c r="H68" s="113">
        <v>49</v>
      </c>
      <c r="I68" s="114">
        <v>7.7875000000000014</v>
      </c>
      <c r="J68" s="114">
        <f>AVERAGE(SMALL((D68:F68),{1,2,3}))-$E$1</f>
        <v>9.3916666666666657</v>
      </c>
      <c r="K68" s="114">
        <f>AVERAGE(SMALL(($D68:G68),{1,2,3,4}))-35.4</f>
        <v>9.4437500000000014</v>
      </c>
      <c r="L68" s="114">
        <f>AVERAGE(SMALL((D68:H68),{1,2,3,4}))-35.4</f>
        <v>9.4437500000000014</v>
      </c>
      <c r="M68" s="115">
        <f t="shared" si="9"/>
        <v>3</v>
      </c>
      <c r="N68" s="42">
        <v>2</v>
      </c>
    </row>
    <row r="69" spans="1:14" ht="15.75" x14ac:dyDescent="0.25">
      <c r="A69" s="36" t="s">
        <v>72</v>
      </c>
      <c r="B69" s="111" t="s">
        <v>192</v>
      </c>
      <c r="C69" s="111">
        <v>2</v>
      </c>
      <c r="D69" s="37">
        <f t="shared" si="7"/>
        <v>48.5</v>
      </c>
      <c r="E69" s="37">
        <f t="shared" si="8"/>
        <v>48.5</v>
      </c>
      <c r="F69" s="113">
        <v>48</v>
      </c>
      <c r="G69" s="113">
        <v>50</v>
      </c>
      <c r="H69" s="113">
        <v>44</v>
      </c>
      <c r="I69" s="114">
        <v>13.100000000000001</v>
      </c>
      <c r="J69" s="114">
        <f>AVERAGE(SMALL((D69:F69),{1,2,3}))-$E$1</f>
        <v>12.933333333333337</v>
      </c>
      <c r="K69" s="114">
        <f>AVERAGE(SMALL(($D69:G69),{1,2,3,4}))-35.4</f>
        <v>13.350000000000001</v>
      </c>
      <c r="L69" s="114">
        <f>AVERAGE(SMALL((D69:H69),{1,2,3,4}))-35.4</f>
        <v>11.850000000000001</v>
      </c>
      <c r="M69" s="115">
        <f t="shared" si="9"/>
        <v>3</v>
      </c>
      <c r="N69" s="42">
        <v>2</v>
      </c>
    </row>
    <row r="70" spans="1:14" ht="15.75" x14ac:dyDescent="0.25">
      <c r="A70" s="36" t="s">
        <v>59</v>
      </c>
      <c r="B70" s="111" t="s">
        <v>192</v>
      </c>
      <c r="C70" s="111">
        <v>1</v>
      </c>
      <c r="D70" s="37">
        <f t="shared" si="7"/>
        <v>48.1935</v>
      </c>
      <c r="E70" s="37">
        <f t="shared" si="8"/>
        <v>48.1935</v>
      </c>
      <c r="F70" s="113">
        <v>46</v>
      </c>
      <c r="G70" s="113">
        <v>48</v>
      </c>
      <c r="H70" s="113" t="s">
        <v>195</v>
      </c>
      <c r="I70" s="114">
        <v>12.793500000000002</v>
      </c>
      <c r="J70" s="114">
        <f>AVERAGE(SMALL((D70:F70),{1,2,3}))-$E$1</f>
        <v>12.062333333333335</v>
      </c>
      <c r="K70" s="114">
        <f>AVERAGE(SMALL(($D70:G70),{1,2,3,4}))-35.4</f>
        <v>12.196750000000002</v>
      </c>
      <c r="L70" s="114">
        <f>AVERAGE(SMALL((D70:H70),{1,2,3,4}))-35.4</f>
        <v>12.196750000000002</v>
      </c>
      <c r="M70" s="115">
        <f t="shared" si="9"/>
        <v>2</v>
      </c>
      <c r="N70" s="42">
        <v>2</v>
      </c>
    </row>
    <row r="71" spans="1:14" ht="15.75" x14ac:dyDescent="0.25">
      <c r="A71" s="36" t="s">
        <v>112</v>
      </c>
      <c r="B71" s="111" t="s">
        <v>192</v>
      </c>
      <c r="C71" s="111">
        <v>3</v>
      </c>
      <c r="D71" s="37">
        <f t="shared" si="7"/>
        <v>42</v>
      </c>
      <c r="E71" s="37">
        <f t="shared" si="8"/>
        <v>42</v>
      </c>
      <c r="F71" s="113" t="s">
        <v>195</v>
      </c>
      <c r="G71" s="113" t="s">
        <v>195</v>
      </c>
      <c r="H71" s="113" t="s">
        <v>195</v>
      </c>
      <c r="I71" s="114">
        <v>6.6000000000000014</v>
      </c>
      <c r="J71" s="114">
        <f>AVERAGE(SMALL((D71:F71),{1,2}))-$E$1</f>
        <v>6.6000000000000014</v>
      </c>
      <c r="K71" s="114">
        <f>AVERAGE(SMALL((D71:E71),{1,2}))-$E$1</f>
        <v>6.6000000000000014</v>
      </c>
      <c r="L71" s="114">
        <f>AVERAGE(SMALL((D71:F71),{1,2}))-$E$1</f>
        <v>6.6000000000000014</v>
      </c>
      <c r="M71" s="115">
        <f t="shared" si="9"/>
        <v>0</v>
      </c>
      <c r="N71" s="42">
        <v>2</v>
      </c>
    </row>
    <row r="72" spans="1:14" ht="15.75" x14ac:dyDescent="0.25">
      <c r="A72" s="36" t="s">
        <v>129</v>
      </c>
      <c r="B72" s="111" t="s">
        <v>192</v>
      </c>
      <c r="C72" s="111">
        <v>7</v>
      </c>
      <c r="D72" s="37">
        <f t="shared" si="7"/>
        <v>40.75</v>
      </c>
      <c r="E72" s="37">
        <f t="shared" si="8"/>
        <v>40.75</v>
      </c>
      <c r="F72" s="113">
        <v>42</v>
      </c>
      <c r="G72" s="113">
        <v>44</v>
      </c>
      <c r="H72" s="113">
        <v>43</v>
      </c>
      <c r="I72" s="114">
        <v>5.3500000000000014</v>
      </c>
      <c r="J72" s="114">
        <f>AVERAGE(SMALL((D72:F72),{1,2,3}))-$E$1</f>
        <v>5.7666666666666657</v>
      </c>
      <c r="K72" s="114">
        <f>AVERAGE(SMALL(($D72:G72),{1,2,3,4}))-35.4</f>
        <v>6.4750000000000014</v>
      </c>
      <c r="L72" s="114">
        <f>AVERAGE(SMALL((D72:H72),{1,2,3,4}))-35.4</f>
        <v>6.2250000000000014</v>
      </c>
      <c r="M72" s="115">
        <f t="shared" si="9"/>
        <v>3</v>
      </c>
      <c r="N72" s="42">
        <v>2</v>
      </c>
    </row>
    <row r="73" spans="1:14" ht="15.75" x14ac:dyDescent="0.25">
      <c r="A73" s="36" t="s">
        <v>79</v>
      </c>
      <c r="B73" s="111" t="s">
        <v>192</v>
      </c>
      <c r="C73" s="111">
        <v>6</v>
      </c>
      <c r="D73" s="37">
        <f t="shared" si="7"/>
        <v>37</v>
      </c>
      <c r="E73" s="37">
        <f t="shared" si="8"/>
        <v>37</v>
      </c>
      <c r="F73" s="113">
        <v>43</v>
      </c>
      <c r="G73" s="113">
        <v>37</v>
      </c>
      <c r="H73" s="113">
        <v>39</v>
      </c>
      <c r="I73" s="114">
        <v>1.6000000000000014</v>
      </c>
      <c r="J73" s="114">
        <f>AVERAGE(SMALL((D73:F73),{1,2,3}))-$E$1</f>
        <v>3.6000000000000014</v>
      </c>
      <c r="K73" s="114">
        <f>AVERAGE(SMALL(($D73:G73),{1,2,3,4}))-35.4</f>
        <v>3.1000000000000014</v>
      </c>
      <c r="L73" s="114">
        <f>AVERAGE(SMALL((D73:H73),{1,2,3,4}))-35.4</f>
        <v>2.1000000000000014</v>
      </c>
      <c r="M73" s="115">
        <f t="shared" si="9"/>
        <v>3</v>
      </c>
      <c r="N73" s="42">
        <v>2</v>
      </c>
    </row>
    <row r="74" spans="1:14" ht="15.75" x14ac:dyDescent="0.25">
      <c r="A74" s="36" t="s">
        <v>88</v>
      </c>
      <c r="B74" s="111" t="s">
        <v>192</v>
      </c>
      <c r="C74" s="111">
        <v>2</v>
      </c>
      <c r="D74" s="37">
        <f t="shared" si="7"/>
        <v>44.487499999999997</v>
      </c>
      <c r="E74" s="37">
        <f t="shared" si="8"/>
        <v>44.487499999999997</v>
      </c>
      <c r="F74" s="113">
        <v>43</v>
      </c>
      <c r="G74" s="113">
        <v>49</v>
      </c>
      <c r="H74" s="113">
        <v>48</v>
      </c>
      <c r="I74" s="114">
        <v>9.0874999999999986</v>
      </c>
      <c r="J74" s="114">
        <f>AVERAGE(SMALL((D74:F74),{1,2,3}))-$E$1</f>
        <v>8.5916666666666686</v>
      </c>
      <c r="K74" s="114">
        <f>AVERAGE(SMALL(($D74:G74),{1,2,3,4}))-35.4</f>
        <v>9.84375</v>
      </c>
      <c r="L74" s="114">
        <f>AVERAGE(SMALL((D74:H74),{1,2,3,4}))-35.4</f>
        <v>9.59375</v>
      </c>
      <c r="M74" s="115">
        <f t="shared" si="9"/>
        <v>3</v>
      </c>
      <c r="N74" s="42">
        <v>2</v>
      </c>
    </row>
    <row r="75" spans="1:14" ht="15.75" x14ac:dyDescent="0.25">
      <c r="A75" s="36" t="s">
        <v>131</v>
      </c>
      <c r="B75" s="111" t="s">
        <v>192</v>
      </c>
      <c r="C75" s="111">
        <v>7</v>
      </c>
      <c r="D75" s="37">
        <f t="shared" si="7"/>
        <v>51.047333333333327</v>
      </c>
      <c r="E75" s="37">
        <f t="shared" si="8"/>
        <v>51.047333333333327</v>
      </c>
      <c r="F75" s="113" t="s">
        <v>195</v>
      </c>
      <c r="G75" s="113">
        <v>45</v>
      </c>
      <c r="H75" s="113">
        <v>47</v>
      </c>
      <c r="I75" s="114">
        <v>15.647333333333329</v>
      </c>
      <c r="J75" s="114">
        <f>AVERAGE(SMALL((D75:F75),{1,2}))-$E$1</f>
        <v>15.647333333333329</v>
      </c>
      <c r="K75" s="114">
        <f>AVERAGE(SMALL(($D75:G75),{1,2,3}))-35.4</f>
        <v>13.631555555555551</v>
      </c>
      <c r="L75" s="114">
        <f>AVERAGE(SMALL((D75:H75),{1,2,3,4}))-35.4</f>
        <v>13.123666666666658</v>
      </c>
      <c r="M75" s="115">
        <f t="shared" si="9"/>
        <v>2</v>
      </c>
      <c r="N75" s="42">
        <v>2</v>
      </c>
    </row>
    <row r="76" spans="1:14" ht="15.75" x14ac:dyDescent="0.25">
      <c r="A76" s="36" t="s">
        <v>109</v>
      </c>
      <c r="B76" s="111" t="s">
        <v>192</v>
      </c>
      <c r="C76" s="111">
        <v>5</v>
      </c>
      <c r="D76" s="37">
        <f t="shared" si="7"/>
        <v>50.25</v>
      </c>
      <c r="E76" s="37">
        <f t="shared" si="8"/>
        <v>50.25</v>
      </c>
      <c r="F76" s="113">
        <v>52</v>
      </c>
      <c r="G76" s="113">
        <v>48</v>
      </c>
      <c r="H76" s="113">
        <v>47</v>
      </c>
      <c r="I76" s="114">
        <v>14.850000000000001</v>
      </c>
      <c r="J76" s="114">
        <f>AVERAGE(SMALL((D76:F76),{1,2,3}))-$E$1</f>
        <v>15.433333333333337</v>
      </c>
      <c r="K76" s="114">
        <f>AVERAGE(SMALL(($D76:G76),{1,2,3,4}))-35.4</f>
        <v>14.725000000000001</v>
      </c>
      <c r="L76" s="114">
        <f>AVERAGE(SMALL((D76:H76),{1,2,3,4}))-35.4</f>
        <v>13.475000000000001</v>
      </c>
      <c r="M76" s="115">
        <f t="shared" si="9"/>
        <v>3</v>
      </c>
      <c r="N76" s="42">
        <v>2</v>
      </c>
    </row>
    <row r="77" spans="1:14" ht="15.75" x14ac:dyDescent="0.25">
      <c r="A77" s="36" t="s">
        <v>55</v>
      </c>
      <c r="B77" s="111" t="s">
        <v>192</v>
      </c>
      <c r="C77" s="111">
        <v>4</v>
      </c>
      <c r="D77" s="37">
        <f t="shared" si="7"/>
        <v>44.75</v>
      </c>
      <c r="E77" s="37">
        <f t="shared" si="8"/>
        <v>44.75</v>
      </c>
      <c r="F77" s="113" t="s">
        <v>195</v>
      </c>
      <c r="G77" s="113">
        <v>48</v>
      </c>
      <c r="H77" s="113">
        <v>54</v>
      </c>
      <c r="I77" s="114">
        <v>9.3500000000000014</v>
      </c>
      <c r="J77" s="114">
        <f>AVERAGE(SMALL((D77:F77),{1,2}))-$E$1</f>
        <v>9.3500000000000014</v>
      </c>
      <c r="K77" s="114">
        <f>AVERAGE(SMALL(($D77:G77),{1,2,3}))-35.4</f>
        <v>10.433333333333337</v>
      </c>
      <c r="L77" s="114">
        <f>AVERAGE(SMALL((D77:H77),{1,2,3,4}))-35.4</f>
        <v>12.475000000000001</v>
      </c>
      <c r="M77" s="115">
        <f t="shared" si="9"/>
        <v>2</v>
      </c>
      <c r="N77" s="42">
        <v>2</v>
      </c>
    </row>
    <row r="78" spans="1:14" ht="15.75" x14ac:dyDescent="0.25">
      <c r="A78" s="36" t="s">
        <v>38</v>
      </c>
      <c r="B78" s="111" t="s">
        <v>192</v>
      </c>
      <c r="C78" s="111">
        <v>4</v>
      </c>
      <c r="D78" s="37">
        <f t="shared" si="7"/>
        <v>46.75</v>
      </c>
      <c r="E78" s="37">
        <f t="shared" si="8"/>
        <v>46.75</v>
      </c>
      <c r="F78" s="113" t="s">
        <v>195</v>
      </c>
      <c r="G78" s="113">
        <v>42</v>
      </c>
      <c r="H78" s="113">
        <v>44</v>
      </c>
      <c r="I78" s="114">
        <v>11.350000000000001</v>
      </c>
      <c r="J78" s="114">
        <f>AVERAGE(SMALL((D78:F78),{1,2}))-$E$1</f>
        <v>11.350000000000001</v>
      </c>
      <c r="K78" s="114">
        <f>AVERAGE(SMALL(($D78:G78),{1,2,3}))-35.4</f>
        <v>9.7666666666666657</v>
      </c>
      <c r="L78" s="114">
        <f>AVERAGE(SMALL((D78:H78),{1,2,3,4}))-35.4</f>
        <v>9.4750000000000014</v>
      </c>
      <c r="M78" s="115">
        <f t="shared" si="9"/>
        <v>2</v>
      </c>
      <c r="N78" s="42">
        <v>2</v>
      </c>
    </row>
    <row r="79" spans="1:14" ht="15.75" x14ac:dyDescent="0.25">
      <c r="A79" s="36" t="s">
        <v>116</v>
      </c>
      <c r="B79" s="111" t="s">
        <v>193</v>
      </c>
      <c r="C79" s="111">
        <v>3</v>
      </c>
      <c r="D79" s="127">
        <f>AVERAGE(F79:G79)</f>
        <v>47.5</v>
      </c>
      <c r="E79" s="127">
        <f t="shared" si="8"/>
        <v>47.5</v>
      </c>
      <c r="F79" s="113">
        <v>47</v>
      </c>
      <c r="G79" s="113">
        <v>48</v>
      </c>
      <c r="H79" s="113" t="s">
        <v>195</v>
      </c>
      <c r="I79" s="114" t="s">
        <v>177</v>
      </c>
      <c r="J79" s="114" t="s">
        <v>177</v>
      </c>
      <c r="K79" s="114">
        <f>AVERAGE(SMALL((F79:G79),{1,2}))-$E$1</f>
        <v>12.100000000000001</v>
      </c>
      <c r="L79" s="114">
        <f>AVERAGE(SMALL((D79:H79),{1,2,3,4}))-35.4</f>
        <v>12.100000000000001</v>
      </c>
      <c r="M79" s="115">
        <f t="shared" si="9"/>
        <v>2</v>
      </c>
      <c r="N79" s="42">
        <v>0</v>
      </c>
    </row>
    <row r="80" spans="1:14" ht="15.75" x14ac:dyDescent="0.25">
      <c r="A80" s="36" t="s">
        <v>111</v>
      </c>
      <c r="B80" s="111" t="s">
        <v>193</v>
      </c>
      <c r="C80" s="111">
        <v>3</v>
      </c>
      <c r="D80" s="127" t="s">
        <v>177</v>
      </c>
      <c r="E80" s="127" t="s">
        <v>177</v>
      </c>
      <c r="F80" s="113" t="s">
        <v>195</v>
      </c>
      <c r="G80" s="113" t="s">
        <v>195</v>
      </c>
      <c r="H80" s="113">
        <v>42</v>
      </c>
      <c r="I80" s="114" t="s">
        <v>177</v>
      </c>
      <c r="J80" s="114" t="s">
        <v>177</v>
      </c>
      <c r="K80" s="114" t="s">
        <v>177</v>
      </c>
      <c r="L80" s="114" t="s">
        <v>177</v>
      </c>
      <c r="M80" s="115">
        <f t="shared" si="9"/>
        <v>1</v>
      </c>
      <c r="N80" s="42">
        <v>0</v>
      </c>
    </row>
    <row r="81" spans="1:14" ht="15.75" x14ac:dyDescent="0.25">
      <c r="A81" s="36" t="s">
        <v>34</v>
      </c>
      <c r="B81" s="111" t="s">
        <v>192</v>
      </c>
      <c r="C81" s="111">
        <v>1</v>
      </c>
      <c r="D81" s="37">
        <f>I81+35.4</f>
        <v>34.5</v>
      </c>
      <c r="E81" s="37">
        <f t="shared" ref="E81:E90" si="10">D81</f>
        <v>34.5</v>
      </c>
      <c r="F81" s="113">
        <v>36</v>
      </c>
      <c r="G81" s="113">
        <v>37</v>
      </c>
      <c r="H81" s="113">
        <v>34</v>
      </c>
      <c r="I81" s="114">
        <v>-0.89999999999999858</v>
      </c>
      <c r="J81" s="114">
        <f>AVERAGE(SMALL((D81:F81),{1,2,3}))-$E$1</f>
        <v>-0.39999999999999858</v>
      </c>
      <c r="K81" s="114">
        <f>AVERAGE(SMALL(($D81:G81),{1,2,3,4}))-35.4</f>
        <v>0.10000000000000142</v>
      </c>
      <c r="L81" s="114">
        <f>AVERAGE(SMALL((D81:H81),{1,2,3,4}))-35.4</f>
        <v>-0.64999999999999858</v>
      </c>
      <c r="M81" s="115">
        <f t="shared" si="9"/>
        <v>3</v>
      </c>
      <c r="N81" s="42">
        <v>2</v>
      </c>
    </row>
    <row r="82" spans="1:14" ht="15.75" x14ac:dyDescent="0.25">
      <c r="A82" s="36" t="s">
        <v>32</v>
      </c>
      <c r="B82" s="111" t="s">
        <v>192</v>
      </c>
      <c r="C82" s="111">
        <v>4</v>
      </c>
      <c r="D82" s="127">
        <f>AVERAGE(F82:G82)</f>
        <v>48</v>
      </c>
      <c r="E82" s="127">
        <f t="shared" si="10"/>
        <v>48</v>
      </c>
      <c r="F82" s="113">
        <v>43</v>
      </c>
      <c r="G82" s="113">
        <v>53</v>
      </c>
      <c r="H82" s="113">
        <v>44</v>
      </c>
      <c r="I82" s="114" t="s">
        <v>177</v>
      </c>
      <c r="J82" s="114" t="s">
        <v>177</v>
      </c>
      <c r="K82" s="114">
        <f>AVERAGE(SMALL((F82:G82),{1,2}))-$E$1</f>
        <v>12.600000000000001</v>
      </c>
      <c r="L82" s="114">
        <f>AVERAGE(SMALL((D82:H82),{1,2,3,4}))-35.4</f>
        <v>10.350000000000001</v>
      </c>
      <c r="M82" s="115">
        <f t="shared" si="9"/>
        <v>3</v>
      </c>
      <c r="N82" s="42">
        <v>1</v>
      </c>
    </row>
    <row r="83" spans="1:14" ht="15.75" x14ac:dyDescent="0.25">
      <c r="A83" s="36" t="s">
        <v>75</v>
      </c>
      <c r="B83" s="111" t="s">
        <v>193</v>
      </c>
      <c r="C83" s="111">
        <v>2</v>
      </c>
      <c r="D83" s="127">
        <f>AVERAGE(F83:G83)</f>
        <v>42.5</v>
      </c>
      <c r="E83" s="127">
        <f t="shared" si="10"/>
        <v>42.5</v>
      </c>
      <c r="F83" s="113">
        <v>43</v>
      </c>
      <c r="G83" s="113">
        <v>42</v>
      </c>
      <c r="H83" s="113">
        <v>41</v>
      </c>
      <c r="I83" s="114" t="s">
        <v>177</v>
      </c>
      <c r="J83" s="114" t="s">
        <v>177</v>
      </c>
      <c r="K83" s="114">
        <f>AVERAGE(SMALL((F83:G83),{1,2}))-$E$1</f>
        <v>7.1000000000000014</v>
      </c>
      <c r="L83" s="114">
        <f>AVERAGE(SMALL((D83:H83),{1,2,3,4}))-35.4</f>
        <v>6.6000000000000014</v>
      </c>
      <c r="M83" s="115">
        <f t="shared" si="9"/>
        <v>3</v>
      </c>
      <c r="N83" s="42">
        <v>0</v>
      </c>
    </row>
    <row r="84" spans="1:14" ht="15.75" x14ac:dyDescent="0.25">
      <c r="A84" s="36" t="s">
        <v>123</v>
      </c>
      <c r="B84" s="111" t="s">
        <v>192</v>
      </c>
      <c r="C84" s="111">
        <v>7</v>
      </c>
      <c r="D84" s="37">
        <f t="shared" ref="D84:D90" si="11">I84+35.4</f>
        <v>45.75</v>
      </c>
      <c r="E84" s="37">
        <f t="shared" si="10"/>
        <v>45.75</v>
      </c>
      <c r="F84" s="113">
        <v>45</v>
      </c>
      <c r="G84" s="113" t="s">
        <v>195</v>
      </c>
      <c r="H84" s="113">
        <v>41</v>
      </c>
      <c r="I84" s="114">
        <v>10.350000000000001</v>
      </c>
      <c r="J84" s="114">
        <f>AVERAGE(SMALL((D84:F84),{1,2,3}))-$E$1</f>
        <v>10.100000000000001</v>
      </c>
      <c r="K84" s="114">
        <f>AVERAGE(SMALL(($D84:G84),{1,2,3}))-35.4</f>
        <v>10.100000000000001</v>
      </c>
      <c r="L84" s="114">
        <f>AVERAGE(SMALL((D84:H84),{1,2,3,4}))-35.4</f>
        <v>8.9750000000000014</v>
      </c>
      <c r="M84" s="115">
        <f t="shared" si="9"/>
        <v>2</v>
      </c>
      <c r="N84" s="42">
        <v>2</v>
      </c>
    </row>
    <row r="85" spans="1:14" ht="15.75" x14ac:dyDescent="0.25">
      <c r="A85" s="36" t="s">
        <v>94</v>
      </c>
      <c r="B85" s="111" t="s">
        <v>192</v>
      </c>
      <c r="C85" s="111">
        <v>6</v>
      </c>
      <c r="D85" s="37">
        <f t="shared" si="11"/>
        <v>55.25</v>
      </c>
      <c r="E85" s="37">
        <f t="shared" si="10"/>
        <v>55.25</v>
      </c>
      <c r="F85" s="113">
        <v>72</v>
      </c>
      <c r="G85" s="113">
        <v>69</v>
      </c>
      <c r="H85" s="113">
        <v>70</v>
      </c>
      <c r="I85" s="114">
        <v>19.850000000000001</v>
      </c>
      <c r="J85" s="114">
        <f>AVERAGE(SMALL((D85:F85),{1,2,3}))-$E$1</f>
        <v>25.433333333333337</v>
      </c>
      <c r="K85" s="114">
        <f>AVERAGE(SMALL(($D85:G85),{1,2,3,4}))-35.4</f>
        <v>27.475000000000001</v>
      </c>
      <c r="L85" s="114">
        <f>AVERAGE(SMALL((D85:H85),{1,2,3,4}))-35.4</f>
        <v>26.975000000000001</v>
      </c>
      <c r="M85" s="115">
        <f t="shared" si="9"/>
        <v>3</v>
      </c>
      <c r="N85" s="42">
        <v>2</v>
      </c>
    </row>
    <row r="86" spans="1:14" ht="15.75" x14ac:dyDescent="0.25">
      <c r="A86" s="36" t="s">
        <v>95</v>
      </c>
      <c r="B86" s="111" t="s">
        <v>192</v>
      </c>
      <c r="C86" s="111">
        <v>2</v>
      </c>
      <c r="D86" s="37">
        <f t="shared" si="11"/>
        <v>47.5</v>
      </c>
      <c r="E86" s="37">
        <f t="shared" si="10"/>
        <v>47.5</v>
      </c>
      <c r="F86" s="113">
        <v>45</v>
      </c>
      <c r="G86" s="113">
        <v>50</v>
      </c>
      <c r="H86" s="113">
        <v>53</v>
      </c>
      <c r="I86" s="114">
        <v>12.100000000000001</v>
      </c>
      <c r="J86" s="114">
        <f>AVERAGE(SMALL((D86:F86),{1,2,3}))-$E$1</f>
        <v>11.266666666666666</v>
      </c>
      <c r="K86" s="114">
        <f>AVERAGE(SMALL(($D86:G86),{1,2,3,4}))-35.4</f>
        <v>12.100000000000001</v>
      </c>
      <c r="L86" s="114">
        <f>AVERAGE(SMALL((D86:H86),{1,2,3,4}))-35.4</f>
        <v>12.100000000000001</v>
      </c>
      <c r="M86" s="115">
        <f t="shared" si="9"/>
        <v>3</v>
      </c>
      <c r="N86" s="42">
        <v>2</v>
      </c>
    </row>
    <row r="87" spans="1:14" ht="15.75" x14ac:dyDescent="0.25">
      <c r="A87" s="36" t="s">
        <v>43</v>
      </c>
      <c r="B87" s="111" t="s">
        <v>192</v>
      </c>
      <c r="C87" s="111">
        <v>4</v>
      </c>
      <c r="D87" s="37">
        <f t="shared" si="11"/>
        <v>40.25</v>
      </c>
      <c r="E87" s="37">
        <f t="shared" si="10"/>
        <v>40.25</v>
      </c>
      <c r="F87" s="113">
        <v>42</v>
      </c>
      <c r="G87" s="113">
        <v>42</v>
      </c>
      <c r="H87" s="113">
        <v>43</v>
      </c>
      <c r="I87" s="114">
        <v>4.8500000000000014</v>
      </c>
      <c r="J87" s="114">
        <f>AVERAGE(SMALL((D87:F87),{1,2,3}))-$E$1</f>
        <v>5.4333333333333371</v>
      </c>
      <c r="K87" s="114">
        <f>AVERAGE(SMALL(($D87:G87),{1,2,3,4}))-35.4</f>
        <v>5.7250000000000014</v>
      </c>
      <c r="L87" s="114">
        <f>AVERAGE(SMALL((D87:H87),{1,2,3,4}))-35.4</f>
        <v>5.7250000000000014</v>
      </c>
      <c r="M87" s="115">
        <f t="shared" si="9"/>
        <v>3</v>
      </c>
      <c r="N87" s="42">
        <v>2</v>
      </c>
    </row>
    <row r="88" spans="1:14" ht="15.75" x14ac:dyDescent="0.25">
      <c r="A88" s="36" t="s">
        <v>110</v>
      </c>
      <c r="B88" s="111" t="s">
        <v>192</v>
      </c>
      <c r="C88" s="111">
        <v>5</v>
      </c>
      <c r="D88" s="37">
        <f t="shared" si="11"/>
        <v>38.75</v>
      </c>
      <c r="E88" s="37">
        <f t="shared" si="10"/>
        <v>38.75</v>
      </c>
      <c r="F88" s="113">
        <v>39</v>
      </c>
      <c r="G88" s="113">
        <v>43</v>
      </c>
      <c r="H88" s="113">
        <v>39</v>
      </c>
      <c r="I88" s="114">
        <v>3.3500000000000014</v>
      </c>
      <c r="J88" s="114">
        <f>AVERAGE(SMALL((D88:F88),{1,2,3}))-$E$1</f>
        <v>3.4333333333333371</v>
      </c>
      <c r="K88" s="114">
        <f>AVERAGE(SMALL(($D88:G88),{1,2,3,4}))-35.4</f>
        <v>4.4750000000000014</v>
      </c>
      <c r="L88" s="114">
        <f>AVERAGE(SMALL((D88:H88),{1,2,3,4}))-35.4</f>
        <v>3.4750000000000014</v>
      </c>
      <c r="M88" s="115">
        <f t="shared" si="9"/>
        <v>3</v>
      </c>
      <c r="N88" s="42">
        <v>2</v>
      </c>
    </row>
    <row r="89" spans="1:14" ht="15.75" x14ac:dyDescent="0.25">
      <c r="A89" s="36" t="s">
        <v>81</v>
      </c>
      <c r="B89" s="111" t="s">
        <v>192</v>
      </c>
      <c r="C89" s="111">
        <v>6</v>
      </c>
      <c r="D89" s="37">
        <f t="shared" si="11"/>
        <v>40.75</v>
      </c>
      <c r="E89" s="37">
        <f t="shared" si="10"/>
        <v>40.75</v>
      </c>
      <c r="F89" s="113" t="s">
        <v>195</v>
      </c>
      <c r="G89" s="113">
        <v>40</v>
      </c>
      <c r="H89" s="113">
        <v>41</v>
      </c>
      <c r="I89" s="114">
        <v>5.3500000000000014</v>
      </c>
      <c r="J89" s="114">
        <f>AVERAGE(SMALL((D89:F89),{1,2}))-$E$1</f>
        <v>5.3500000000000014</v>
      </c>
      <c r="K89" s="114">
        <f>AVERAGE(SMALL(($D89:G89),{1,2,3}))-35.4</f>
        <v>5.1000000000000014</v>
      </c>
      <c r="L89" s="114">
        <f>AVERAGE(SMALL((D89:H89),{1,2,3,4}))-35.4</f>
        <v>5.2250000000000014</v>
      </c>
      <c r="M89" s="115">
        <f t="shared" si="9"/>
        <v>2</v>
      </c>
      <c r="N89" s="42">
        <v>2</v>
      </c>
    </row>
    <row r="90" spans="1:14" ht="15.75" x14ac:dyDescent="0.25">
      <c r="A90" s="36" t="s">
        <v>132</v>
      </c>
      <c r="B90" s="111" t="s">
        <v>192</v>
      </c>
      <c r="C90" s="111">
        <v>8</v>
      </c>
      <c r="D90" s="37">
        <f t="shared" si="11"/>
        <v>45.366666666666667</v>
      </c>
      <c r="E90" s="37">
        <f t="shared" si="10"/>
        <v>45.366666666666667</v>
      </c>
      <c r="F90" s="113" t="s">
        <v>195</v>
      </c>
      <c r="G90" s="113">
        <v>42</v>
      </c>
      <c r="H90" s="113" t="s">
        <v>195</v>
      </c>
      <c r="I90" s="114">
        <v>9.9666666666666686</v>
      </c>
      <c r="J90" s="114">
        <f>AVERAGE(SMALL((D90:F90),{1,2}))-$E$1</f>
        <v>9.9666666666666686</v>
      </c>
      <c r="K90" s="114">
        <f>AVERAGE(SMALL(($D90:G90),{1,2,3}))-35.4</f>
        <v>8.8444444444444485</v>
      </c>
      <c r="L90" s="114">
        <f>AVERAGE(SMALL((D90:H90),{1,2,3}))-35.4</f>
        <v>8.8444444444444485</v>
      </c>
      <c r="M90" s="115">
        <f t="shared" si="9"/>
        <v>1</v>
      </c>
      <c r="N90" s="42">
        <v>2</v>
      </c>
    </row>
    <row r="91" spans="1:14" x14ac:dyDescent="0.25">
      <c r="D91" s="9"/>
      <c r="E91" s="9"/>
      <c r="I91" s="9"/>
      <c r="J91" s="9"/>
      <c r="K91" s="9"/>
      <c r="L91" s="9"/>
      <c r="N91" s="128" t="s">
        <v>189</v>
      </c>
    </row>
    <row r="92" spans="1:14" x14ac:dyDescent="0.25">
      <c r="C92" s="95">
        <v>1</v>
      </c>
      <c r="D92" s="9" t="s">
        <v>190</v>
      </c>
      <c r="E92" s="9"/>
      <c r="I92" s="9"/>
      <c r="J92" s="9"/>
      <c r="K92" s="9"/>
      <c r="L92" s="9"/>
    </row>
    <row r="93" spans="1:14" x14ac:dyDescent="0.25">
      <c r="C93" s="95">
        <v>2</v>
      </c>
      <c r="D93" s="9" t="s">
        <v>191</v>
      </c>
      <c r="E93" s="9"/>
      <c r="I93" s="9"/>
      <c r="J93" s="9"/>
      <c r="K93" s="9"/>
      <c r="L93" s="9"/>
    </row>
    <row r="94" spans="1:14" x14ac:dyDescent="0.25">
      <c r="D94" s="9"/>
      <c r="E94" s="9"/>
      <c r="I94" s="9"/>
      <c r="J94" s="9"/>
      <c r="K94" s="9"/>
      <c r="L94" s="9"/>
    </row>
    <row r="95" spans="1:14" x14ac:dyDescent="0.25">
      <c r="D95" s="9"/>
      <c r="E95" s="9"/>
      <c r="I95" s="9"/>
      <c r="J95" s="9"/>
      <c r="K95" s="9"/>
      <c r="L95" s="9"/>
    </row>
    <row r="96" spans="1:14" x14ac:dyDescent="0.25">
      <c r="D96" s="9"/>
      <c r="E96" s="9"/>
      <c r="I96" s="9"/>
      <c r="J96" s="9"/>
      <c r="K96" s="9"/>
      <c r="L96" s="9"/>
    </row>
    <row r="97" spans="4:12" x14ac:dyDescent="0.25">
      <c r="D97" s="9"/>
      <c r="E97" s="9"/>
      <c r="I97" s="9"/>
      <c r="J97" s="9"/>
      <c r="K97" s="9"/>
      <c r="L97" s="9"/>
    </row>
    <row r="98" spans="4:12" x14ac:dyDescent="0.25">
      <c r="D98" s="9"/>
      <c r="E98" s="9"/>
      <c r="I98" s="9"/>
      <c r="J98" s="9"/>
      <c r="K98" s="9"/>
      <c r="L98" s="9"/>
    </row>
    <row r="99" spans="4:12" x14ac:dyDescent="0.25">
      <c r="D99" s="9"/>
      <c r="E99" s="9"/>
      <c r="I99" s="9"/>
      <c r="J99" s="9"/>
      <c r="K99" s="9"/>
      <c r="L99" s="9"/>
    </row>
    <row r="100" spans="4:12" x14ac:dyDescent="0.25">
      <c r="D100" s="9"/>
      <c r="E100" s="9"/>
      <c r="I100" s="9"/>
      <c r="J100" s="9"/>
      <c r="K100" s="9"/>
      <c r="L100" s="9"/>
    </row>
    <row r="101" spans="4:12" x14ac:dyDescent="0.25">
      <c r="D101" s="9"/>
      <c r="E101" s="9"/>
      <c r="I101" s="9"/>
      <c r="J101" s="9"/>
      <c r="K101" s="9"/>
      <c r="L101" s="9"/>
    </row>
    <row r="102" spans="4:12" x14ac:dyDescent="0.25">
      <c r="D102" s="9"/>
      <c r="E102" s="9"/>
      <c r="I102" s="9"/>
      <c r="J102" s="9"/>
      <c r="K102" s="9"/>
      <c r="L102" s="9"/>
    </row>
    <row r="103" spans="4:12" x14ac:dyDescent="0.25">
      <c r="D103" s="9"/>
      <c r="E103" s="9"/>
      <c r="I103" s="9"/>
      <c r="J103" s="9"/>
      <c r="K103" s="9"/>
      <c r="L103" s="9"/>
    </row>
    <row r="104" spans="4:12" x14ac:dyDescent="0.25">
      <c r="D104" s="9"/>
      <c r="E104" s="9"/>
      <c r="I104" s="9"/>
      <c r="J104" s="9"/>
      <c r="K104" s="9"/>
      <c r="L104" s="9"/>
    </row>
    <row r="105" spans="4:12" x14ac:dyDescent="0.25">
      <c r="D105" s="9"/>
      <c r="E105" s="9"/>
      <c r="I105" s="9"/>
      <c r="J105" s="9"/>
      <c r="K105" s="9"/>
      <c r="L105" s="9"/>
    </row>
    <row r="106" spans="4:12" x14ac:dyDescent="0.25">
      <c r="D106" s="9"/>
      <c r="E106" s="9"/>
      <c r="I106" s="9"/>
      <c r="J106" s="9"/>
      <c r="K106" s="9"/>
      <c r="L106" s="9"/>
    </row>
    <row r="107" spans="4:12" x14ac:dyDescent="0.25">
      <c r="D107" s="9"/>
      <c r="E107" s="9"/>
      <c r="I107" s="9"/>
      <c r="J107" s="9"/>
      <c r="K107" s="9"/>
      <c r="L107" s="9"/>
    </row>
    <row r="108" spans="4:12" x14ac:dyDescent="0.25">
      <c r="D108" s="9"/>
      <c r="E108" s="9"/>
      <c r="I108" s="9"/>
      <c r="J108" s="9"/>
      <c r="K108" s="9"/>
      <c r="L108" s="9"/>
    </row>
    <row r="109" spans="4:12" x14ac:dyDescent="0.25">
      <c r="D109" s="9"/>
      <c r="E109" s="9"/>
      <c r="I109" s="9"/>
      <c r="J109" s="9"/>
      <c r="K109" s="9"/>
      <c r="L109" s="9"/>
    </row>
    <row r="110" spans="4:12" x14ac:dyDescent="0.25">
      <c r="D110" s="9"/>
      <c r="E110" s="9"/>
      <c r="I110" s="9"/>
      <c r="J110" s="9"/>
      <c r="K110" s="9"/>
      <c r="L110" s="9"/>
    </row>
    <row r="111" spans="4:12" x14ac:dyDescent="0.25">
      <c r="D111" s="9"/>
      <c r="E111" s="9"/>
      <c r="I111" s="9"/>
      <c r="J111" s="9"/>
      <c r="K111" s="9"/>
      <c r="L111" s="9"/>
    </row>
    <row r="112" spans="4:12" x14ac:dyDescent="0.25">
      <c r="D112" s="9"/>
      <c r="E112" s="9"/>
      <c r="I112" s="9"/>
      <c r="J112" s="9"/>
      <c r="K112" s="9"/>
      <c r="L112" s="9"/>
    </row>
    <row r="113" spans="4:12" x14ac:dyDescent="0.25">
      <c r="D113" s="9"/>
      <c r="E113" s="9"/>
      <c r="I113" s="9"/>
      <c r="J113" s="9"/>
      <c r="K113" s="9"/>
      <c r="L113" s="9"/>
    </row>
    <row r="114" spans="4:12" x14ac:dyDescent="0.25">
      <c r="D114" s="9"/>
      <c r="E114" s="9"/>
      <c r="I114" s="9"/>
      <c r="J114" s="9"/>
      <c r="K114" s="9"/>
      <c r="L114" s="9"/>
    </row>
    <row r="115" spans="4:12" x14ac:dyDescent="0.25">
      <c r="D115" s="9"/>
      <c r="E115" s="9"/>
      <c r="I115" s="9"/>
      <c r="J115" s="9"/>
      <c r="K115" s="9"/>
      <c r="L115" s="9"/>
    </row>
    <row r="116" spans="4:12" x14ac:dyDescent="0.25">
      <c r="D116" s="9"/>
      <c r="E116" s="9"/>
      <c r="I116" s="9"/>
      <c r="J116" s="9"/>
      <c r="K116" s="9"/>
      <c r="L116" s="9"/>
    </row>
    <row r="117" spans="4:12" x14ac:dyDescent="0.25">
      <c r="D117" s="9"/>
      <c r="E117" s="9"/>
      <c r="I117" s="9"/>
      <c r="J117" s="9"/>
      <c r="K117" s="9"/>
      <c r="L117" s="9"/>
    </row>
    <row r="118" spans="4:12" x14ac:dyDescent="0.25">
      <c r="D118" s="9"/>
      <c r="E118" s="9"/>
      <c r="I118" s="9"/>
      <c r="J118" s="9"/>
      <c r="K118" s="9"/>
      <c r="L118" s="9"/>
    </row>
    <row r="119" spans="4:12" x14ac:dyDescent="0.25">
      <c r="D119" s="9"/>
      <c r="E119" s="9"/>
      <c r="I119" s="9"/>
      <c r="J119" s="9"/>
      <c r="K119" s="9"/>
      <c r="L119" s="9"/>
    </row>
    <row r="120" spans="4:12" x14ac:dyDescent="0.25">
      <c r="D120" s="9"/>
      <c r="E120" s="9"/>
      <c r="I120" s="9"/>
      <c r="J120" s="9"/>
      <c r="K120" s="9"/>
      <c r="L120" s="9"/>
    </row>
    <row r="121" spans="4:12" x14ac:dyDescent="0.25">
      <c r="D121" s="9"/>
      <c r="E121" s="9"/>
      <c r="I121" s="9"/>
      <c r="J121" s="9"/>
      <c r="K121" s="9"/>
      <c r="L121" s="9"/>
    </row>
    <row r="122" spans="4:12" x14ac:dyDescent="0.25">
      <c r="D122" s="9"/>
      <c r="E122" s="9"/>
      <c r="I122" s="9"/>
      <c r="J122" s="9"/>
      <c r="K122" s="9"/>
      <c r="L122" s="9"/>
    </row>
    <row r="123" spans="4:12" x14ac:dyDescent="0.25">
      <c r="D123" s="9"/>
      <c r="E123" s="9"/>
      <c r="I123" s="9"/>
      <c r="J123" s="9"/>
      <c r="K123" s="9"/>
      <c r="L123" s="9"/>
    </row>
    <row r="124" spans="4:12" x14ac:dyDescent="0.25">
      <c r="D124" s="9"/>
      <c r="E124" s="9"/>
      <c r="I124" s="9"/>
      <c r="J124" s="9"/>
      <c r="K124" s="9"/>
      <c r="L124" s="9"/>
    </row>
    <row r="125" spans="4:12" x14ac:dyDescent="0.25">
      <c r="D125" s="9"/>
      <c r="E125" s="9"/>
      <c r="I125" s="9"/>
      <c r="J125" s="9"/>
      <c r="K125" s="9"/>
      <c r="L125" s="9"/>
    </row>
    <row r="126" spans="4:12" x14ac:dyDescent="0.25">
      <c r="D126" s="9"/>
      <c r="E126" s="9"/>
      <c r="I126" s="9"/>
      <c r="J126" s="9"/>
      <c r="K126" s="9"/>
      <c r="L126" s="9"/>
    </row>
    <row r="127" spans="4:12" x14ac:dyDescent="0.25">
      <c r="D127" s="9"/>
      <c r="E127" s="9"/>
      <c r="I127" s="9"/>
      <c r="J127" s="9"/>
      <c r="K127" s="9"/>
      <c r="L127" s="9"/>
    </row>
    <row r="128" spans="4:12" x14ac:dyDescent="0.25">
      <c r="D128" s="9"/>
      <c r="E128" s="9"/>
      <c r="I128" s="9"/>
      <c r="J128" s="9"/>
      <c r="K128" s="9"/>
      <c r="L128" s="9"/>
    </row>
    <row r="129" spans="4:12" x14ac:dyDescent="0.25">
      <c r="D129" s="9"/>
      <c r="E129" s="9"/>
      <c r="I129" s="9"/>
      <c r="J129" s="9"/>
      <c r="K129" s="9"/>
      <c r="L129" s="9"/>
    </row>
    <row r="130" spans="4:12" x14ac:dyDescent="0.25">
      <c r="D130" s="9"/>
      <c r="E130" s="9"/>
      <c r="I130" s="9"/>
      <c r="J130" s="9"/>
      <c r="K130" s="9"/>
      <c r="L130" s="9"/>
    </row>
    <row r="131" spans="4:12" x14ac:dyDescent="0.25">
      <c r="D131" s="9"/>
      <c r="E131" s="9"/>
      <c r="I131" s="9"/>
      <c r="J131" s="9"/>
      <c r="K131" s="9"/>
      <c r="L131" s="9"/>
    </row>
    <row r="132" spans="4:12" x14ac:dyDescent="0.25">
      <c r="D132" s="9"/>
      <c r="E132" s="9"/>
      <c r="I132" s="9"/>
      <c r="J132" s="9"/>
      <c r="K132" s="9"/>
      <c r="L132" s="9"/>
    </row>
    <row r="133" spans="4:12" x14ac:dyDescent="0.25">
      <c r="D133" s="9"/>
      <c r="E133" s="9"/>
      <c r="I133" s="9"/>
      <c r="J133" s="9"/>
      <c r="K133" s="9"/>
      <c r="L133" s="9"/>
    </row>
    <row r="134" spans="4:12" x14ac:dyDescent="0.25">
      <c r="D134" s="9"/>
      <c r="E134" s="9"/>
      <c r="I134" s="9"/>
      <c r="J134" s="9"/>
      <c r="K134" s="9"/>
      <c r="L134" s="9"/>
    </row>
    <row r="135" spans="4:12" x14ac:dyDescent="0.25">
      <c r="D135" s="9"/>
      <c r="E135" s="9"/>
      <c r="I135" s="9"/>
      <c r="J135" s="9"/>
      <c r="K135" s="9"/>
      <c r="L135" s="9"/>
    </row>
    <row r="136" spans="4:12" x14ac:dyDescent="0.25">
      <c r="D136" s="9"/>
      <c r="E136" s="9"/>
      <c r="I136" s="9"/>
      <c r="J136" s="9"/>
      <c r="K136" s="9"/>
      <c r="L136" s="9"/>
    </row>
    <row r="137" spans="4:12" x14ac:dyDescent="0.25">
      <c r="D137" s="9"/>
      <c r="E137" s="9"/>
      <c r="I137" s="9"/>
      <c r="J137" s="9"/>
      <c r="K137" s="9"/>
      <c r="L137" s="9"/>
    </row>
    <row r="138" spans="4:12" x14ac:dyDescent="0.25">
      <c r="D138" s="9"/>
      <c r="E138" s="9"/>
      <c r="I138" s="9"/>
      <c r="J138" s="9"/>
      <c r="K138" s="9"/>
      <c r="L138" s="9"/>
    </row>
    <row r="139" spans="4:12" x14ac:dyDescent="0.25">
      <c r="D139" s="9"/>
      <c r="E139" s="9"/>
      <c r="I139" s="9"/>
      <c r="J139" s="9"/>
      <c r="K139" s="9"/>
      <c r="L139" s="9"/>
    </row>
    <row r="140" spans="4:12" x14ac:dyDescent="0.25">
      <c r="D140" s="9"/>
      <c r="E140" s="9"/>
      <c r="I140" s="9"/>
      <c r="J140" s="9"/>
      <c r="K140" s="9"/>
      <c r="L140" s="9"/>
    </row>
    <row r="141" spans="4:12" x14ac:dyDescent="0.25">
      <c r="D141" s="9"/>
      <c r="E141" s="9"/>
      <c r="I141" s="9"/>
      <c r="J141" s="9"/>
      <c r="K141" s="9"/>
      <c r="L141" s="9"/>
    </row>
    <row r="142" spans="4:12" x14ac:dyDescent="0.25">
      <c r="D142" s="9"/>
      <c r="E142" s="9"/>
      <c r="I142" s="9"/>
      <c r="J142" s="9"/>
      <c r="K142" s="9"/>
      <c r="L142" s="9"/>
    </row>
    <row r="143" spans="4:12" x14ac:dyDescent="0.25">
      <c r="D143" s="9"/>
      <c r="E143" s="9"/>
      <c r="I143" s="9"/>
      <c r="J143" s="9"/>
      <c r="K143" s="9"/>
      <c r="L143" s="9"/>
    </row>
    <row r="144" spans="4:12" x14ac:dyDescent="0.25">
      <c r="D144" s="9"/>
      <c r="E144" s="9"/>
      <c r="I144" s="9"/>
      <c r="J144" s="9"/>
      <c r="K144" s="9"/>
      <c r="L144" s="9"/>
    </row>
    <row r="145" spans="4:12" x14ac:dyDescent="0.25">
      <c r="D145" s="9"/>
      <c r="E145" s="9"/>
      <c r="I145" s="9"/>
      <c r="J145" s="9"/>
      <c r="K145" s="9"/>
      <c r="L145" s="9"/>
    </row>
    <row r="146" spans="4:12" x14ac:dyDescent="0.25">
      <c r="D146" s="9"/>
      <c r="E146" s="9"/>
      <c r="I146" s="9"/>
      <c r="J146" s="9"/>
      <c r="K146" s="9"/>
      <c r="L146" s="9"/>
    </row>
    <row r="147" spans="4:12" x14ac:dyDescent="0.25">
      <c r="D147" s="9"/>
      <c r="E147" s="9"/>
      <c r="I147" s="9"/>
      <c r="J147" s="9"/>
      <c r="K147" s="9"/>
      <c r="L147" s="9"/>
    </row>
    <row r="148" spans="4:12" x14ac:dyDescent="0.25">
      <c r="D148" s="9"/>
      <c r="E148" s="9"/>
      <c r="I148" s="9"/>
      <c r="J148" s="9"/>
      <c r="K148" s="9"/>
      <c r="L148" s="9"/>
    </row>
    <row r="149" spans="4:12" x14ac:dyDescent="0.25">
      <c r="D149" s="9"/>
      <c r="E149" s="9"/>
      <c r="I149" s="9"/>
      <c r="J149" s="9"/>
      <c r="K149" s="9"/>
      <c r="L149" s="9"/>
    </row>
    <row r="150" spans="4:12" x14ac:dyDescent="0.25">
      <c r="D150" s="9"/>
      <c r="E150" s="9"/>
      <c r="I150" s="9"/>
      <c r="J150" s="9"/>
      <c r="K150" s="9"/>
      <c r="L150" s="9"/>
    </row>
    <row r="151" spans="4:12" x14ac:dyDescent="0.25">
      <c r="D151" s="9"/>
      <c r="E151" s="9"/>
      <c r="I151" s="9"/>
      <c r="J151" s="9"/>
      <c r="K151" s="9"/>
      <c r="L151" s="9"/>
    </row>
    <row r="152" spans="4:12" x14ac:dyDescent="0.25">
      <c r="D152" s="9"/>
      <c r="E152" s="9"/>
      <c r="I152" s="9"/>
      <c r="J152" s="9"/>
      <c r="K152" s="9"/>
      <c r="L152" s="9"/>
    </row>
    <row r="153" spans="4:12" x14ac:dyDescent="0.25">
      <c r="D153" s="9"/>
      <c r="E153" s="9"/>
      <c r="I153" s="9"/>
      <c r="J153" s="9"/>
      <c r="K153" s="9"/>
      <c r="L153" s="9"/>
    </row>
    <row r="154" spans="4:12" x14ac:dyDescent="0.25">
      <c r="D154" s="9"/>
      <c r="E154" s="9"/>
      <c r="I154" s="9"/>
      <c r="J154" s="9"/>
      <c r="K154" s="9"/>
      <c r="L154" s="9"/>
    </row>
    <row r="155" spans="4:12" x14ac:dyDescent="0.25">
      <c r="D155" s="9"/>
      <c r="E155" s="9"/>
      <c r="I155" s="9"/>
      <c r="J155" s="9"/>
      <c r="K155" s="9"/>
      <c r="L155" s="9"/>
    </row>
    <row r="156" spans="4:12" x14ac:dyDescent="0.25">
      <c r="D156" s="9"/>
      <c r="E156" s="9"/>
      <c r="I156" s="9"/>
      <c r="J156" s="9"/>
      <c r="K156" s="9"/>
      <c r="L156" s="9"/>
    </row>
    <row r="157" spans="4:12" x14ac:dyDescent="0.25">
      <c r="D157" s="9"/>
      <c r="E157" s="9"/>
      <c r="I157" s="9"/>
      <c r="J157" s="9"/>
      <c r="K157" s="9"/>
      <c r="L157" s="9"/>
    </row>
    <row r="158" spans="4:12" x14ac:dyDescent="0.25">
      <c r="D158" s="9"/>
      <c r="E158" s="9"/>
      <c r="I158" s="9"/>
      <c r="J158" s="9"/>
      <c r="K158" s="9"/>
      <c r="L158" s="9"/>
    </row>
    <row r="159" spans="4:12" x14ac:dyDescent="0.25">
      <c r="D159" s="9"/>
      <c r="E159" s="9"/>
      <c r="I159" s="9"/>
      <c r="J159" s="9"/>
      <c r="K159" s="9"/>
      <c r="L159" s="9"/>
    </row>
    <row r="160" spans="4:12" x14ac:dyDescent="0.25">
      <c r="D160" s="9"/>
      <c r="E160" s="9"/>
      <c r="I160" s="9"/>
      <c r="J160" s="9"/>
      <c r="K160" s="9"/>
      <c r="L160" s="9"/>
    </row>
    <row r="161" spans="4:12" x14ac:dyDescent="0.25">
      <c r="D161" s="9"/>
      <c r="E161" s="9"/>
      <c r="I161" s="9"/>
      <c r="J161" s="9"/>
      <c r="K161" s="9"/>
      <c r="L161" s="9"/>
    </row>
    <row r="162" spans="4:12" x14ac:dyDescent="0.25">
      <c r="D162" s="9"/>
      <c r="E162" s="9"/>
      <c r="I162" s="9"/>
      <c r="J162" s="9"/>
      <c r="K162" s="9"/>
      <c r="L162" s="9"/>
    </row>
    <row r="163" spans="4:12" x14ac:dyDescent="0.25">
      <c r="D163" s="9"/>
      <c r="E163" s="9"/>
      <c r="I163" s="9"/>
      <c r="J163" s="9"/>
      <c r="K163" s="9"/>
      <c r="L163" s="9"/>
    </row>
    <row r="164" spans="4:12" x14ac:dyDescent="0.25">
      <c r="D164" s="9"/>
      <c r="E164" s="9"/>
      <c r="I164" s="9"/>
      <c r="J164" s="9"/>
      <c r="K164" s="9"/>
      <c r="L164" s="9"/>
    </row>
    <row r="165" spans="4:12" x14ac:dyDescent="0.25">
      <c r="D165" s="9"/>
      <c r="E165" s="9"/>
      <c r="I165" s="9"/>
      <c r="J165" s="9"/>
      <c r="K165" s="9"/>
      <c r="L165" s="9"/>
    </row>
    <row r="166" spans="4:12" x14ac:dyDescent="0.25">
      <c r="D166" s="9"/>
      <c r="E166" s="9"/>
      <c r="I166" s="9"/>
      <c r="J166" s="9"/>
      <c r="K166" s="9"/>
      <c r="L166" s="9"/>
    </row>
    <row r="167" spans="4:12" x14ac:dyDescent="0.25">
      <c r="D167" s="9"/>
      <c r="E167" s="9"/>
      <c r="I167" s="9"/>
      <c r="J167" s="9"/>
      <c r="K167" s="9"/>
      <c r="L167" s="9"/>
    </row>
    <row r="168" spans="4:12" x14ac:dyDescent="0.25">
      <c r="D168" s="9"/>
      <c r="E168" s="9"/>
      <c r="I168" s="9"/>
      <c r="J168" s="9"/>
      <c r="K168" s="9"/>
      <c r="L168" s="9"/>
    </row>
    <row r="169" spans="4:12" x14ac:dyDescent="0.25">
      <c r="D169" s="9"/>
      <c r="E169" s="9"/>
      <c r="I169" s="9"/>
      <c r="J169" s="9"/>
      <c r="K169" s="9"/>
      <c r="L169" s="9"/>
    </row>
    <row r="170" spans="4:12" x14ac:dyDescent="0.25">
      <c r="D170" s="9"/>
      <c r="E170" s="9"/>
      <c r="I170" s="9"/>
      <c r="J170" s="9"/>
      <c r="K170" s="9"/>
      <c r="L170" s="9"/>
    </row>
    <row r="171" spans="4:12" x14ac:dyDescent="0.25">
      <c r="D171" s="9"/>
      <c r="E171" s="9"/>
      <c r="I171" s="9"/>
      <c r="J171" s="9"/>
      <c r="K171" s="9"/>
      <c r="L171" s="9"/>
    </row>
    <row r="172" spans="4:12" x14ac:dyDescent="0.25">
      <c r="D172" s="9"/>
      <c r="E172" s="9"/>
      <c r="I172" s="9"/>
      <c r="J172" s="9"/>
      <c r="K172" s="9"/>
      <c r="L172" s="9"/>
    </row>
    <row r="173" spans="4:12" x14ac:dyDescent="0.25">
      <c r="D173" s="9"/>
      <c r="E173" s="9"/>
      <c r="I173" s="9"/>
      <c r="J173" s="9"/>
      <c r="K173" s="9"/>
      <c r="L173" s="9"/>
    </row>
    <row r="174" spans="4:12" x14ac:dyDescent="0.25">
      <c r="D174" s="9"/>
      <c r="E174" s="9"/>
      <c r="I174" s="9"/>
      <c r="J174" s="9"/>
      <c r="K174" s="9"/>
      <c r="L174" s="9"/>
    </row>
    <row r="175" spans="4:12" x14ac:dyDescent="0.25">
      <c r="D175" s="9"/>
      <c r="E175" s="9"/>
      <c r="I175" s="9"/>
      <c r="J175" s="9"/>
      <c r="K175" s="9"/>
      <c r="L175" s="9"/>
    </row>
    <row r="176" spans="4:12" x14ac:dyDescent="0.25">
      <c r="D176" s="9"/>
      <c r="E176" s="9"/>
      <c r="I176" s="9"/>
      <c r="J176" s="9"/>
      <c r="K176" s="9"/>
      <c r="L176" s="9"/>
    </row>
    <row r="177" spans="4:12" x14ac:dyDescent="0.25">
      <c r="D177" s="9"/>
      <c r="E177" s="9"/>
      <c r="I177" s="9"/>
      <c r="J177" s="9"/>
      <c r="K177" s="9"/>
      <c r="L177" s="9"/>
    </row>
    <row r="178" spans="4:12" x14ac:dyDescent="0.25">
      <c r="D178" s="9"/>
      <c r="E178" s="9"/>
      <c r="I178" s="9"/>
      <c r="J178" s="9"/>
      <c r="K178" s="9"/>
      <c r="L178" s="9"/>
    </row>
    <row r="179" spans="4:12" x14ac:dyDescent="0.25">
      <c r="D179" s="9"/>
      <c r="E179" s="9"/>
      <c r="I179" s="9"/>
      <c r="J179" s="9"/>
      <c r="K179" s="9"/>
      <c r="L179" s="9"/>
    </row>
    <row r="180" spans="4:12" x14ac:dyDescent="0.25">
      <c r="D180" s="9"/>
      <c r="E180" s="9"/>
      <c r="I180" s="9"/>
      <c r="J180" s="9"/>
      <c r="K180" s="9"/>
      <c r="L180" s="9"/>
    </row>
    <row r="181" spans="4:12" x14ac:dyDescent="0.25">
      <c r="D181" s="9"/>
      <c r="E181" s="9"/>
      <c r="I181" s="9"/>
      <c r="J181" s="9"/>
      <c r="K181" s="9"/>
      <c r="L181" s="9"/>
    </row>
    <row r="182" spans="4:12" x14ac:dyDescent="0.25">
      <c r="D182" s="9"/>
      <c r="E182" s="9"/>
      <c r="I182" s="9"/>
      <c r="J182" s="9"/>
      <c r="K182" s="9"/>
      <c r="L182" s="9"/>
    </row>
    <row r="183" spans="4:12" x14ac:dyDescent="0.25">
      <c r="D183" s="9"/>
      <c r="E183" s="9"/>
      <c r="I183" s="9"/>
      <c r="J183" s="9"/>
      <c r="K183" s="9"/>
      <c r="L183" s="9"/>
    </row>
    <row r="184" spans="4:12" x14ac:dyDescent="0.25">
      <c r="D184" s="9"/>
      <c r="E184" s="9"/>
      <c r="I184" s="9"/>
      <c r="J184" s="9"/>
      <c r="K184" s="9"/>
      <c r="L184" s="9"/>
    </row>
    <row r="185" spans="4:12" x14ac:dyDescent="0.25">
      <c r="D185" s="9"/>
      <c r="E185" s="9"/>
      <c r="I185" s="9"/>
      <c r="J185" s="9"/>
      <c r="K185" s="9"/>
      <c r="L185" s="9"/>
    </row>
    <row r="186" spans="4:12" x14ac:dyDescent="0.25">
      <c r="D186" s="9"/>
      <c r="E186" s="9"/>
      <c r="I186" s="9"/>
      <c r="J186" s="9"/>
      <c r="K186" s="9"/>
      <c r="L186" s="9"/>
    </row>
    <row r="187" spans="4:12" x14ac:dyDescent="0.25">
      <c r="D187" s="9"/>
      <c r="E187" s="9"/>
      <c r="I187" s="9"/>
      <c r="J187" s="9"/>
      <c r="K187" s="9"/>
      <c r="L187" s="9"/>
    </row>
    <row r="188" spans="4:12" x14ac:dyDescent="0.25">
      <c r="D188" s="9"/>
      <c r="E188" s="9"/>
      <c r="I188" s="9"/>
      <c r="J188" s="9"/>
      <c r="K188" s="9"/>
      <c r="L188" s="9"/>
    </row>
    <row r="189" spans="4:12" x14ac:dyDescent="0.25">
      <c r="D189" s="9"/>
      <c r="E189" s="9"/>
      <c r="I189" s="9"/>
      <c r="J189" s="9"/>
      <c r="K189" s="9"/>
      <c r="L189" s="9"/>
    </row>
    <row r="190" spans="4:12" x14ac:dyDescent="0.25">
      <c r="D190" s="9"/>
      <c r="E190" s="9"/>
      <c r="I190" s="9"/>
      <c r="J190" s="9"/>
      <c r="K190" s="9"/>
      <c r="L190" s="9"/>
    </row>
    <row r="191" spans="4:12" x14ac:dyDescent="0.25">
      <c r="D191" s="9"/>
      <c r="E191" s="9"/>
      <c r="I191" s="9"/>
      <c r="J191" s="9"/>
      <c r="K191" s="9"/>
      <c r="L191" s="9"/>
    </row>
    <row r="192" spans="4:12" x14ac:dyDescent="0.25">
      <c r="D192" s="9"/>
      <c r="E192" s="9"/>
      <c r="I192" s="9"/>
      <c r="J192" s="9"/>
      <c r="K192" s="9"/>
      <c r="L192" s="9"/>
    </row>
    <row r="193" spans="4:12" x14ac:dyDescent="0.25">
      <c r="D193" s="9"/>
      <c r="E193" s="9"/>
      <c r="I193" s="9"/>
      <c r="J193" s="9"/>
      <c r="K193" s="9"/>
      <c r="L193" s="9"/>
    </row>
    <row r="194" spans="4:12" x14ac:dyDescent="0.25">
      <c r="D194" s="9"/>
      <c r="E194" s="9"/>
      <c r="I194" s="9"/>
      <c r="J194" s="9"/>
      <c r="K194" s="9"/>
      <c r="L194" s="9"/>
    </row>
    <row r="195" spans="4:12" x14ac:dyDescent="0.25">
      <c r="D195" s="9"/>
      <c r="E195" s="9"/>
      <c r="I195" s="9"/>
      <c r="J195" s="9"/>
      <c r="K195" s="9"/>
      <c r="L195" s="9"/>
    </row>
    <row r="196" spans="4:12" x14ac:dyDescent="0.25">
      <c r="D196" s="9"/>
      <c r="E196" s="9"/>
      <c r="I196" s="9"/>
      <c r="J196" s="9"/>
      <c r="K196" s="9"/>
      <c r="L196" s="9"/>
    </row>
    <row r="197" spans="4:12" x14ac:dyDescent="0.25">
      <c r="D197" s="9"/>
      <c r="E197" s="9"/>
      <c r="I197" s="9"/>
      <c r="J197" s="9"/>
      <c r="K197" s="9"/>
      <c r="L197" s="9"/>
    </row>
    <row r="198" spans="4:12" x14ac:dyDescent="0.25">
      <c r="D198" s="9"/>
      <c r="E198" s="9"/>
      <c r="I198" s="9"/>
      <c r="J198" s="9"/>
      <c r="K198" s="9"/>
      <c r="L198" s="9"/>
    </row>
    <row r="199" spans="4:12" x14ac:dyDescent="0.25">
      <c r="D199" s="9"/>
      <c r="E199" s="9"/>
      <c r="I199" s="9"/>
      <c r="J199" s="9"/>
      <c r="K199" s="9"/>
      <c r="L199" s="9"/>
    </row>
    <row r="200" spans="4:12" x14ac:dyDescent="0.25">
      <c r="D200" s="9"/>
      <c r="E200" s="9"/>
      <c r="I200" s="9"/>
      <c r="J200" s="9"/>
      <c r="K200" s="9"/>
      <c r="L200" s="9"/>
    </row>
    <row r="201" spans="4:12" x14ac:dyDescent="0.25">
      <c r="D201" s="9"/>
      <c r="E201" s="9"/>
      <c r="I201" s="9"/>
      <c r="J201" s="9"/>
      <c r="K201" s="9"/>
      <c r="L201" s="9"/>
    </row>
    <row r="202" spans="4:12" x14ac:dyDescent="0.25">
      <c r="D202" s="9"/>
      <c r="E202" s="9"/>
      <c r="I202" s="9"/>
      <c r="J202" s="9"/>
      <c r="K202" s="9"/>
      <c r="L202" s="9"/>
    </row>
    <row r="203" spans="4:12" x14ac:dyDescent="0.25">
      <c r="D203" s="9"/>
      <c r="E203" s="9"/>
      <c r="I203" s="9"/>
      <c r="J203" s="9"/>
      <c r="K203" s="9"/>
      <c r="L203" s="9"/>
    </row>
    <row r="204" spans="4:12" x14ac:dyDescent="0.25">
      <c r="D204" s="9"/>
      <c r="E204" s="9"/>
      <c r="I204" s="9"/>
      <c r="J204" s="9"/>
      <c r="K204" s="9"/>
      <c r="L204" s="9"/>
    </row>
    <row r="205" spans="4:12" x14ac:dyDescent="0.25">
      <c r="D205" s="9"/>
      <c r="E205" s="9"/>
      <c r="I205" s="9"/>
      <c r="J205" s="9"/>
      <c r="K205" s="9"/>
      <c r="L205" s="9"/>
    </row>
    <row r="206" spans="4:12" x14ac:dyDescent="0.25">
      <c r="D206" s="9"/>
      <c r="E206" s="9"/>
      <c r="I206" s="9"/>
      <c r="J206" s="9"/>
      <c r="K206" s="9"/>
      <c r="L206" s="9"/>
    </row>
    <row r="207" spans="4:12" x14ac:dyDescent="0.25">
      <c r="D207" s="9"/>
      <c r="E207" s="9"/>
      <c r="I207" s="9"/>
      <c r="J207" s="9"/>
      <c r="K207" s="9"/>
      <c r="L207" s="9"/>
    </row>
    <row r="208" spans="4:12" x14ac:dyDescent="0.25">
      <c r="D208" s="9"/>
      <c r="E208" s="9"/>
      <c r="I208" s="9"/>
      <c r="J208" s="9"/>
      <c r="K208" s="9"/>
      <c r="L208" s="9"/>
    </row>
    <row r="209" spans="4:12" x14ac:dyDescent="0.25">
      <c r="D209" s="9"/>
      <c r="E209" s="9"/>
      <c r="I209" s="9"/>
      <c r="J209" s="9"/>
      <c r="K209" s="9"/>
      <c r="L209" s="9"/>
    </row>
    <row r="210" spans="4:12" x14ac:dyDescent="0.25">
      <c r="D210" s="9"/>
      <c r="E210" s="9"/>
      <c r="I210" s="9"/>
      <c r="J210" s="9"/>
      <c r="K210" s="9"/>
      <c r="L210" s="9"/>
    </row>
    <row r="211" spans="4:12" x14ac:dyDescent="0.25">
      <c r="D211" s="9"/>
      <c r="E211" s="9"/>
      <c r="I211" s="9"/>
      <c r="J211" s="9"/>
      <c r="K211" s="9"/>
      <c r="L211" s="9"/>
    </row>
    <row r="212" spans="4:12" x14ac:dyDescent="0.25">
      <c r="D212" s="9"/>
      <c r="E212" s="9"/>
      <c r="I212" s="9"/>
      <c r="J212" s="9"/>
      <c r="K212" s="9"/>
      <c r="L212" s="9"/>
    </row>
    <row r="213" spans="4:12" x14ac:dyDescent="0.25">
      <c r="D213" s="9"/>
      <c r="E213" s="9"/>
      <c r="I213" s="9"/>
      <c r="J213" s="9"/>
      <c r="K213" s="9"/>
      <c r="L213" s="9"/>
    </row>
    <row r="214" spans="4:12" x14ac:dyDescent="0.25">
      <c r="D214" s="9"/>
      <c r="E214" s="9"/>
      <c r="I214" s="9"/>
      <c r="J214" s="9"/>
      <c r="K214" s="9"/>
      <c r="L214" s="9"/>
    </row>
    <row r="215" spans="4:12" x14ac:dyDescent="0.25">
      <c r="D215" s="9"/>
      <c r="E215" s="9"/>
      <c r="I215" s="9"/>
      <c r="J215" s="9"/>
      <c r="K215" s="9"/>
      <c r="L215" s="9"/>
    </row>
    <row r="216" spans="4:12" x14ac:dyDescent="0.25">
      <c r="D216" s="9"/>
      <c r="E216" s="9"/>
      <c r="I216" s="9"/>
      <c r="J216" s="9"/>
      <c r="K216" s="9"/>
      <c r="L216" s="9"/>
    </row>
    <row r="217" spans="4:12" x14ac:dyDescent="0.25">
      <c r="D217" s="9"/>
      <c r="E217" s="9"/>
      <c r="I217" s="9"/>
      <c r="J217" s="9"/>
      <c r="K217" s="9"/>
      <c r="L217" s="9"/>
    </row>
    <row r="218" spans="4:12" x14ac:dyDescent="0.25">
      <c r="D218" s="9"/>
      <c r="E218" s="9"/>
      <c r="I218" s="9"/>
      <c r="J218" s="9"/>
      <c r="K218" s="9"/>
      <c r="L218" s="9"/>
    </row>
    <row r="219" spans="4:12" x14ac:dyDescent="0.25">
      <c r="D219" s="9"/>
      <c r="E219" s="9"/>
      <c r="I219" s="9"/>
      <c r="J219" s="9"/>
      <c r="K219" s="9"/>
      <c r="L219" s="9"/>
    </row>
    <row r="220" spans="4:12" x14ac:dyDescent="0.25">
      <c r="D220" s="9"/>
      <c r="E220" s="9"/>
      <c r="I220" s="9"/>
      <c r="J220" s="9"/>
      <c r="K220" s="9"/>
      <c r="L220" s="9"/>
    </row>
    <row r="221" spans="4:12" x14ac:dyDescent="0.25">
      <c r="D221" s="9"/>
      <c r="E221" s="9"/>
      <c r="I221" s="9"/>
      <c r="J221" s="9"/>
      <c r="K221" s="9"/>
      <c r="L221" s="9"/>
    </row>
    <row r="222" spans="4:12" x14ac:dyDescent="0.25">
      <c r="D222" s="9"/>
      <c r="E222" s="9"/>
      <c r="I222" s="9"/>
      <c r="J222" s="9"/>
      <c r="K222" s="9"/>
      <c r="L222" s="9"/>
    </row>
    <row r="223" spans="4:12" x14ac:dyDescent="0.25">
      <c r="D223" s="9"/>
      <c r="E223" s="9"/>
      <c r="I223" s="9"/>
      <c r="J223" s="9"/>
      <c r="K223" s="9"/>
      <c r="L223" s="9"/>
    </row>
    <row r="224" spans="4:12" x14ac:dyDescent="0.25">
      <c r="D224" s="9"/>
      <c r="E224" s="9"/>
      <c r="I224" s="9"/>
      <c r="J224" s="9"/>
      <c r="K224" s="9"/>
      <c r="L224" s="9"/>
    </row>
    <row r="225" spans="4:12" x14ac:dyDescent="0.25">
      <c r="D225" s="9"/>
      <c r="E225" s="9"/>
      <c r="I225" s="9"/>
      <c r="J225" s="9"/>
      <c r="K225" s="9"/>
      <c r="L225" s="9"/>
    </row>
    <row r="226" spans="4:12" x14ac:dyDescent="0.25">
      <c r="D226" s="9"/>
      <c r="E226" s="9"/>
      <c r="I226" s="9"/>
      <c r="J226" s="9"/>
      <c r="K226" s="9"/>
      <c r="L226" s="9"/>
    </row>
    <row r="227" spans="4:12" x14ac:dyDescent="0.25">
      <c r="D227" s="9"/>
      <c r="E227" s="9"/>
      <c r="I227" s="9"/>
      <c r="J227" s="9"/>
      <c r="K227" s="9"/>
      <c r="L227" s="9"/>
    </row>
    <row r="228" spans="4:12" x14ac:dyDescent="0.25">
      <c r="D228" s="9"/>
      <c r="E228" s="9"/>
      <c r="I228" s="9"/>
      <c r="J228" s="9"/>
      <c r="K228" s="9"/>
      <c r="L228" s="9"/>
    </row>
    <row r="229" spans="4:12" x14ac:dyDescent="0.25">
      <c r="D229" s="9"/>
      <c r="E229" s="9"/>
      <c r="I229" s="9"/>
      <c r="J229" s="9"/>
      <c r="K229" s="9"/>
      <c r="L229" s="9"/>
    </row>
    <row r="230" spans="4:12" x14ac:dyDescent="0.25">
      <c r="D230" s="9"/>
      <c r="E230" s="9"/>
      <c r="I230" s="9"/>
      <c r="J230" s="9"/>
      <c r="K230" s="9"/>
      <c r="L230" s="9"/>
    </row>
    <row r="231" spans="4:12" x14ac:dyDescent="0.25">
      <c r="D231" s="9"/>
      <c r="E231" s="9"/>
      <c r="I231" s="9"/>
      <c r="J231" s="9"/>
      <c r="K231" s="9"/>
      <c r="L231" s="9"/>
    </row>
    <row r="232" spans="4:12" x14ac:dyDescent="0.25">
      <c r="D232" s="9"/>
      <c r="E232" s="9"/>
      <c r="I232" s="9"/>
      <c r="J232" s="9"/>
      <c r="K232" s="9"/>
      <c r="L232" s="9"/>
    </row>
    <row r="233" spans="4:12" x14ac:dyDescent="0.25">
      <c r="D233" s="9"/>
      <c r="E233" s="9"/>
      <c r="I233" s="9"/>
      <c r="J233" s="9"/>
      <c r="K233" s="9"/>
      <c r="L233" s="9"/>
    </row>
    <row r="234" spans="4:12" x14ac:dyDescent="0.25">
      <c r="D234" s="9"/>
      <c r="E234" s="9"/>
      <c r="I234" s="9"/>
      <c r="J234" s="9"/>
      <c r="K234" s="9"/>
      <c r="L234" s="9"/>
    </row>
    <row r="235" spans="4:12" x14ac:dyDescent="0.25">
      <c r="D235" s="9"/>
      <c r="E235" s="9"/>
      <c r="I235" s="9"/>
      <c r="J235" s="9"/>
      <c r="K235" s="9"/>
      <c r="L235" s="9"/>
    </row>
    <row r="236" spans="4:12" x14ac:dyDescent="0.25">
      <c r="D236" s="9"/>
      <c r="E236" s="9"/>
      <c r="I236" s="9"/>
      <c r="J236" s="9"/>
      <c r="K236" s="9"/>
      <c r="L236" s="9"/>
    </row>
    <row r="237" spans="4:12" x14ac:dyDescent="0.25">
      <c r="D237" s="9"/>
      <c r="E237" s="9"/>
      <c r="I237" s="9"/>
      <c r="J237" s="9"/>
      <c r="K237" s="9"/>
      <c r="L237" s="9"/>
    </row>
    <row r="238" spans="4:12" x14ac:dyDescent="0.25">
      <c r="D238" s="9"/>
      <c r="E238" s="9"/>
      <c r="I238" s="9"/>
      <c r="J238" s="9"/>
      <c r="K238" s="9"/>
      <c r="L238" s="9"/>
    </row>
    <row r="239" spans="4:12" x14ac:dyDescent="0.25">
      <c r="D239" s="9"/>
      <c r="E239" s="9"/>
      <c r="I239" s="9"/>
      <c r="J239" s="9"/>
      <c r="K239" s="9"/>
      <c r="L239" s="9"/>
    </row>
    <row r="240" spans="4:12" x14ac:dyDescent="0.25">
      <c r="D240" s="9"/>
      <c r="E240" s="9"/>
      <c r="I240" s="9"/>
      <c r="J240" s="9"/>
      <c r="K240" s="9"/>
      <c r="L240" s="9"/>
    </row>
    <row r="241" spans="4:12" x14ac:dyDescent="0.25">
      <c r="D241" s="9"/>
      <c r="E241" s="9"/>
      <c r="I241" s="9"/>
      <c r="J241" s="9"/>
      <c r="K241" s="9"/>
      <c r="L241" s="9"/>
    </row>
    <row r="242" spans="4:12" x14ac:dyDescent="0.25">
      <c r="D242" s="9"/>
      <c r="E242" s="9"/>
      <c r="I242" s="9"/>
      <c r="J242" s="9"/>
      <c r="K242" s="9"/>
      <c r="L242" s="9"/>
    </row>
    <row r="243" spans="4:12" x14ac:dyDescent="0.25">
      <c r="D243" s="9"/>
      <c r="E243" s="9"/>
      <c r="I243" s="9"/>
      <c r="J243" s="9"/>
      <c r="K243" s="9"/>
      <c r="L243" s="9"/>
    </row>
    <row r="244" spans="4:12" x14ac:dyDescent="0.25">
      <c r="D244" s="9"/>
      <c r="E244" s="9"/>
      <c r="I244" s="9"/>
      <c r="J244" s="9"/>
      <c r="K244" s="9"/>
      <c r="L244" s="9"/>
    </row>
    <row r="245" spans="4:12" x14ac:dyDescent="0.25">
      <c r="D245" s="9"/>
      <c r="E245" s="9"/>
      <c r="I245" s="9"/>
      <c r="J245" s="9"/>
      <c r="K245" s="9"/>
      <c r="L245" s="9"/>
    </row>
    <row r="246" spans="4:12" x14ac:dyDescent="0.25">
      <c r="D246" s="9"/>
      <c r="E246" s="9"/>
      <c r="I246" s="9"/>
      <c r="J246" s="9"/>
      <c r="K246" s="9"/>
      <c r="L246" s="9"/>
    </row>
    <row r="247" spans="4:12" x14ac:dyDescent="0.25">
      <c r="D247" s="9"/>
      <c r="E247" s="9"/>
      <c r="I247" s="9"/>
      <c r="J247" s="9"/>
      <c r="K247" s="9"/>
      <c r="L247" s="9"/>
    </row>
    <row r="248" spans="4:12" x14ac:dyDescent="0.25">
      <c r="D248" s="9"/>
      <c r="E248" s="9"/>
      <c r="I248" s="9"/>
      <c r="J248" s="9"/>
      <c r="K248" s="9"/>
      <c r="L248" s="9"/>
    </row>
    <row r="249" spans="4:12" x14ac:dyDescent="0.25">
      <c r="D249" s="9"/>
      <c r="E249" s="9"/>
      <c r="I249" s="9"/>
      <c r="J249" s="9"/>
      <c r="K249" s="9"/>
      <c r="L249" s="9"/>
    </row>
    <row r="250" spans="4:12" x14ac:dyDescent="0.25">
      <c r="D250" s="9"/>
      <c r="E250" s="9"/>
      <c r="I250" s="9"/>
      <c r="J250" s="9"/>
      <c r="K250" s="9"/>
      <c r="L250" s="9"/>
    </row>
    <row r="251" spans="4:12" x14ac:dyDescent="0.25">
      <c r="D251" s="9"/>
      <c r="E251" s="9"/>
      <c r="I251" s="9"/>
      <c r="J251" s="9"/>
      <c r="K251" s="9"/>
      <c r="L251" s="9"/>
    </row>
    <row r="252" spans="4:12" x14ac:dyDescent="0.25">
      <c r="D252" s="9"/>
      <c r="E252" s="9"/>
      <c r="I252" s="9"/>
      <c r="J252" s="9"/>
      <c r="K252" s="9"/>
      <c r="L252" s="9"/>
    </row>
    <row r="253" spans="4:12" x14ac:dyDescent="0.25">
      <c r="D253" s="9"/>
      <c r="E253" s="9"/>
      <c r="I253" s="9"/>
      <c r="J253" s="9"/>
      <c r="K253" s="9"/>
      <c r="L253" s="9"/>
    </row>
    <row r="254" spans="4:12" x14ac:dyDescent="0.25">
      <c r="D254" s="9"/>
      <c r="E254" s="9"/>
      <c r="I254" s="9"/>
      <c r="J254" s="9"/>
      <c r="K254" s="9"/>
      <c r="L254" s="9"/>
    </row>
    <row r="255" spans="4:12" x14ac:dyDescent="0.25">
      <c r="D255" s="9"/>
      <c r="E255" s="9"/>
      <c r="I255" s="9"/>
      <c r="J255" s="9"/>
      <c r="K255" s="9"/>
      <c r="L255" s="9"/>
    </row>
    <row r="256" spans="4:12" x14ac:dyDescent="0.25">
      <c r="D256" s="9"/>
      <c r="E256" s="9"/>
      <c r="I256" s="9"/>
      <c r="J256" s="9"/>
      <c r="K256" s="9"/>
      <c r="L256" s="9"/>
    </row>
    <row r="257" spans="4:12" x14ac:dyDescent="0.25">
      <c r="D257" s="9"/>
      <c r="E257" s="9"/>
      <c r="I257" s="9"/>
      <c r="J257" s="9"/>
      <c r="K257" s="9"/>
      <c r="L257" s="9"/>
    </row>
    <row r="258" spans="4:12" x14ac:dyDescent="0.25">
      <c r="D258" s="9"/>
      <c r="E258" s="9"/>
      <c r="I258" s="9"/>
      <c r="J258" s="9"/>
      <c r="K258" s="9"/>
      <c r="L258" s="9"/>
    </row>
    <row r="259" spans="4:12" x14ac:dyDescent="0.25">
      <c r="D259" s="9"/>
      <c r="E259" s="9"/>
      <c r="I259" s="9"/>
      <c r="J259" s="9"/>
      <c r="K259" s="9"/>
      <c r="L259" s="9"/>
    </row>
    <row r="260" spans="4:12" x14ac:dyDescent="0.25">
      <c r="D260" s="9"/>
      <c r="E260" s="9"/>
      <c r="I260" s="9"/>
      <c r="J260" s="9"/>
      <c r="K260" s="9"/>
      <c r="L260" s="9"/>
    </row>
    <row r="261" spans="4:12" x14ac:dyDescent="0.25">
      <c r="D261" s="9"/>
      <c r="E261" s="9"/>
      <c r="I261" s="9"/>
      <c r="J261" s="9"/>
      <c r="K261" s="9"/>
      <c r="L261" s="9"/>
    </row>
    <row r="262" spans="4:12" x14ac:dyDescent="0.25">
      <c r="D262" s="9"/>
      <c r="E262" s="9"/>
      <c r="I262" s="9"/>
      <c r="J262" s="9"/>
      <c r="K262" s="9"/>
      <c r="L262" s="9"/>
    </row>
    <row r="263" spans="4:12" x14ac:dyDescent="0.25">
      <c r="D263" s="9"/>
      <c r="E263" s="9"/>
      <c r="I263" s="9"/>
      <c r="J263" s="9"/>
      <c r="K263" s="9"/>
      <c r="L263" s="9"/>
    </row>
    <row r="264" spans="4:12" x14ac:dyDescent="0.25">
      <c r="D264" s="9"/>
      <c r="E264" s="9"/>
      <c r="I264" s="9"/>
      <c r="J264" s="9"/>
      <c r="K264" s="9"/>
      <c r="L264" s="9"/>
    </row>
    <row r="265" spans="4:12" x14ac:dyDescent="0.25">
      <c r="D265" s="9"/>
      <c r="E265" s="9"/>
      <c r="I265" s="9"/>
      <c r="J265" s="9"/>
      <c r="K265" s="9"/>
      <c r="L265" s="9"/>
    </row>
    <row r="266" spans="4:12" x14ac:dyDescent="0.25">
      <c r="D266" s="9"/>
      <c r="E266" s="9"/>
      <c r="I266" s="9"/>
      <c r="J266" s="9"/>
      <c r="K266" s="9"/>
      <c r="L266" s="9"/>
    </row>
    <row r="267" spans="4:12" x14ac:dyDescent="0.25">
      <c r="D267" s="9"/>
      <c r="E267" s="9"/>
      <c r="I267" s="9"/>
      <c r="J267" s="9"/>
      <c r="K267" s="9"/>
      <c r="L267" s="9"/>
    </row>
    <row r="268" spans="4:12" x14ac:dyDescent="0.25">
      <c r="D268" s="9"/>
      <c r="E268" s="9"/>
      <c r="I268" s="9"/>
      <c r="J268" s="9"/>
      <c r="K268" s="9"/>
      <c r="L268" s="9"/>
    </row>
    <row r="269" spans="4:12" x14ac:dyDescent="0.25">
      <c r="D269" s="9"/>
      <c r="E269" s="9"/>
      <c r="I269" s="9"/>
      <c r="J269" s="9"/>
      <c r="K269" s="9"/>
      <c r="L269" s="9"/>
    </row>
    <row r="270" spans="4:12" x14ac:dyDescent="0.25">
      <c r="D270" s="9"/>
      <c r="E270" s="9"/>
      <c r="I270" s="9"/>
      <c r="J270" s="9"/>
      <c r="K270" s="9"/>
      <c r="L270" s="9"/>
    </row>
    <row r="271" spans="4:12" x14ac:dyDescent="0.25">
      <c r="D271" s="9"/>
      <c r="E271" s="9"/>
      <c r="I271" s="9"/>
      <c r="J271" s="9"/>
      <c r="K271" s="9"/>
      <c r="L271" s="9"/>
    </row>
    <row r="272" spans="4:12" x14ac:dyDescent="0.25">
      <c r="D272" s="9"/>
      <c r="E272" s="9"/>
      <c r="I272" s="9"/>
      <c r="J272" s="9"/>
      <c r="K272" s="9"/>
      <c r="L272" s="9"/>
    </row>
    <row r="273" spans="4:12" x14ac:dyDescent="0.25">
      <c r="D273" s="9"/>
      <c r="E273" s="9"/>
      <c r="I273" s="9"/>
      <c r="J273" s="9"/>
      <c r="K273" s="9"/>
      <c r="L273" s="9"/>
    </row>
    <row r="274" spans="4:12" x14ac:dyDescent="0.25">
      <c r="D274" s="9"/>
      <c r="E274" s="9"/>
      <c r="I274" s="9"/>
      <c r="J274" s="9"/>
      <c r="K274" s="9"/>
      <c r="L274" s="9"/>
    </row>
    <row r="275" spans="4:12" x14ac:dyDescent="0.25">
      <c r="D275" s="9"/>
      <c r="E275" s="9"/>
      <c r="I275" s="9"/>
      <c r="J275" s="9"/>
      <c r="K275" s="9"/>
      <c r="L275" s="9"/>
    </row>
    <row r="276" spans="4:12" x14ac:dyDescent="0.25">
      <c r="D276" s="9"/>
      <c r="E276" s="9"/>
      <c r="I276" s="9"/>
      <c r="J276" s="9"/>
      <c r="K276" s="9"/>
      <c r="L276" s="9"/>
    </row>
    <row r="277" spans="4:12" x14ac:dyDescent="0.25">
      <c r="D277" s="9"/>
      <c r="E277" s="9"/>
      <c r="I277" s="9"/>
      <c r="J277" s="9"/>
      <c r="K277" s="9"/>
      <c r="L277" s="9"/>
    </row>
    <row r="278" spans="4:12" x14ac:dyDescent="0.25">
      <c r="D278" s="9"/>
      <c r="E278" s="9"/>
      <c r="I278" s="9"/>
      <c r="J278" s="9"/>
      <c r="K278" s="9"/>
      <c r="L278" s="9"/>
    </row>
    <row r="279" spans="4:12" x14ac:dyDescent="0.25">
      <c r="D279" s="9"/>
      <c r="E279" s="9"/>
      <c r="I279" s="9"/>
      <c r="J279" s="9"/>
      <c r="K279" s="9"/>
      <c r="L279" s="9"/>
    </row>
    <row r="280" spans="4:12" x14ac:dyDescent="0.25">
      <c r="D280" s="9"/>
      <c r="E280" s="9"/>
      <c r="I280" s="9"/>
      <c r="J280" s="9"/>
      <c r="K280" s="9"/>
      <c r="L280" s="9"/>
    </row>
    <row r="281" spans="4:12" x14ac:dyDescent="0.25">
      <c r="D281" s="9"/>
      <c r="E281" s="9"/>
      <c r="I281" s="9"/>
      <c r="J281" s="9"/>
      <c r="K281" s="9"/>
      <c r="L281" s="9"/>
    </row>
    <row r="282" spans="4:12" x14ac:dyDescent="0.25">
      <c r="D282" s="9"/>
      <c r="E282" s="9"/>
      <c r="I282" s="9"/>
      <c r="J282" s="9"/>
      <c r="K282" s="9"/>
      <c r="L282" s="9"/>
    </row>
    <row r="283" spans="4:12" x14ac:dyDescent="0.25">
      <c r="D283" s="9"/>
      <c r="E283" s="9"/>
      <c r="I283" s="9"/>
      <c r="J283" s="9"/>
      <c r="K283" s="9"/>
      <c r="L283" s="9"/>
    </row>
    <row r="284" spans="4:12" x14ac:dyDescent="0.25">
      <c r="D284" s="9"/>
      <c r="E284" s="9"/>
      <c r="I284" s="9"/>
      <c r="J284" s="9"/>
      <c r="K284" s="9"/>
      <c r="L284" s="9"/>
    </row>
    <row r="285" spans="4:12" x14ac:dyDescent="0.25">
      <c r="D285" s="9"/>
      <c r="E285" s="9"/>
      <c r="I285" s="9"/>
      <c r="J285" s="9"/>
      <c r="K285" s="9"/>
      <c r="L285" s="9"/>
    </row>
    <row r="286" spans="4:12" x14ac:dyDescent="0.25">
      <c r="D286" s="9"/>
      <c r="E286" s="9"/>
      <c r="I286" s="9"/>
      <c r="J286" s="9"/>
      <c r="K286" s="9"/>
      <c r="L286" s="9"/>
    </row>
    <row r="287" spans="4:12" x14ac:dyDescent="0.25">
      <c r="D287" s="9"/>
      <c r="E287" s="9"/>
      <c r="I287" s="9"/>
      <c r="J287" s="9"/>
      <c r="K287" s="9"/>
      <c r="L287" s="9"/>
    </row>
    <row r="288" spans="4:12" x14ac:dyDescent="0.25">
      <c r="D288" s="9"/>
      <c r="E288" s="9"/>
      <c r="I288" s="9"/>
      <c r="J288" s="9"/>
      <c r="K288" s="9"/>
      <c r="L288" s="9"/>
    </row>
    <row r="289" spans="4:12" x14ac:dyDescent="0.25">
      <c r="D289" s="9"/>
      <c r="E289" s="9"/>
      <c r="I289" s="9"/>
      <c r="J289" s="9"/>
      <c r="K289" s="9"/>
      <c r="L289" s="9"/>
    </row>
    <row r="290" spans="4:12" x14ac:dyDescent="0.25">
      <c r="D290" s="9"/>
      <c r="E290" s="9"/>
      <c r="I290" s="9"/>
      <c r="J290" s="9"/>
      <c r="K290" s="9"/>
      <c r="L290" s="9"/>
    </row>
    <row r="291" spans="4:12" x14ac:dyDescent="0.25">
      <c r="D291" s="9"/>
      <c r="E291" s="9"/>
      <c r="I291" s="9"/>
      <c r="J291" s="9"/>
      <c r="K291" s="9"/>
      <c r="L291" s="9"/>
    </row>
    <row r="292" spans="4:12" x14ac:dyDescent="0.25">
      <c r="D292" s="9"/>
      <c r="E292" s="9"/>
      <c r="I292" s="9"/>
      <c r="J292" s="9"/>
      <c r="K292" s="9"/>
      <c r="L292" s="9"/>
    </row>
    <row r="293" spans="4:12" x14ac:dyDescent="0.25">
      <c r="D293" s="9"/>
      <c r="E293" s="9"/>
      <c r="I293" s="9"/>
      <c r="J293" s="9"/>
      <c r="K293" s="9"/>
      <c r="L293" s="9"/>
    </row>
    <row r="294" spans="4:12" x14ac:dyDescent="0.25">
      <c r="D294" s="9"/>
      <c r="E294" s="9"/>
      <c r="I294" s="9"/>
      <c r="J294" s="9"/>
      <c r="K294" s="9"/>
      <c r="L294" s="9"/>
    </row>
    <row r="295" spans="4:12" x14ac:dyDescent="0.25">
      <c r="D295" s="9"/>
      <c r="E295" s="9"/>
      <c r="I295" s="9"/>
      <c r="J295" s="9"/>
      <c r="K295" s="9"/>
      <c r="L295" s="9"/>
    </row>
    <row r="296" spans="4:12" x14ac:dyDescent="0.25">
      <c r="D296" s="9"/>
      <c r="E296" s="9"/>
      <c r="I296" s="9"/>
      <c r="J296" s="9"/>
      <c r="K296" s="9"/>
      <c r="L296" s="9"/>
    </row>
    <row r="297" spans="4:12" x14ac:dyDescent="0.25">
      <c r="D297" s="9"/>
      <c r="E297" s="9"/>
      <c r="I297" s="9"/>
      <c r="J297" s="9"/>
      <c r="K297" s="9"/>
      <c r="L297" s="9"/>
    </row>
    <row r="298" spans="4:12" x14ac:dyDescent="0.25">
      <c r="D298" s="9"/>
      <c r="E298" s="9"/>
      <c r="I298" s="9"/>
      <c r="J298" s="9"/>
      <c r="K298" s="9"/>
      <c r="L298" s="9"/>
    </row>
    <row r="299" spans="4:12" x14ac:dyDescent="0.25">
      <c r="D299" s="9"/>
      <c r="E299" s="9"/>
      <c r="I299" s="9"/>
      <c r="J299" s="9"/>
      <c r="K299" s="9"/>
      <c r="L299" s="9"/>
    </row>
    <row r="300" spans="4:12" x14ac:dyDescent="0.25">
      <c r="D300" s="9"/>
      <c r="E300" s="9"/>
      <c r="I300" s="9"/>
      <c r="J300" s="9"/>
      <c r="K300" s="9"/>
      <c r="L300" s="9"/>
    </row>
    <row r="301" spans="4:12" x14ac:dyDescent="0.25">
      <c r="D301" s="9"/>
      <c r="E301" s="9"/>
      <c r="I301" s="9"/>
      <c r="J301" s="9"/>
      <c r="K301" s="9"/>
      <c r="L301" s="9"/>
    </row>
    <row r="302" spans="4:12" x14ac:dyDescent="0.25">
      <c r="D302" s="9"/>
      <c r="E302" s="9"/>
      <c r="I302" s="9"/>
      <c r="J302" s="9"/>
      <c r="K302" s="9"/>
      <c r="L302" s="9"/>
    </row>
    <row r="303" spans="4:12" x14ac:dyDescent="0.25">
      <c r="D303" s="9"/>
      <c r="E303" s="9"/>
      <c r="I303" s="9"/>
      <c r="J303" s="9"/>
      <c r="K303" s="9"/>
      <c r="L303" s="9"/>
    </row>
    <row r="304" spans="4:12" x14ac:dyDescent="0.25">
      <c r="D304" s="9"/>
      <c r="E304" s="9"/>
      <c r="I304" s="9"/>
      <c r="J304" s="9"/>
      <c r="K304" s="9"/>
      <c r="L304" s="9"/>
    </row>
    <row r="305" spans="4:12" x14ac:dyDescent="0.25">
      <c r="D305" s="9"/>
      <c r="E305" s="9"/>
      <c r="I305" s="9"/>
      <c r="J305" s="9"/>
      <c r="K305" s="9"/>
      <c r="L305" s="9"/>
    </row>
    <row r="306" spans="4:12" x14ac:dyDescent="0.25">
      <c r="D306" s="9"/>
      <c r="E306" s="9"/>
      <c r="I306" s="9"/>
      <c r="J306" s="9"/>
      <c r="K306" s="9"/>
      <c r="L306" s="9"/>
    </row>
    <row r="307" spans="4:12" x14ac:dyDescent="0.25">
      <c r="D307" s="9"/>
      <c r="E307" s="9"/>
      <c r="I307" s="9"/>
      <c r="J307" s="9"/>
      <c r="K307" s="9"/>
      <c r="L307" s="9"/>
    </row>
    <row r="308" spans="4:12" x14ac:dyDescent="0.25">
      <c r="D308" s="9"/>
      <c r="E308" s="9"/>
      <c r="I308" s="9"/>
      <c r="J308" s="9"/>
      <c r="K308" s="9"/>
      <c r="L308" s="9"/>
    </row>
    <row r="309" spans="4:12" x14ac:dyDescent="0.25">
      <c r="D309" s="9"/>
      <c r="E309" s="9"/>
      <c r="I309" s="9"/>
      <c r="J309" s="9"/>
      <c r="K309" s="9"/>
      <c r="L309" s="9"/>
    </row>
    <row r="310" spans="4:12" x14ac:dyDescent="0.25">
      <c r="D310" s="9"/>
      <c r="E310" s="9"/>
      <c r="I310" s="9"/>
      <c r="J310" s="9"/>
      <c r="K310" s="9"/>
      <c r="L310" s="9"/>
    </row>
    <row r="311" spans="4:12" x14ac:dyDescent="0.25">
      <c r="D311" s="9"/>
      <c r="E311" s="9"/>
      <c r="I311" s="9"/>
      <c r="J311" s="9"/>
      <c r="K311" s="9"/>
      <c r="L311" s="9"/>
    </row>
    <row r="312" spans="4:12" x14ac:dyDescent="0.25">
      <c r="D312" s="9"/>
      <c r="E312" s="9"/>
      <c r="I312" s="9"/>
      <c r="J312" s="9"/>
      <c r="K312" s="9"/>
      <c r="L312" s="9"/>
    </row>
    <row r="313" spans="4:12" x14ac:dyDescent="0.25">
      <c r="D313" s="9"/>
      <c r="E313" s="9"/>
      <c r="I313" s="9"/>
      <c r="J313" s="9"/>
      <c r="K313" s="9"/>
      <c r="L313" s="9"/>
    </row>
    <row r="314" spans="4:12" x14ac:dyDescent="0.25">
      <c r="D314" s="9"/>
      <c r="E314" s="9"/>
      <c r="I314" s="9"/>
      <c r="J314" s="9"/>
      <c r="K314" s="9"/>
      <c r="L314" s="9"/>
    </row>
    <row r="315" spans="4:12" x14ac:dyDescent="0.25">
      <c r="D315" s="9"/>
      <c r="E315" s="9"/>
      <c r="I315" s="9"/>
      <c r="J315" s="9"/>
      <c r="K315" s="9"/>
      <c r="L315" s="9"/>
    </row>
    <row r="316" spans="4:12" x14ac:dyDescent="0.25">
      <c r="D316" s="9"/>
      <c r="E316" s="9"/>
      <c r="I316" s="9"/>
      <c r="J316" s="9"/>
      <c r="K316" s="9"/>
      <c r="L316" s="9"/>
    </row>
    <row r="317" spans="4:12" x14ac:dyDescent="0.25">
      <c r="D317" s="9"/>
      <c r="E317" s="9"/>
      <c r="I317" s="9"/>
      <c r="J317" s="9"/>
      <c r="K317" s="9"/>
      <c r="L317" s="9"/>
    </row>
    <row r="318" spans="4:12" x14ac:dyDescent="0.25">
      <c r="D318" s="9"/>
      <c r="E318" s="9"/>
      <c r="I318" s="9"/>
      <c r="J318" s="9"/>
      <c r="K318" s="9"/>
      <c r="L318" s="9"/>
    </row>
    <row r="319" spans="4:12" x14ac:dyDescent="0.25">
      <c r="D319" s="9"/>
      <c r="E319" s="9"/>
      <c r="I319" s="9"/>
      <c r="J319" s="9"/>
      <c r="K319" s="9"/>
      <c r="L319" s="9"/>
    </row>
    <row r="320" spans="4:12" x14ac:dyDescent="0.25">
      <c r="D320" s="9"/>
      <c r="E320" s="9"/>
      <c r="I320" s="9"/>
      <c r="J320" s="9"/>
      <c r="K320" s="9"/>
      <c r="L320" s="9"/>
    </row>
    <row r="321" spans="4:12" x14ac:dyDescent="0.25">
      <c r="D321" s="9"/>
      <c r="E321" s="9"/>
      <c r="I321" s="9"/>
      <c r="J321" s="9"/>
      <c r="K321" s="9"/>
      <c r="L321" s="9"/>
    </row>
    <row r="322" spans="4:12" x14ac:dyDescent="0.25">
      <c r="D322" s="9"/>
      <c r="E322" s="9"/>
      <c r="I322" s="9"/>
      <c r="J322" s="9"/>
      <c r="K322" s="9"/>
      <c r="L322" s="9"/>
    </row>
    <row r="323" spans="4:12" x14ac:dyDescent="0.25">
      <c r="D323" s="9"/>
      <c r="E323" s="9"/>
      <c r="I323" s="9"/>
      <c r="J323" s="9"/>
      <c r="K323" s="9"/>
      <c r="L323" s="9"/>
    </row>
    <row r="324" spans="4:12" x14ac:dyDescent="0.25">
      <c r="D324" s="9"/>
      <c r="E324" s="9"/>
      <c r="I324" s="9"/>
      <c r="J324" s="9"/>
      <c r="K324" s="9"/>
      <c r="L324" s="9"/>
    </row>
    <row r="325" spans="4:12" x14ac:dyDescent="0.25">
      <c r="D325" s="9"/>
      <c r="E325" s="9"/>
      <c r="I325" s="9"/>
      <c r="J325" s="9"/>
      <c r="K325" s="9"/>
      <c r="L325" s="9"/>
    </row>
    <row r="326" spans="4:12" x14ac:dyDescent="0.25">
      <c r="D326" s="9"/>
      <c r="E326" s="9"/>
      <c r="I326" s="9"/>
      <c r="J326" s="9"/>
      <c r="K326" s="9"/>
      <c r="L326" s="9"/>
    </row>
    <row r="327" spans="4:12" x14ac:dyDescent="0.25">
      <c r="D327" s="9"/>
      <c r="E327" s="9"/>
      <c r="I327" s="9"/>
      <c r="J327" s="9"/>
      <c r="K327" s="9"/>
      <c r="L327" s="9"/>
    </row>
    <row r="328" spans="4:12" x14ac:dyDescent="0.25">
      <c r="D328" s="9"/>
      <c r="E328" s="9"/>
      <c r="I328" s="9"/>
      <c r="J328" s="9"/>
      <c r="K328" s="9"/>
      <c r="L328" s="9"/>
    </row>
    <row r="329" spans="4:12" x14ac:dyDescent="0.25">
      <c r="D329" s="9"/>
      <c r="E329" s="9"/>
      <c r="I329" s="9"/>
      <c r="J329" s="9"/>
      <c r="K329" s="9"/>
      <c r="L329" s="9"/>
    </row>
    <row r="330" spans="4:12" x14ac:dyDescent="0.25">
      <c r="D330" s="9"/>
      <c r="E330" s="9"/>
      <c r="I330" s="9"/>
      <c r="J330" s="9"/>
      <c r="K330" s="9"/>
      <c r="L330" s="9"/>
    </row>
    <row r="331" spans="4:12" x14ac:dyDescent="0.25">
      <c r="D331" s="9"/>
      <c r="E331" s="9"/>
      <c r="I331" s="9"/>
      <c r="J331" s="9"/>
      <c r="K331" s="9"/>
      <c r="L331" s="9"/>
    </row>
    <row r="332" spans="4:12" x14ac:dyDescent="0.25">
      <c r="D332" s="9"/>
      <c r="E332" s="9"/>
      <c r="I332" s="9"/>
      <c r="J332" s="9"/>
      <c r="K332" s="9"/>
      <c r="L332" s="9"/>
    </row>
    <row r="333" spans="4:12" x14ac:dyDescent="0.25">
      <c r="D333" s="9"/>
      <c r="E333" s="9"/>
      <c r="I333" s="9"/>
      <c r="J333" s="9"/>
      <c r="K333" s="9"/>
      <c r="L333" s="9"/>
    </row>
    <row r="334" spans="4:12" x14ac:dyDescent="0.25">
      <c r="D334" s="9"/>
      <c r="E334" s="9"/>
      <c r="I334" s="9"/>
      <c r="J334" s="9"/>
      <c r="K334" s="9"/>
      <c r="L334" s="9"/>
    </row>
    <row r="335" spans="4:12" x14ac:dyDescent="0.25">
      <c r="D335" s="9"/>
      <c r="E335" s="9"/>
      <c r="I335" s="9"/>
      <c r="J335" s="9"/>
      <c r="K335" s="9"/>
      <c r="L335" s="9"/>
    </row>
    <row r="336" spans="4:12" x14ac:dyDescent="0.25">
      <c r="D336" s="9"/>
      <c r="E336" s="9"/>
      <c r="I336" s="9"/>
      <c r="J336" s="9"/>
      <c r="K336" s="9"/>
      <c r="L336" s="9"/>
    </row>
    <row r="337" spans="4:12" x14ac:dyDescent="0.25">
      <c r="D337" s="9"/>
      <c r="E337" s="9"/>
      <c r="I337" s="9"/>
      <c r="J337" s="9"/>
      <c r="K337" s="9"/>
      <c r="L337" s="9"/>
    </row>
    <row r="338" spans="4:12" x14ac:dyDescent="0.25">
      <c r="D338" s="9"/>
      <c r="E338" s="9"/>
      <c r="I338" s="9"/>
      <c r="J338" s="9"/>
      <c r="K338" s="9"/>
      <c r="L338" s="9"/>
    </row>
    <row r="339" spans="4:12" x14ac:dyDescent="0.25">
      <c r="D339" s="9"/>
      <c r="E339" s="9"/>
      <c r="I339" s="9"/>
      <c r="J339" s="9"/>
      <c r="K339" s="9"/>
      <c r="L339" s="9"/>
    </row>
    <row r="340" spans="4:12" x14ac:dyDescent="0.25">
      <c r="D340" s="9"/>
      <c r="E340" s="9"/>
      <c r="I340" s="9"/>
      <c r="J340" s="9"/>
      <c r="K340" s="9"/>
      <c r="L340" s="9"/>
    </row>
    <row r="341" spans="4:12" x14ac:dyDescent="0.25">
      <c r="D341" s="9"/>
      <c r="E341" s="9"/>
      <c r="I341" s="9"/>
      <c r="J341" s="9"/>
      <c r="K341" s="9"/>
      <c r="L341" s="9"/>
    </row>
    <row r="342" spans="4:12" x14ac:dyDescent="0.25">
      <c r="D342" s="9"/>
      <c r="E342" s="9"/>
      <c r="I342" s="9"/>
      <c r="J342" s="9"/>
      <c r="K342" s="9"/>
      <c r="L342" s="9"/>
    </row>
    <row r="343" spans="4:12" x14ac:dyDescent="0.25">
      <c r="D343" s="9"/>
      <c r="E343" s="9"/>
      <c r="I343" s="9"/>
      <c r="J343" s="9"/>
      <c r="K343" s="9"/>
      <c r="L343" s="9"/>
    </row>
    <row r="344" spans="4:12" x14ac:dyDescent="0.25">
      <c r="D344" s="9"/>
      <c r="E344" s="9"/>
      <c r="I344" s="9"/>
      <c r="J344" s="9"/>
      <c r="K344" s="9"/>
      <c r="L344" s="9"/>
    </row>
    <row r="345" spans="4:12" x14ac:dyDescent="0.25">
      <c r="D345" s="9"/>
      <c r="E345" s="9"/>
      <c r="I345" s="9"/>
      <c r="J345" s="9"/>
      <c r="K345" s="9"/>
      <c r="L345" s="9"/>
    </row>
    <row r="346" spans="4:12" x14ac:dyDescent="0.25">
      <c r="D346" s="9"/>
      <c r="E346" s="9"/>
      <c r="I346" s="9"/>
      <c r="J346" s="9"/>
      <c r="K346" s="9"/>
      <c r="L346" s="9"/>
    </row>
    <row r="347" spans="4:12" x14ac:dyDescent="0.25">
      <c r="D347" s="9"/>
      <c r="E347" s="9"/>
      <c r="I347" s="9"/>
      <c r="J347" s="9"/>
      <c r="K347" s="9"/>
      <c r="L347" s="9"/>
    </row>
    <row r="348" spans="4:12" x14ac:dyDescent="0.25">
      <c r="D348" s="9"/>
      <c r="E348" s="9"/>
      <c r="I348" s="9"/>
      <c r="J348" s="9"/>
      <c r="K348" s="9"/>
      <c r="L348" s="9"/>
    </row>
    <row r="349" spans="4:12" x14ac:dyDescent="0.25">
      <c r="D349" s="9"/>
      <c r="E349" s="9"/>
      <c r="I349" s="9"/>
      <c r="J349" s="9"/>
      <c r="K349" s="9"/>
      <c r="L349" s="9"/>
    </row>
    <row r="350" spans="4:12" x14ac:dyDescent="0.25">
      <c r="D350" s="9"/>
      <c r="E350" s="9"/>
      <c r="I350" s="9"/>
      <c r="J350" s="9"/>
      <c r="K350" s="9"/>
      <c r="L350" s="9"/>
    </row>
    <row r="351" spans="4:12" x14ac:dyDescent="0.25">
      <c r="D351" s="9"/>
      <c r="E351" s="9"/>
      <c r="I351" s="9"/>
      <c r="J351" s="9"/>
      <c r="K351" s="9"/>
      <c r="L351" s="9"/>
    </row>
    <row r="352" spans="4:12" x14ac:dyDescent="0.25">
      <c r="D352" s="9"/>
      <c r="E352" s="9"/>
      <c r="I352" s="9"/>
      <c r="J352" s="9"/>
      <c r="K352" s="9"/>
      <c r="L352" s="9"/>
    </row>
    <row r="353" spans="4:12" x14ac:dyDescent="0.25">
      <c r="D353" s="9"/>
      <c r="E353" s="9"/>
      <c r="I353" s="9"/>
      <c r="J353" s="9"/>
      <c r="K353" s="9"/>
      <c r="L353" s="9"/>
    </row>
    <row r="354" spans="4:12" x14ac:dyDescent="0.25">
      <c r="D354" s="9"/>
      <c r="E354" s="9"/>
      <c r="I354" s="9"/>
      <c r="J354" s="9"/>
      <c r="K354" s="9"/>
      <c r="L354" s="9"/>
    </row>
    <row r="355" spans="4:12" x14ac:dyDescent="0.25">
      <c r="D355" s="9"/>
      <c r="E355" s="9"/>
      <c r="I355" s="9"/>
      <c r="J355" s="9"/>
      <c r="K355" s="9"/>
      <c r="L355" s="9"/>
    </row>
    <row r="356" spans="4:12" x14ac:dyDescent="0.25">
      <c r="D356" s="9"/>
      <c r="E356" s="9"/>
      <c r="I356" s="9"/>
      <c r="J356" s="9"/>
      <c r="K356" s="9"/>
      <c r="L356" s="9"/>
    </row>
    <row r="357" spans="4:12" x14ac:dyDescent="0.25">
      <c r="D357" s="9"/>
      <c r="E357" s="9"/>
      <c r="I357" s="9"/>
      <c r="J357" s="9"/>
      <c r="K357" s="9"/>
      <c r="L357" s="9"/>
    </row>
    <row r="358" spans="4:12" x14ac:dyDescent="0.25">
      <c r="D358" s="9"/>
      <c r="E358" s="9"/>
      <c r="I358" s="9"/>
      <c r="J358" s="9"/>
      <c r="K358" s="9"/>
      <c r="L358" s="9"/>
    </row>
    <row r="359" spans="4:12" x14ac:dyDescent="0.25">
      <c r="D359" s="9"/>
      <c r="E359" s="9"/>
      <c r="I359" s="9"/>
      <c r="J359" s="9"/>
      <c r="K359" s="9"/>
      <c r="L359" s="9"/>
    </row>
    <row r="360" spans="4:12" x14ac:dyDescent="0.25">
      <c r="D360" s="9"/>
      <c r="E360" s="9"/>
      <c r="I360" s="9"/>
      <c r="J360" s="9"/>
      <c r="K360" s="9"/>
      <c r="L360" s="9"/>
    </row>
    <row r="361" spans="4:12" x14ac:dyDescent="0.25">
      <c r="D361" s="9"/>
      <c r="E361" s="9"/>
      <c r="I361" s="9"/>
      <c r="J361" s="9"/>
      <c r="K361" s="9"/>
      <c r="L361" s="9"/>
    </row>
    <row r="362" spans="4:12" x14ac:dyDescent="0.25">
      <c r="D362" s="9"/>
      <c r="E362" s="9"/>
      <c r="I362" s="9"/>
      <c r="J362" s="9"/>
      <c r="K362" s="9"/>
      <c r="L362" s="9"/>
    </row>
    <row r="363" spans="4:12" x14ac:dyDescent="0.25">
      <c r="D363" s="9"/>
      <c r="E363" s="9"/>
      <c r="I363" s="9"/>
      <c r="J363" s="9"/>
      <c r="K363" s="9"/>
      <c r="L363" s="9"/>
    </row>
    <row r="364" spans="4:12" x14ac:dyDescent="0.25">
      <c r="D364" s="9"/>
      <c r="E364" s="9"/>
      <c r="I364" s="9"/>
      <c r="J364" s="9"/>
      <c r="K364" s="9"/>
      <c r="L364" s="9"/>
    </row>
    <row r="365" spans="4:12" x14ac:dyDescent="0.25">
      <c r="D365" s="9"/>
      <c r="E365" s="9"/>
      <c r="I365" s="9"/>
      <c r="J365" s="9"/>
      <c r="K365" s="9"/>
      <c r="L365" s="9"/>
    </row>
    <row r="366" spans="4:12" x14ac:dyDescent="0.25">
      <c r="D366" s="9"/>
      <c r="E366" s="9"/>
      <c r="I366" s="9"/>
      <c r="J366" s="9"/>
      <c r="K366" s="9"/>
      <c r="L366" s="9"/>
    </row>
    <row r="367" spans="4:12" x14ac:dyDescent="0.25">
      <c r="D367" s="9"/>
      <c r="E367" s="9"/>
      <c r="I367" s="9"/>
      <c r="J367" s="9"/>
      <c r="K367" s="9"/>
      <c r="L367" s="9"/>
    </row>
    <row r="368" spans="4:12" x14ac:dyDescent="0.25">
      <c r="D368" s="9"/>
      <c r="E368" s="9"/>
      <c r="I368" s="9"/>
      <c r="J368" s="9"/>
      <c r="K368" s="9"/>
      <c r="L368" s="9"/>
    </row>
    <row r="369" spans="4:12" x14ac:dyDescent="0.25">
      <c r="D369" s="9"/>
      <c r="E369" s="9"/>
      <c r="I369" s="9"/>
      <c r="J369" s="9"/>
      <c r="K369" s="9"/>
      <c r="L369" s="9"/>
    </row>
    <row r="370" spans="4:12" x14ac:dyDescent="0.25">
      <c r="D370" s="9"/>
      <c r="E370" s="9"/>
      <c r="I370" s="9"/>
      <c r="J370" s="9"/>
      <c r="K370" s="9"/>
      <c r="L370" s="9"/>
    </row>
    <row r="371" spans="4:12" x14ac:dyDescent="0.25">
      <c r="D371" s="9"/>
      <c r="E371" s="9"/>
      <c r="I371" s="9"/>
      <c r="J371" s="9"/>
      <c r="K371" s="9"/>
      <c r="L371" s="9"/>
    </row>
    <row r="372" spans="4:12" x14ac:dyDescent="0.25">
      <c r="D372" s="9"/>
      <c r="E372" s="9"/>
      <c r="I372" s="9"/>
      <c r="J372" s="9"/>
      <c r="K372" s="9"/>
      <c r="L372" s="9"/>
    </row>
    <row r="373" spans="4:12" x14ac:dyDescent="0.25">
      <c r="D373" s="9"/>
      <c r="E373" s="9"/>
      <c r="I373" s="9"/>
      <c r="J373" s="9"/>
      <c r="K373" s="9"/>
      <c r="L373" s="9"/>
    </row>
    <row r="374" spans="4:12" x14ac:dyDescent="0.25">
      <c r="D374" s="9"/>
      <c r="E374" s="9"/>
      <c r="I374" s="9"/>
      <c r="J374" s="9"/>
      <c r="K374" s="9"/>
      <c r="L374" s="9"/>
    </row>
    <row r="375" spans="4:12" x14ac:dyDescent="0.25">
      <c r="D375" s="9"/>
      <c r="E375" s="9"/>
      <c r="I375" s="9"/>
      <c r="J375" s="9"/>
      <c r="K375" s="9"/>
      <c r="L375" s="9"/>
    </row>
    <row r="376" spans="4:12" x14ac:dyDescent="0.25">
      <c r="D376" s="9"/>
      <c r="E376" s="9"/>
      <c r="I376" s="9"/>
      <c r="J376" s="9"/>
      <c r="K376" s="9"/>
      <c r="L376" s="9"/>
    </row>
    <row r="377" spans="4:12" x14ac:dyDescent="0.25">
      <c r="D377" s="9"/>
      <c r="E377" s="9"/>
      <c r="I377" s="9"/>
      <c r="J377" s="9"/>
      <c r="K377" s="9"/>
      <c r="L377" s="9"/>
    </row>
    <row r="378" spans="4:12" x14ac:dyDescent="0.25">
      <c r="D378" s="9"/>
      <c r="E378" s="9"/>
      <c r="I378" s="9"/>
      <c r="J378" s="9"/>
      <c r="K378" s="9"/>
      <c r="L378" s="9"/>
    </row>
    <row r="379" spans="4:12" x14ac:dyDescent="0.25">
      <c r="D379" s="9"/>
      <c r="E379" s="9"/>
      <c r="I379" s="9"/>
      <c r="J379" s="9"/>
      <c r="K379" s="9"/>
      <c r="L379" s="9"/>
    </row>
    <row r="380" spans="4:12" x14ac:dyDescent="0.25">
      <c r="D380" s="9"/>
      <c r="E380" s="9"/>
      <c r="I380" s="9"/>
      <c r="J380" s="9"/>
      <c r="K380" s="9"/>
      <c r="L380" s="9"/>
    </row>
    <row r="381" spans="4:12" x14ac:dyDescent="0.25">
      <c r="D381" s="9"/>
      <c r="E381" s="9"/>
      <c r="I381" s="9"/>
      <c r="J381" s="9"/>
      <c r="K381" s="9"/>
      <c r="L381" s="9"/>
    </row>
    <row r="382" spans="4:12" x14ac:dyDescent="0.25">
      <c r="D382" s="9"/>
      <c r="E382" s="9"/>
      <c r="I382" s="9"/>
      <c r="J382" s="9"/>
      <c r="K382" s="9"/>
      <c r="L382" s="9"/>
    </row>
    <row r="383" spans="4:12" x14ac:dyDescent="0.25">
      <c r="D383" s="9"/>
      <c r="E383" s="9"/>
      <c r="I383" s="9"/>
      <c r="J383" s="9"/>
      <c r="K383" s="9"/>
      <c r="L383" s="9"/>
    </row>
    <row r="384" spans="4:12" x14ac:dyDescent="0.25">
      <c r="D384" s="9"/>
      <c r="E384" s="9"/>
      <c r="I384" s="9"/>
      <c r="J384" s="9"/>
      <c r="K384" s="9"/>
      <c r="L384" s="9"/>
    </row>
    <row r="385" spans="4:12" x14ac:dyDescent="0.25">
      <c r="D385" s="9"/>
      <c r="E385" s="9"/>
      <c r="I385" s="9"/>
      <c r="J385" s="9"/>
      <c r="K385" s="9"/>
      <c r="L385" s="9"/>
    </row>
    <row r="386" spans="4:12" x14ac:dyDescent="0.25">
      <c r="D386" s="9"/>
      <c r="E386" s="9"/>
      <c r="I386" s="9"/>
      <c r="J386" s="9"/>
      <c r="K386" s="9"/>
      <c r="L386" s="9"/>
    </row>
    <row r="387" spans="4:12" x14ac:dyDescent="0.25">
      <c r="D387" s="9"/>
      <c r="E387" s="9"/>
      <c r="I387" s="9"/>
      <c r="J387" s="9"/>
      <c r="K387" s="9"/>
      <c r="L387" s="9"/>
    </row>
    <row r="388" spans="4:12" x14ac:dyDescent="0.25">
      <c r="D388" s="9"/>
      <c r="E388" s="9"/>
      <c r="I388" s="9"/>
      <c r="J388" s="9"/>
      <c r="K388" s="9"/>
      <c r="L388" s="9"/>
    </row>
    <row r="389" spans="4:12" x14ac:dyDescent="0.25">
      <c r="D389" s="9"/>
      <c r="E389" s="9"/>
      <c r="I389" s="9"/>
      <c r="J389" s="9"/>
      <c r="K389" s="9"/>
      <c r="L389" s="9"/>
    </row>
    <row r="390" spans="4:12" x14ac:dyDescent="0.25">
      <c r="D390" s="9"/>
      <c r="E390" s="9"/>
      <c r="I390" s="9"/>
      <c r="J390" s="9"/>
      <c r="K390" s="9"/>
      <c r="L390" s="9"/>
    </row>
    <row r="391" spans="4:12" x14ac:dyDescent="0.25">
      <c r="D391" s="9"/>
      <c r="E391" s="9"/>
      <c r="I391" s="9"/>
      <c r="J391" s="9"/>
      <c r="K391" s="9"/>
      <c r="L391" s="9"/>
    </row>
    <row r="392" spans="4:12" x14ac:dyDescent="0.25">
      <c r="D392" s="9"/>
      <c r="E392" s="9"/>
      <c r="I392" s="9"/>
      <c r="J392" s="9"/>
      <c r="K392" s="9"/>
      <c r="L392" s="9"/>
    </row>
    <row r="393" spans="4:12" x14ac:dyDescent="0.25">
      <c r="D393" s="9"/>
      <c r="E393" s="9"/>
      <c r="I393" s="9"/>
      <c r="J393" s="9"/>
      <c r="K393" s="9"/>
      <c r="L393" s="9"/>
    </row>
    <row r="394" spans="4:12" x14ac:dyDescent="0.25">
      <c r="D394" s="9"/>
      <c r="E394" s="9"/>
      <c r="I394" s="9"/>
      <c r="J394" s="9"/>
      <c r="K394" s="9"/>
      <c r="L394" s="9"/>
    </row>
    <row r="395" spans="4:12" x14ac:dyDescent="0.25">
      <c r="D395" s="9"/>
      <c r="E395" s="9"/>
      <c r="I395" s="9"/>
      <c r="J395" s="9"/>
      <c r="K395" s="9"/>
      <c r="L395" s="9"/>
    </row>
    <row r="396" spans="4:12" x14ac:dyDescent="0.25">
      <c r="D396" s="9"/>
      <c r="E396" s="9"/>
      <c r="I396" s="9"/>
      <c r="J396" s="9"/>
      <c r="K396" s="9"/>
      <c r="L396" s="9"/>
    </row>
    <row r="397" spans="4:12" x14ac:dyDescent="0.25">
      <c r="D397" s="9"/>
      <c r="E397" s="9"/>
      <c r="I397" s="9"/>
      <c r="J397" s="9"/>
      <c r="K397" s="9"/>
      <c r="L397" s="9"/>
    </row>
    <row r="398" spans="4:12" x14ac:dyDescent="0.25">
      <c r="D398" s="9"/>
      <c r="E398" s="9"/>
      <c r="I398" s="9"/>
      <c r="J398" s="9"/>
      <c r="K398" s="9"/>
      <c r="L398" s="9"/>
    </row>
    <row r="399" spans="4:12" x14ac:dyDescent="0.25">
      <c r="D399" s="9"/>
      <c r="E399" s="9"/>
      <c r="I399" s="9"/>
      <c r="J399" s="9"/>
      <c r="K399" s="9"/>
      <c r="L399" s="9"/>
    </row>
    <row r="400" spans="4:12" x14ac:dyDescent="0.25">
      <c r="D400" s="9"/>
      <c r="E400" s="9"/>
      <c r="I400" s="9"/>
      <c r="J400" s="9"/>
      <c r="K400" s="9"/>
      <c r="L400" s="9"/>
    </row>
    <row r="401" spans="4:12" x14ac:dyDescent="0.25">
      <c r="D401" s="9"/>
      <c r="E401" s="9"/>
      <c r="I401" s="9"/>
      <c r="J401" s="9"/>
      <c r="K401" s="9"/>
      <c r="L401" s="9"/>
    </row>
    <row r="402" spans="4:12" x14ac:dyDescent="0.25">
      <c r="D402" s="9"/>
      <c r="E402" s="9"/>
      <c r="I402" s="9"/>
      <c r="J402" s="9"/>
      <c r="K402" s="9"/>
      <c r="L402" s="9"/>
    </row>
    <row r="403" spans="4:12" x14ac:dyDescent="0.25">
      <c r="D403" s="9"/>
      <c r="E403" s="9"/>
      <c r="I403" s="9"/>
      <c r="J403" s="9"/>
      <c r="K403" s="9"/>
      <c r="L403" s="9"/>
    </row>
    <row r="404" spans="4:12" x14ac:dyDescent="0.25">
      <c r="D404" s="9"/>
      <c r="E404" s="9"/>
      <c r="I404" s="9"/>
      <c r="J404" s="9"/>
      <c r="K404" s="9"/>
      <c r="L404" s="9"/>
    </row>
    <row r="405" spans="4:12" x14ac:dyDescent="0.25">
      <c r="D405" s="9"/>
      <c r="E405" s="9"/>
      <c r="I405" s="9"/>
      <c r="J405" s="9"/>
      <c r="K405" s="9"/>
      <c r="L405" s="9"/>
    </row>
    <row r="406" spans="4:12" x14ac:dyDescent="0.25">
      <c r="D406" s="9"/>
      <c r="E406" s="9"/>
      <c r="I406" s="9"/>
      <c r="J406" s="9"/>
      <c r="K406" s="9"/>
      <c r="L406" s="9"/>
    </row>
    <row r="407" spans="4:12" x14ac:dyDescent="0.25">
      <c r="D407" s="9"/>
      <c r="E407" s="9"/>
      <c r="I407" s="9"/>
      <c r="J407" s="9"/>
      <c r="K407" s="9"/>
      <c r="L407" s="9"/>
    </row>
    <row r="408" spans="4:12" x14ac:dyDescent="0.25">
      <c r="D408" s="9"/>
      <c r="E408" s="9"/>
      <c r="I408" s="9"/>
      <c r="J408" s="9"/>
      <c r="K408" s="9"/>
      <c r="L408" s="9"/>
    </row>
    <row r="409" spans="4:12" x14ac:dyDescent="0.25">
      <c r="D409" s="9"/>
      <c r="E409" s="9"/>
      <c r="I409" s="9"/>
      <c r="J409" s="9"/>
      <c r="K409" s="9"/>
      <c r="L409" s="9"/>
    </row>
    <row r="410" spans="4:12" x14ac:dyDescent="0.25">
      <c r="D410" s="9"/>
      <c r="E410" s="9"/>
      <c r="I410" s="9"/>
      <c r="J410" s="9"/>
      <c r="K410" s="9"/>
      <c r="L410" s="9"/>
    </row>
    <row r="411" spans="4:12" x14ac:dyDescent="0.25">
      <c r="D411" s="9"/>
      <c r="E411" s="9"/>
      <c r="I411" s="9"/>
      <c r="J411" s="9"/>
      <c r="K411" s="9"/>
      <c r="L411" s="9"/>
    </row>
    <row r="412" spans="4:12" x14ac:dyDescent="0.25">
      <c r="D412" s="9"/>
      <c r="E412" s="9"/>
      <c r="I412" s="9"/>
      <c r="J412" s="9"/>
      <c r="K412" s="9"/>
      <c r="L412" s="9"/>
    </row>
    <row r="413" spans="4:12" x14ac:dyDescent="0.25">
      <c r="D413" s="9"/>
      <c r="E413" s="9"/>
      <c r="I413" s="9"/>
      <c r="J413" s="9"/>
      <c r="K413" s="9"/>
      <c r="L413" s="9"/>
    </row>
    <row r="414" spans="4:12" x14ac:dyDescent="0.25">
      <c r="D414" s="9"/>
      <c r="E414" s="9"/>
      <c r="I414" s="9"/>
      <c r="J414" s="9"/>
      <c r="K414" s="9"/>
      <c r="L414" s="9"/>
    </row>
    <row r="415" spans="4:12" x14ac:dyDescent="0.25">
      <c r="D415" s="9"/>
      <c r="E415" s="9"/>
      <c r="I415" s="9"/>
      <c r="J415" s="9"/>
      <c r="K415" s="9"/>
      <c r="L415" s="9"/>
    </row>
    <row r="416" spans="4:12" x14ac:dyDescent="0.25">
      <c r="D416" s="9"/>
      <c r="E416" s="9"/>
      <c r="I416" s="9"/>
      <c r="J416" s="9"/>
      <c r="K416" s="9"/>
      <c r="L416" s="9"/>
    </row>
    <row r="417" spans="4:12" x14ac:dyDescent="0.25">
      <c r="D417" s="9"/>
      <c r="E417" s="9"/>
      <c r="I417" s="9"/>
      <c r="J417" s="9"/>
      <c r="K417" s="9"/>
      <c r="L417" s="9"/>
    </row>
    <row r="418" spans="4:12" x14ac:dyDescent="0.25">
      <c r="D418" s="9"/>
      <c r="E418" s="9"/>
      <c r="I418" s="9"/>
      <c r="J418" s="9"/>
      <c r="K418" s="9"/>
      <c r="L418" s="9"/>
    </row>
    <row r="419" spans="4:12" x14ac:dyDescent="0.25">
      <c r="D419" s="9"/>
      <c r="E419" s="9"/>
      <c r="I419" s="9"/>
      <c r="J419" s="9"/>
      <c r="K419" s="9"/>
      <c r="L419" s="9"/>
    </row>
    <row r="420" spans="4:12" x14ac:dyDescent="0.25">
      <c r="D420" s="9"/>
      <c r="E420" s="9"/>
      <c r="I420" s="9"/>
      <c r="J420" s="9"/>
      <c r="K420" s="9"/>
      <c r="L420" s="9"/>
    </row>
    <row r="421" spans="4:12" x14ac:dyDescent="0.25">
      <c r="D421" s="9"/>
      <c r="E421" s="9"/>
      <c r="I421" s="9"/>
      <c r="J421" s="9"/>
      <c r="K421" s="9"/>
      <c r="L421" s="9"/>
    </row>
    <row r="422" spans="4:12" x14ac:dyDescent="0.25">
      <c r="D422" s="9"/>
      <c r="E422" s="9"/>
      <c r="I422" s="9"/>
      <c r="J422" s="9"/>
      <c r="K422" s="9"/>
      <c r="L422" s="9"/>
    </row>
    <row r="423" spans="4:12" x14ac:dyDescent="0.25">
      <c r="D423" s="9"/>
      <c r="E423" s="9"/>
      <c r="I423" s="9"/>
      <c r="J423" s="9"/>
      <c r="K423" s="9"/>
      <c r="L423" s="9"/>
    </row>
    <row r="424" spans="4:12" x14ac:dyDescent="0.25">
      <c r="D424" s="9"/>
      <c r="E424" s="9"/>
      <c r="I424" s="9"/>
      <c r="J424" s="9"/>
      <c r="K424" s="9"/>
      <c r="L424" s="9"/>
    </row>
    <row r="425" spans="4:12" x14ac:dyDescent="0.25">
      <c r="D425" s="9"/>
      <c r="E425" s="9"/>
      <c r="I425" s="9"/>
      <c r="J425" s="9"/>
      <c r="K425" s="9"/>
      <c r="L425" s="9"/>
    </row>
    <row r="426" spans="4:12" x14ac:dyDescent="0.25">
      <c r="D426" s="9"/>
      <c r="E426" s="9"/>
      <c r="I426" s="9"/>
      <c r="J426" s="9"/>
      <c r="K426" s="9"/>
      <c r="L426" s="9"/>
    </row>
    <row r="427" spans="4:12" x14ac:dyDescent="0.25">
      <c r="D427" s="9"/>
      <c r="E427" s="9"/>
      <c r="I427" s="9"/>
      <c r="J427" s="9"/>
      <c r="K427" s="9"/>
      <c r="L427" s="9"/>
    </row>
    <row r="428" spans="4:12" x14ac:dyDescent="0.25">
      <c r="D428" s="9"/>
      <c r="E428" s="9"/>
      <c r="I428" s="9"/>
      <c r="J428" s="9"/>
      <c r="K428" s="9"/>
      <c r="L428" s="9"/>
    </row>
    <row r="429" spans="4:12" x14ac:dyDescent="0.25">
      <c r="D429" s="9"/>
      <c r="E429" s="9"/>
      <c r="I429" s="9"/>
      <c r="J429" s="9"/>
      <c r="K429" s="9"/>
      <c r="L429" s="9"/>
    </row>
    <row r="430" spans="4:12" x14ac:dyDescent="0.25">
      <c r="D430" s="9"/>
      <c r="E430" s="9"/>
      <c r="I430" s="9"/>
      <c r="J430" s="9"/>
      <c r="K430" s="9"/>
      <c r="L430" s="9"/>
    </row>
    <row r="431" spans="4:12" x14ac:dyDescent="0.25">
      <c r="D431" s="9"/>
      <c r="E431" s="9"/>
      <c r="I431" s="9"/>
      <c r="J431" s="9"/>
      <c r="K431" s="9"/>
      <c r="L431" s="9"/>
    </row>
    <row r="432" spans="4:12" x14ac:dyDescent="0.25">
      <c r="D432" s="9"/>
      <c r="E432" s="9"/>
      <c r="I432" s="9"/>
      <c r="J432" s="9"/>
      <c r="K432" s="9"/>
      <c r="L432" s="9"/>
    </row>
    <row r="433" spans="4:12" x14ac:dyDescent="0.25">
      <c r="D433" s="9"/>
      <c r="E433" s="9"/>
      <c r="I433" s="9"/>
      <c r="J433" s="9"/>
      <c r="K433" s="9"/>
      <c r="L433" s="9"/>
    </row>
    <row r="434" spans="4:12" x14ac:dyDescent="0.25">
      <c r="D434" s="9"/>
      <c r="E434" s="9"/>
      <c r="I434" s="9"/>
      <c r="J434" s="9"/>
      <c r="K434" s="9"/>
      <c r="L434" s="9"/>
    </row>
    <row r="435" spans="4:12" x14ac:dyDescent="0.25">
      <c r="D435" s="9"/>
      <c r="E435" s="9"/>
      <c r="I435" s="9"/>
      <c r="J435" s="9"/>
      <c r="K435" s="9"/>
      <c r="L435" s="9"/>
    </row>
    <row r="436" spans="4:12" x14ac:dyDescent="0.25">
      <c r="D436" s="9"/>
      <c r="E436" s="9"/>
      <c r="I436" s="9"/>
      <c r="J436" s="9"/>
      <c r="K436" s="9"/>
      <c r="L436" s="9"/>
    </row>
    <row r="437" spans="4:12" x14ac:dyDescent="0.25">
      <c r="D437" s="9"/>
      <c r="E437" s="9"/>
      <c r="I437" s="9"/>
      <c r="J437" s="9"/>
      <c r="K437" s="9"/>
      <c r="L437" s="9"/>
    </row>
    <row r="438" spans="4:12" x14ac:dyDescent="0.25">
      <c r="D438" s="9"/>
      <c r="E438" s="9"/>
      <c r="I438" s="9"/>
      <c r="J438" s="9"/>
      <c r="K438" s="9"/>
      <c r="L438" s="9"/>
    </row>
    <row r="439" spans="4:12" x14ac:dyDescent="0.25">
      <c r="D439" s="9"/>
      <c r="E439" s="9"/>
      <c r="I439" s="9"/>
      <c r="J439" s="9"/>
      <c r="K439" s="9"/>
      <c r="L439" s="9"/>
    </row>
    <row r="440" spans="4:12" x14ac:dyDescent="0.25">
      <c r="D440" s="9"/>
      <c r="E440" s="9"/>
      <c r="I440" s="9"/>
      <c r="J440" s="9"/>
      <c r="K440" s="9"/>
      <c r="L440" s="9"/>
    </row>
    <row r="441" spans="4:12" x14ac:dyDescent="0.25">
      <c r="D441" s="9"/>
      <c r="E441" s="9"/>
      <c r="I441" s="9"/>
      <c r="J441" s="9"/>
      <c r="K441" s="9"/>
      <c r="L441" s="9"/>
    </row>
    <row r="442" spans="4:12" x14ac:dyDescent="0.25">
      <c r="D442" s="9"/>
      <c r="E442" s="9"/>
      <c r="I442" s="9"/>
      <c r="J442" s="9"/>
      <c r="K442" s="9"/>
      <c r="L442" s="9"/>
    </row>
    <row r="443" spans="4:12" x14ac:dyDescent="0.25">
      <c r="D443" s="9"/>
      <c r="E443" s="9"/>
      <c r="I443" s="9"/>
      <c r="J443" s="9"/>
      <c r="K443" s="9"/>
      <c r="L443" s="9"/>
    </row>
    <row r="444" spans="4:12" x14ac:dyDescent="0.25">
      <c r="D444" s="9"/>
      <c r="E444" s="9"/>
      <c r="I444" s="9"/>
      <c r="J444" s="9"/>
      <c r="K444" s="9"/>
      <c r="L444" s="9"/>
    </row>
    <row r="445" spans="4:12" x14ac:dyDescent="0.25">
      <c r="D445" s="9"/>
      <c r="E445" s="9"/>
      <c r="I445" s="9"/>
      <c r="J445" s="9"/>
      <c r="K445" s="9"/>
      <c r="L445" s="9"/>
    </row>
    <row r="446" spans="4:12" x14ac:dyDescent="0.25">
      <c r="D446" s="9"/>
      <c r="E446" s="9"/>
      <c r="I446" s="9"/>
      <c r="J446" s="9"/>
      <c r="K446" s="9"/>
      <c r="L446" s="9"/>
    </row>
    <row r="447" spans="4:12" x14ac:dyDescent="0.25">
      <c r="D447" s="9"/>
      <c r="E447" s="9"/>
      <c r="I447" s="9"/>
      <c r="J447" s="9"/>
      <c r="K447" s="9"/>
      <c r="L447" s="9"/>
    </row>
    <row r="448" spans="4:12" x14ac:dyDescent="0.25">
      <c r="D448" s="9"/>
      <c r="E448" s="9"/>
      <c r="I448" s="9"/>
      <c r="J448" s="9"/>
      <c r="K448" s="9"/>
      <c r="L448" s="9"/>
    </row>
    <row r="449" spans="4:12" x14ac:dyDescent="0.25">
      <c r="D449" s="9"/>
      <c r="E449" s="9"/>
      <c r="I449" s="9"/>
      <c r="J449" s="9"/>
      <c r="K449" s="9"/>
      <c r="L449" s="9"/>
    </row>
    <row r="450" spans="4:12" x14ac:dyDescent="0.25">
      <c r="D450" s="9"/>
      <c r="E450" s="9"/>
      <c r="I450" s="9"/>
      <c r="J450" s="9"/>
      <c r="K450" s="9"/>
      <c r="L450" s="9"/>
    </row>
    <row r="451" spans="4:12" x14ac:dyDescent="0.25">
      <c r="D451" s="9"/>
      <c r="E451" s="9"/>
      <c r="I451" s="9"/>
      <c r="J451" s="9"/>
      <c r="K451" s="9"/>
      <c r="L451" s="9"/>
    </row>
    <row r="452" spans="4:12" x14ac:dyDescent="0.25">
      <c r="D452" s="9"/>
      <c r="E452" s="9"/>
      <c r="I452" s="9"/>
      <c r="J452" s="9"/>
      <c r="K452" s="9"/>
      <c r="L452" s="9"/>
    </row>
    <row r="453" spans="4:12" x14ac:dyDescent="0.25">
      <c r="D453" s="9"/>
      <c r="E453" s="9"/>
      <c r="I453" s="9"/>
      <c r="J453" s="9"/>
      <c r="K453" s="9"/>
      <c r="L453" s="9"/>
    </row>
    <row r="454" spans="4:12" x14ac:dyDescent="0.25">
      <c r="D454" s="9"/>
      <c r="E454" s="9"/>
      <c r="I454" s="9"/>
      <c r="J454" s="9"/>
      <c r="K454" s="9"/>
      <c r="L454" s="9"/>
    </row>
    <row r="455" spans="4:12" x14ac:dyDescent="0.25">
      <c r="D455" s="9"/>
      <c r="E455" s="9"/>
      <c r="I455" s="9"/>
      <c r="J455" s="9"/>
      <c r="K455" s="9"/>
      <c r="L455" s="9"/>
    </row>
    <row r="456" spans="4:12" x14ac:dyDescent="0.25">
      <c r="D456" s="9"/>
      <c r="E456" s="9"/>
      <c r="I456" s="9"/>
      <c r="J456" s="9"/>
      <c r="K456" s="9"/>
      <c r="L456" s="9"/>
    </row>
    <row r="457" spans="4:12" x14ac:dyDescent="0.25">
      <c r="D457" s="9"/>
      <c r="E457" s="9"/>
      <c r="I457" s="9"/>
      <c r="J457" s="9"/>
      <c r="K457" s="9"/>
      <c r="L457" s="9"/>
    </row>
    <row r="458" spans="4:12" x14ac:dyDescent="0.25">
      <c r="D458" s="9"/>
      <c r="E458" s="9"/>
      <c r="I458" s="9"/>
      <c r="J458" s="9"/>
      <c r="K458" s="9"/>
      <c r="L458" s="9"/>
    </row>
    <row r="459" spans="4:12" x14ac:dyDescent="0.25">
      <c r="D459" s="9"/>
      <c r="E459" s="9"/>
      <c r="I459" s="9"/>
      <c r="J459" s="9"/>
      <c r="K459" s="9"/>
      <c r="L459" s="9"/>
    </row>
    <row r="460" spans="4:12" x14ac:dyDescent="0.25">
      <c r="D460" s="9"/>
      <c r="E460" s="9"/>
      <c r="I460" s="9"/>
      <c r="J460" s="9"/>
      <c r="K460" s="9"/>
      <c r="L460" s="9"/>
    </row>
    <row r="461" spans="4:12" x14ac:dyDescent="0.25">
      <c r="D461" s="9"/>
      <c r="E461" s="9"/>
      <c r="I461" s="9"/>
      <c r="J461" s="9"/>
      <c r="K461" s="9"/>
      <c r="L461" s="9"/>
    </row>
    <row r="462" spans="4:12" x14ac:dyDescent="0.25">
      <c r="D462" s="9"/>
      <c r="E462" s="9"/>
      <c r="I462" s="9"/>
      <c r="J462" s="9"/>
      <c r="K462" s="9"/>
      <c r="L462" s="9"/>
    </row>
    <row r="463" spans="4:12" x14ac:dyDescent="0.25">
      <c r="D463" s="9"/>
      <c r="E463" s="9"/>
      <c r="I463" s="9"/>
      <c r="J463" s="9"/>
      <c r="K463" s="9"/>
      <c r="L463" s="9"/>
    </row>
    <row r="464" spans="4:12" x14ac:dyDescent="0.25">
      <c r="D464" s="9"/>
      <c r="E464" s="9"/>
      <c r="I464" s="9"/>
      <c r="J464" s="9"/>
      <c r="K464" s="9"/>
      <c r="L464" s="9"/>
    </row>
    <row r="465" spans="4:12" x14ac:dyDescent="0.25">
      <c r="D465" s="9"/>
      <c r="E465" s="9"/>
      <c r="I465" s="9"/>
      <c r="J465" s="9"/>
      <c r="K465" s="9"/>
      <c r="L465" s="9"/>
    </row>
    <row r="466" spans="4:12" x14ac:dyDescent="0.25">
      <c r="D466" s="9"/>
      <c r="E466" s="9"/>
      <c r="I466" s="9"/>
      <c r="J466" s="9"/>
      <c r="K466" s="9"/>
      <c r="L466" s="9"/>
    </row>
    <row r="467" spans="4:12" x14ac:dyDescent="0.25">
      <c r="D467" s="9"/>
      <c r="E467" s="9"/>
      <c r="I467" s="9"/>
      <c r="J467" s="9"/>
      <c r="K467" s="9"/>
      <c r="L467" s="9"/>
    </row>
    <row r="468" spans="4:12" x14ac:dyDescent="0.25">
      <c r="D468" s="9"/>
      <c r="E468" s="9"/>
      <c r="I468" s="9"/>
      <c r="J468" s="9"/>
      <c r="K468" s="9"/>
      <c r="L468" s="9"/>
    </row>
    <row r="469" spans="4:12" x14ac:dyDescent="0.25">
      <c r="D469" s="9"/>
      <c r="E469" s="9"/>
      <c r="I469" s="9"/>
      <c r="J469" s="9"/>
      <c r="K469" s="9"/>
      <c r="L469" s="9"/>
    </row>
    <row r="470" spans="4:12" x14ac:dyDescent="0.25">
      <c r="D470" s="9"/>
      <c r="E470" s="9"/>
      <c r="I470" s="9"/>
      <c r="J470" s="9"/>
      <c r="K470" s="9"/>
      <c r="L470" s="9"/>
    </row>
    <row r="471" spans="4:12" x14ac:dyDescent="0.25">
      <c r="D471" s="9"/>
      <c r="E471" s="9"/>
      <c r="I471" s="9"/>
      <c r="J471" s="9"/>
      <c r="K471" s="9"/>
      <c r="L471" s="9"/>
    </row>
    <row r="472" spans="4:12" x14ac:dyDescent="0.25">
      <c r="D472" s="9"/>
      <c r="E472" s="9"/>
      <c r="I472" s="9"/>
      <c r="J472" s="9"/>
      <c r="K472" s="9"/>
      <c r="L472" s="9"/>
    </row>
    <row r="473" spans="4:12" x14ac:dyDescent="0.25">
      <c r="D473" s="9"/>
      <c r="E473" s="9"/>
      <c r="I473" s="9"/>
      <c r="J473" s="9"/>
      <c r="K473" s="9"/>
      <c r="L473" s="9"/>
    </row>
    <row r="474" spans="4:12" x14ac:dyDescent="0.25">
      <c r="D474" s="9"/>
      <c r="E474" s="9"/>
      <c r="I474" s="9"/>
      <c r="J474" s="9"/>
      <c r="K474" s="9"/>
      <c r="L474" s="9"/>
    </row>
    <row r="475" spans="4:12" x14ac:dyDescent="0.25">
      <c r="D475" s="9"/>
      <c r="E475" s="9"/>
      <c r="I475" s="9"/>
      <c r="J475" s="9"/>
      <c r="K475" s="9"/>
      <c r="L475" s="9"/>
    </row>
    <row r="476" spans="4:12" x14ac:dyDescent="0.25">
      <c r="D476" s="9"/>
      <c r="E476" s="9"/>
      <c r="I476" s="9"/>
      <c r="J476" s="9"/>
      <c r="K476" s="9"/>
      <c r="L476" s="9"/>
    </row>
    <row r="477" spans="4:12" x14ac:dyDescent="0.25">
      <c r="D477" s="9"/>
      <c r="E477" s="9"/>
      <c r="I477" s="9"/>
      <c r="J477" s="9"/>
      <c r="K477" s="9"/>
      <c r="L477" s="9"/>
    </row>
    <row r="478" spans="4:12" x14ac:dyDescent="0.25">
      <c r="D478" s="9"/>
      <c r="E478" s="9"/>
      <c r="I478" s="9"/>
      <c r="J478" s="9"/>
      <c r="K478" s="9"/>
      <c r="L478" s="9"/>
    </row>
    <row r="479" spans="4:12" x14ac:dyDescent="0.25">
      <c r="D479" s="9"/>
      <c r="E479" s="9"/>
      <c r="I479" s="9"/>
      <c r="J479" s="9"/>
      <c r="K479" s="9"/>
      <c r="L479" s="9"/>
    </row>
    <row r="480" spans="4:12" x14ac:dyDescent="0.25">
      <c r="D480" s="9"/>
      <c r="E480" s="9"/>
      <c r="I480" s="9"/>
      <c r="J480" s="9"/>
      <c r="K480" s="9"/>
      <c r="L480" s="9"/>
    </row>
    <row r="481" spans="4:12" x14ac:dyDescent="0.25">
      <c r="D481" s="9"/>
      <c r="E481" s="9"/>
      <c r="I481" s="9"/>
      <c r="J481" s="9"/>
      <c r="K481" s="9"/>
      <c r="L481" s="9"/>
    </row>
    <row r="482" spans="4:12" x14ac:dyDescent="0.25">
      <c r="D482" s="9"/>
      <c r="E482" s="9"/>
      <c r="I482" s="9"/>
      <c r="J482" s="9"/>
      <c r="K482" s="9"/>
      <c r="L482" s="9"/>
    </row>
    <row r="483" spans="4:12" x14ac:dyDescent="0.25">
      <c r="D483" s="9"/>
      <c r="E483" s="9"/>
      <c r="I483" s="9"/>
      <c r="J483" s="9"/>
      <c r="K483" s="9"/>
      <c r="L483" s="9"/>
    </row>
    <row r="484" spans="4:12" x14ac:dyDescent="0.25">
      <c r="D484" s="9"/>
      <c r="E484" s="9"/>
      <c r="I484" s="9"/>
      <c r="J484" s="9"/>
      <c r="K484" s="9"/>
      <c r="L484" s="9"/>
    </row>
    <row r="485" spans="4:12" x14ac:dyDescent="0.25">
      <c r="D485" s="9"/>
      <c r="E485" s="9"/>
      <c r="I485" s="9"/>
      <c r="J485" s="9"/>
      <c r="K485" s="9"/>
      <c r="L485" s="9"/>
    </row>
    <row r="486" spans="4:12" x14ac:dyDescent="0.25">
      <c r="D486" s="9"/>
      <c r="E486" s="9"/>
      <c r="I486" s="9"/>
      <c r="J486" s="9"/>
      <c r="K486" s="9"/>
      <c r="L486" s="9"/>
    </row>
    <row r="487" spans="4:12" x14ac:dyDescent="0.25">
      <c r="D487" s="9"/>
      <c r="E487" s="9"/>
      <c r="I487" s="9"/>
      <c r="J487" s="9"/>
      <c r="K487" s="9"/>
      <c r="L487" s="9"/>
    </row>
    <row r="488" spans="4:12" x14ac:dyDescent="0.25">
      <c r="D488" s="9"/>
      <c r="E488" s="9"/>
      <c r="I488" s="9"/>
      <c r="J488" s="9"/>
      <c r="K488" s="9"/>
      <c r="L488" s="9"/>
    </row>
    <row r="489" spans="4:12" x14ac:dyDescent="0.25">
      <c r="D489" s="9"/>
      <c r="E489" s="9"/>
      <c r="I489" s="9"/>
      <c r="J489" s="9"/>
      <c r="K489" s="9"/>
      <c r="L489" s="9"/>
    </row>
    <row r="490" spans="4:12" x14ac:dyDescent="0.25">
      <c r="D490" s="9"/>
      <c r="E490" s="9"/>
      <c r="I490" s="9"/>
      <c r="J490" s="9"/>
      <c r="K490" s="9"/>
      <c r="L490" s="9"/>
    </row>
    <row r="491" spans="4:12" x14ac:dyDescent="0.25">
      <c r="D491" s="9"/>
      <c r="E491" s="9"/>
      <c r="I491" s="9"/>
      <c r="J491" s="9"/>
      <c r="K491" s="9"/>
      <c r="L491" s="9"/>
    </row>
    <row r="492" spans="4:12" x14ac:dyDescent="0.25">
      <c r="D492" s="9"/>
      <c r="E492" s="9"/>
      <c r="I492" s="9"/>
      <c r="J492" s="9"/>
      <c r="K492" s="9"/>
      <c r="L492" s="9"/>
    </row>
    <row r="493" spans="4:12" x14ac:dyDescent="0.25">
      <c r="D493" s="9"/>
      <c r="E493" s="9"/>
      <c r="I493" s="9"/>
      <c r="J493" s="9"/>
      <c r="K493" s="9"/>
      <c r="L493" s="9"/>
    </row>
    <row r="494" spans="4:12" x14ac:dyDescent="0.25">
      <c r="D494" s="9"/>
      <c r="E494" s="9"/>
      <c r="I494" s="9"/>
      <c r="J494" s="9"/>
      <c r="K494" s="9"/>
      <c r="L494" s="9"/>
    </row>
    <row r="495" spans="4:12" x14ac:dyDescent="0.25">
      <c r="D495" s="9"/>
      <c r="E495" s="9"/>
      <c r="I495" s="9"/>
      <c r="J495" s="9"/>
      <c r="K495" s="9"/>
      <c r="L495" s="9"/>
    </row>
    <row r="496" spans="4:12" x14ac:dyDescent="0.25">
      <c r="D496" s="9"/>
      <c r="E496" s="9"/>
      <c r="I496" s="9"/>
      <c r="J496" s="9"/>
      <c r="K496" s="9"/>
      <c r="L496" s="9"/>
    </row>
    <row r="497" spans="4:12" x14ac:dyDescent="0.25">
      <c r="D497" s="9"/>
      <c r="E497" s="9"/>
      <c r="I497" s="9"/>
      <c r="J497" s="9"/>
      <c r="K497" s="9"/>
      <c r="L497" s="9"/>
    </row>
    <row r="498" spans="4:12" x14ac:dyDescent="0.25">
      <c r="D498" s="9"/>
      <c r="E498" s="9"/>
      <c r="I498" s="9"/>
      <c r="J498" s="9"/>
      <c r="K498" s="9"/>
      <c r="L498" s="9"/>
    </row>
    <row r="499" spans="4:12" x14ac:dyDescent="0.25">
      <c r="D499" s="9"/>
      <c r="E499" s="9"/>
      <c r="I499" s="9"/>
      <c r="J499" s="9"/>
      <c r="K499" s="9"/>
      <c r="L499" s="9"/>
    </row>
    <row r="500" spans="4:12" x14ac:dyDescent="0.25">
      <c r="D500" s="9"/>
      <c r="E500" s="9"/>
      <c r="I500" s="9"/>
      <c r="J500" s="9"/>
      <c r="K500" s="9"/>
      <c r="L500" s="9"/>
    </row>
    <row r="501" spans="4:12" x14ac:dyDescent="0.25">
      <c r="D501" s="9"/>
      <c r="E501" s="9"/>
      <c r="I501" s="9"/>
      <c r="J501" s="9"/>
      <c r="K501" s="9"/>
      <c r="L501" s="9"/>
    </row>
    <row r="502" spans="4:12" x14ac:dyDescent="0.25">
      <c r="D502" s="9"/>
      <c r="E502" s="9"/>
      <c r="I502" s="9"/>
      <c r="J502" s="9"/>
      <c r="K502" s="9"/>
      <c r="L502" s="9"/>
    </row>
    <row r="503" spans="4:12" x14ac:dyDescent="0.25">
      <c r="D503" s="9"/>
      <c r="E503" s="9"/>
      <c r="I503" s="9"/>
      <c r="J503" s="9"/>
      <c r="K503" s="9"/>
      <c r="L503" s="9"/>
    </row>
    <row r="504" spans="4:12" x14ac:dyDescent="0.25">
      <c r="D504" s="9"/>
      <c r="E504" s="9"/>
      <c r="I504" s="9"/>
      <c r="J504" s="9"/>
      <c r="K504" s="9"/>
      <c r="L504" s="9"/>
    </row>
    <row r="505" spans="4:12" x14ac:dyDescent="0.25">
      <c r="D505" s="9"/>
      <c r="E505" s="9"/>
      <c r="I505" s="9"/>
      <c r="J505" s="9"/>
      <c r="K505" s="9"/>
      <c r="L505" s="9"/>
    </row>
    <row r="506" spans="4:12" x14ac:dyDescent="0.25">
      <c r="D506" s="9"/>
      <c r="E506" s="9"/>
      <c r="I506" s="9"/>
      <c r="J506" s="9"/>
      <c r="K506" s="9"/>
      <c r="L506" s="9"/>
    </row>
    <row r="507" spans="4:12" x14ac:dyDescent="0.25">
      <c r="D507" s="9"/>
      <c r="E507" s="9"/>
      <c r="I507" s="9"/>
      <c r="J507" s="9"/>
      <c r="K507" s="9"/>
      <c r="L507" s="9"/>
    </row>
    <row r="508" spans="4:12" x14ac:dyDescent="0.25">
      <c r="D508" s="9"/>
      <c r="E508" s="9"/>
      <c r="I508" s="9"/>
      <c r="J508" s="9"/>
      <c r="K508" s="9"/>
      <c r="L508" s="9"/>
    </row>
    <row r="509" spans="4:12" x14ac:dyDescent="0.25">
      <c r="D509" s="9"/>
      <c r="E509" s="9"/>
      <c r="I509" s="9"/>
      <c r="J509" s="9"/>
      <c r="K509" s="9"/>
      <c r="L509" s="9"/>
    </row>
    <row r="510" spans="4:12" x14ac:dyDescent="0.25">
      <c r="D510" s="9"/>
      <c r="E510" s="9"/>
      <c r="I510" s="9"/>
      <c r="J510" s="9"/>
      <c r="K510" s="9"/>
      <c r="L510" s="9"/>
    </row>
    <row r="511" spans="4:12" x14ac:dyDescent="0.25">
      <c r="D511" s="9"/>
      <c r="E511" s="9"/>
      <c r="I511" s="9"/>
      <c r="J511" s="9"/>
      <c r="K511" s="9"/>
      <c r="L511" s="9"/>
    </row>
    <row r="512" spans="4:12" x14ac:dyDescent="0.25">
      <c r="D512" s="9"/>
      <c r="E512" s="9"/>
      <c r="I512" s="9"/>
      <c r="J512" s="9"/>
      <c r="K512" s="9"/>
      <c r="L512" s="9"/>
    </row>
    <row r="513" spans="4:12" x14ac:dyDescent="0.25">
      <c r="D513" s="9"/>
      <c r="E513" s="9"/>
      <c r="I513" s="9"/>
      <c r="J513" s="9"/>
      <c r="K513" s="9"/>
      <c r="L513" s="9"/>
    </row>
    <row r="514" spans="4:12" x14ac:dyDescent="0.25">
      <c r="D514" s="9"/>
      <c r="E514" s="9"/>
      <c r="I514" s="9"/>
      <c r="J514" s="9"/>
      <c r="K514" s="9"/>
      <c r="L514" s="9"/>
    </row>
    <row r="515" spans="4:12" x14ac:dyDescent="0.25">
      <c r="D515" s="9"/>
      <c r="E515" s="9"/>
      <c r="I515" s="9"/>
      <c r="J515" s="9"/>
      <c r="K515" s="9"/>
      <c r="L515" s="9"/>
    </row>
    <row r="516" spans="4:12" x14ac:dyDescent="0.25">
      <c r="D516" s="9"/>
      <c r="E516" s="9"/>
      <c r="I516" s="9"/>
      <c r="J516" s="9"/>
      <c r="K516" s="9"/>
      <c r="L516" s="9"/>
    </row>
    <row r="517" spans="4:12" x14ac:dyDescent="0.25">
      <c r="D517" s="9"/>
      <c r="E517" s="9"/>
      <c r="I517" s="9"/>
      <c r="J517" s="9"/>
      <c r="K517" s="9"/>
      <c r="L517" s="9"/>
    </row>
    <row r="518" spans="4:12" x14ac:dyDescent="0.25">
      <c r="D518" s="9"/>
      <c r="E518" s="9"/>
      <c r="I518" s="9"/>
      <c r="J518" s="9"/>
      <c r="K518" s="9"/>
      <c r="L518" s="9"/>
    </row>
    <row r="519" spans="4:12" x14ac:dyDescent="0.25">
      <c r="D519" s="9"/>
      <c r="E519" s="9"/>
      <c r="I519" s="9"/>
      <c r="J519" s="9"/>
      <c r="K519" s="9"/>
      <c r="L519" s="9"/>
    </row>
    <row r="520" spans="4:12" x14ac:dyDescent="0.25">
      <c r="D520" s="9"/>
      <c r="E520" s="9"/>
      <c r="I520" s="9"/>
      <c r="J520" s="9"/>
      <c r="K520" s="9"/>
      <c r="L520" s="9"/>
    </row>
    <row r="521" spans="4:12" x14ac:dyDescent="0.25">
      <c r="D521" s="9"/>
      <c r="E521" s="9"/>
      <c r="I521" s="9"/>
      <c r="J521" s="9"/>
      <c r="K521" s="9"/>
      <c r="L521" s="9"/>
    </row>
    <row r="522" spans="4:12" x14ac:dyDescent="0.25">
      <c r="D522" s="9"/>
      <c r="E522" s="9"/>
      <c r="I522" s="9"/>
      <c r="J522" s="9"/>
      <c r="K522" s="9"/>
      <c r="L522" s="9"/>
    </row>
    <row r="523" spans="4:12" x14ac:dyDescent="0.25">
      <c r="D523" s="9"/>
      <c r="E523" s="9"/>
      <c r="I523" s="9"/>
      <c r="J523" s="9"/>
      <c r="K523" s="9"/>
      <c r="L523" s="9"/>
    </row>
    <row r="524" spans="4:12" x14ac:dyDescent="0.25">
      <c r="D524" s="9"/>
      <c r="E524" s="9"/>
      <c r="I524" s="9"/>
      <c r="J524" s="9"/>
      <c r="K524" s="9"/>
      <c r="L524" s="9"/>
    </row>
    <row r="525" spans="4:12" x14ac:dyDescent="0.25">
      <c r="D525" s="9"/>
      <c r="E525" s="9"/>
      <c r="I525" s="9"/>
      <c r="J525" s="9"/>
      <c r="K525" s="9"/>
      <c r="L525" s="9"/>
    </row>
    <row r="526" spans="4:12" x14ac:dyDescent="0.25">
      <c r="D526" s="9"/>
      <c r="E526" s="9"/>
      <c r="I526" s="9"/>
      <c r="J526" s="9"/>
      <c r="K526" s="9"/>
      <c r="L526" s="9"/>
    </row>
    <row r="527" spans="4:12" x14ac:dyDescent="0.25">
      <c r="D527" s="9"/>
      <c r="E527" s="9"/>
      <c r="I527" s="9"/>
      <c r="J527" s="9"/>
      <c r="K527" s="9"/>
      <c r="L527" s="9"/>
    </row>
    <row r="528" spans="4:12" x14ac:dyDescent="0.25">
      <c r="D528" s="9"/>
      <c r="E528" s="9"/>
      <c r="I528" s="9"/>
      <c r="J528" s="9"/>
      <c r="K528" s="9"/>
      <c r="L528" s="9"/>
    </row>
    <row r="529" spans="4:12" x14ac:dyDescent="0.25">
      <c r="D529" s="9"/>
      <c r="E529" s="9"/>
      <c r="I529" s="9"/>
      <c r="J529" s="9"/>
      <c r="K529" s="9"/>
      <c r="L529" s="9"/>
    </row>
    <row r="530" spans="4:12" x14ac:dyDescent="0.25">
      <c r="D530" s="9"/>
      <c r="E530" s="9"/>
      <c r="I530" s="9"/>
      <c r="J530" s="9"/>
      <c r="K530" s="9"/>
      <c r="L530" s="9"/>
    </row>
    <row r="531" spans="4:12" x14ac:dyDescent="0.25">
      <c r="D531" s="9"/>
      <c r="E531" s="9"/>
      <c r="I531" s="9"/>
      <c r="J531" s="9"/>
      <c r="K531" s="9"/>
      <c r="L531" s="9"/>
    </row>
    <row r="532" spans="4:12" x14ac:dyDescent="0.25">
      <c r="D532" s="9"/>
      <c r="E532" s="9"/>
      <c r="I532" s="9"/>
      <c r="J532" s="9"/>
      <c r="K532" s="9"/>
      <c r="L532" s="9"/>
    </row>
    <row r="533" spans="4:12" x14ac:dyDescent="0.25">
      <c r="D533" s="9"/>
      <c r="E533" s="9"/>
      <c r="I533" s="9"/>
      <c r="J533" s="9"/>
      <c r="K533" s="9"/>
      <c r="L533" s="9"/>
    </row>
    <row r="534" spans="4:12" x14ac:dyDescent="0.25">
      <c r="D534" s="9"/>
      <c r="E534" s="9"/>
      <c r="I534" s="9"/>
      <c r="J534" s="9"/>
      <c r="K534" s="9"/>
      <c r="L534" s="9"/>
    </row>
    <row r="535" spans="4:12" x14ac:dyDescent="0.25">
      <c r="D535" s="9"/>
      <c r="E535" s="9"/>
      <c r="I535" s="9"/>
      <c r="J535" s="9"/>
      <c r="K535" s="9"/>
      <c r="L535" s="9"/>
    </row>
    <row r="536" spans="4:12" x14ac:dyDescent="0.25">
      <c r="D536" s="9"/>
      <c r="E536" s="9"/>
      <c r="I536" s="9"/>
      <c r="J536" s="9"/>
      <c r="K536" s="9"/>
      <c r="L536" s="9"/>
    </row>
    <row r="537" spans="4:12" x14ac:dyDescent="0.25">
      <c r="D537" s="9"/>
      <c r="E537" s="9"/>
      <c r="I537" s="9"/>
      <c r="J537" s="9"/>
      <c r="K537" s="9"/>
      <c r="L537" s="9"/>
    </row>
    <row r="538" spans="4:12" x14ac:dyDescent="0.25">
      <c r="D538" s="9"/>
      <c r="E538" s="9"/>
      <c r="I538" s="9"/>
      <c r="J538" s="9"/>
      <c r="K538" s="9"/>
      <c r="L538" s="9"/>
    </row>
    <row r="539" spans="4:12" x14ac:dyDescent="0.25">
      <c r="D539" s="9"/>
      <c r="E539" s="9"/>
      <c r="I539" s="9"/>
      <c r="J539" s="9"/>
      <c r="K539" s="9"/>
      <c r="L539" s="9"/>
    </row>
    <row r="540" spans="4:12" x14ac:dyDescent="0.25">
      <c r="D540" s="9"/>
      <c r="E540" s="9"/>
      <c r="I540" s="9"/>
      <c r="J540" s="9"/>
      <c r="K540" s="9"/>
      <c r="L540" s="9"/>
    </row>
    <row r="541" spans="4:12" x14ac:dyDescent="0.25">
      <c r="D541" s="9"/>
      <c r="E541" s="9"/>
      <c r="I541" s="9"/>
      <c r="J541" s="9"/>
      <c r="K541" s="9"/>
      <c r="L541" s="9"/>
    </row>
    <row r="542" spans="4:12" x14ac:dyDescent="0.25">
      <c r="D542" s="9"/>
      <c r="E542" s="9"/>
      <c r="I542" s="9"/>
      <c r="J542" s="9"/>
      <c r="K542" s="9"/>
      <c r="L542" s="9"/>
    </row>
    <row r="543" spans="4:12" x14ac:dyDescent="0.25">
      <c r="D543" s="9"/>
      <c r="E543" s="9"/>
      <c r="I543" s="9"/>
      <c r="J543" s="9"/>
      <c r="K543" s="9"/>
      <c r="L543" s="9"/>
    </row>
    <row r="544" spans="4:12" x14ac:dyDescent="0.25">
      <c r="D544" s="9"/>
      <c r="E544" s="9"/>
      <c r="I544" s="9"/>
      <c r="J544" s="9"/>
      <c r="K544" s="9"/>
      <c r="L544" s="9"/>
    </row>
    <row r="545" spans="4:12" x14ac:dyDescent="0.25">
      <c r="D545" s="9"/>
      <c r="E545" s="9"/>
      <c r="I545" s="9"/>
      <c r="J545" s="9"/>
      <c r="K545" s="9"/>
      <c r="L545" s="9"/>
    </row>
    <row r="546" spans="4:12" x14ac:dyDescent="0.25">
      <c r="D546" s="9"/>
      <c r="E546" s="9"/>
      <c r="I546" s="9"/>
      <c r="J546" s="9"/>
      <c r="K546" s="9"/>
      <c r="L546" s="9"/>
    </row>
    <row r="547" spans="4:12" x14ac:dyDescent="0.25">
      <c r="D547" s="9"/>
      <c r="E547" s="9"/>
      <c r="I547" s="9"/>
      <c r="J547" s="9"/>
      <c r="K547" s="9"/>
      <c r="L547" s="9"/>
    </row>
    <row r="548" spans="4:12" x14ac:dyDescent="0.25">
      <c r="D548" s="9"/>
      <c r="E548" s="9"/>
      <c r="I548" s="9"/>
      <c r="J548" s="9"/>
      <c r="K548" s="9"/>
      <c r="L548" s="9"/>
    </row>
    <row r="549" spans="4:12" x14ac:dyDescent="0.25">
      <c r="D549" s="9"/>
      <c r="E549" s="9"/>
      <c r="I549" s="9"/>
      <c r="J549" s="9"/>
      <c r="K549" s="9"/>
      <c r="L549" s="9"/>
    </row>
    <row r="550" spans="4:12" x14ac:dyDescent="0.25">
      <c r="D550" s="9"/>
      <c r="E550" s="9"/>
      <c r="I550" s="9"/>
      <c r="J550" s="9"/>
      <c r="K550" s="9"/>
      <c r="L550" s="9"/>
    </row>
    <row r="551" spans="4:12" x14ac:dyDescent="0.25">
      <c r="D551" s="9"/>
      <c r="E551" s="9"/>
      <c r="I551" s="9"/>
      <c r="J551" s="9"/>
      <c r="K551" s="9"/>
      <c r="L551" s="9"/>
    </row>
    <row r="552" spans="4:12" x14ac:dyDescent="0.25">
      <c r="D552" s="9"/>
      <c r="E552" s="9"/>
      <c r="I552" s="9"/>
      <c r="J552" s="9"/>
      <c r="K552" s="9"/>
      <c r="L552" s="9"/>
    </row>
    <row r="553" spans="4:12" x14ac:dyDescent="0.25">
      <c r="D553" s="9"/>
      <c r="E553" s="9"/>
      <c r="I553" s="9"/>
      <c r="J553" s="9"/>
      <c r="K553" s="9"/>
      <c r="L553" s="9"/>
    </row>
    <row r="554" spans="4:12" x14ac:dyDescent="0.25">
      <c r="D554" s="9"/>
      <c r="E554" s="9"/>
      <c r="I554" s="9"/>
      <c r="J554" s="9"/>
      <c r="K554" s="9"/>
      <c r="L554" s="9"/>
    </row>
    <row r="555" spans="4:12" x14ac:dyDescent="0.25">
      <c r="D555" s="9"/>
      <c r="E555" s="9"/>
      <c r="I555" s="9"/>
      <c r="J555" s="9"/>
      <c r="K555" s="9"/>
      <c r="L555" s="9"/>
    </row>
    <row r="556" spans="4:12" x14ac:dyDescent="0.25">
      <c r="D556" s="9"/>
      <c r="E556" s="9"/>
      <c r="I556" s="9"/>
      <c r="J556" s="9"/>
      <c r="K556" s="9"/>
      <c r="L556" s="9"/>
    </row>
    <row r="557" spans="4:12" x14ac:dyDescent="0.25">
      <c r="D557" s="9"/>
      <c r="E557" s="9"/>
      <c r="I557" s="9"/>
      <c r="J557" s="9"/>
      <c r="K557" s="9"/>
      <c r="L557" s="9"/>
    </row>
    <row r="558" spans="4:12" x14ac:dyDescent="0.25">
      <c r="D558" s="9"/>
      <c r="E558" s="9"/>
      <c r="I558" s="9"/>
      <c r="J558" s="9"/>
      <c r="K558" s="9"/>
      <c r="L558" s="9"/>
    </row>
    <row r="559" spans="4:12" x14ac:dyDescent="0.25">
      <c r="D559" s="9"/>
      <c r="E559" s="9"/>
      <c r="I559" s="9"/>
      <c r="J559" s="9"/>
      <c r="K559" s="9"/>
      <c r="L559" s="9"/>
    </row>
    <row r="560" spans="4:12" x14ac:dyDescent="0.25">
      <c r="D560" s="9"/>
      <c r="E560" s="9"/>
      <c r="I560" s="9"/>
      <c r="J560" s="9"/>
      <c r="K560" s="9"/>
      <c r="L560" s="9"/>
    </row>
    <row r="561" spans="4:12" x14ac:dyDescent="0.25">
      <c r="D561" s="9"/>
      <c r="E561" s="9"/>
      <c r="I561" s="9"/>
      <c r="J561" s="9"/>
      <c r="K561" s="9"/>
      <c r="L561" s="9"/>
    </row>
    <row r="562" spans="4:12" x14ac:dyDescent="0.25">
      <c r="D562" s="9"/>
      <c r="E562" s="9"/>
      <c r="I562" s="9"/>
      <c r="J562" s="9"/>
      <c r="K562" s="9"/>
      <c r="L562" s="9"/>
    </row>
    <row r="563" spans="4:12" x14ac:dyDescent="0.25">
      <c r="D563" s="9"/>
      <c r="E563" s="9"/>
      <c r="I563" s="9"/>
      <c r="J563" s="9"/>
      <c r="K563" s="9"/>
      <c r="L563" s="9"/>
    </row>
    <row r="564" spans="4:12" x14ac:dyDescent="0.25">
      <c r="D564" s="9"/>
      <c r="E564" s="9"/>
      <c r="I564" s="9"/>
      <c r="J564" s="9"/>
      <c r="K564" s="9"/>
      <c r="L564" s="9"/>
    </row>
    <row r="565" spans="4:12" x14ac:dyDescent="0.25">
      <c r="D565" s="9"/>
      <c r="E565" s="9"/>
      <c r="I565" s="9"/>
      <c r="J565" s="9"/>
      <c r="K565" s="9"/>
      <c r="L565" s="9"/>
    </row>
    <row r="566" spans="4:12" x14ac:dyDescent="0.25">
      <c r="D566" s="9"/>
      <c r="E566" s="9"/>
      <c r="I566" s="9"/>
      <c r="J566" s="9"/>
      <c r="K566" s="9"/>
      <c r="L566" s="9"/>
    </row>
    <row r="567" spans="4:12" x14ac:dyDescent="0.25">
      <c r="D567" s="9"/>
      <c r="E567" s="9"/>
      <c r="I567" s="9"/>
      <c r="J567" s="9"/>
      <c r="K567" s="9"/>
      <c r="L567" s="9"/>
    </row>
    <row r="568" spans="4:12" x14ac:dyDescent="0.25">
      <c r="D568" s="9"/>
      <c r="E568" s="9"/>
      <c r="I568" s="9"/>
      <c r="J568" s="9"/>
      <c r="K568" s="9"/>
      <c r="L568" s="9"/>
    </row>
    <row r="569" spans="4:12" x14ac:dyDescent="0.25">
      <c r="D569" s="9"/>
      <c r="E569" s="9"/>
      <c r="I569" s="9"/>
      <c r="J569" s="9"/>
      <c r="K569" s="9"/>
      <c r="L569" s="9"/>
    </row>
    <row r="570" spans="4:12" x14ac:dyDescent="0.25">
      <c r="D570" s="9"/>
      <c r="E570" s="9"/>
      <c r="I570" s="9"/>
      <c r="J570" s="9"/>
      <c r="K570" s="9"/>
      <c r="L570" s="9"/>
    </row>
    <row r="571" spans="4:12" x14ac:dyDescent="0.25">
      <c r="D571" s="9"/>
      <c r="E571" s="9"/>
      <c r="I571" s="9"/>
      <c r="J571" s="9"/>
      <c r="K571" s="9"/>
      <c r="L571" s="9"/>
    </row>
    <row r="572" spans="4:12" x14ac:dyDescent="0.25">
      <c r="D572" s="9"/>
      <c r="E572" s="9"/>
      <c r="I572" s="9"/>
      <c r="J572" s="9"/>
      <c r="K572" s="9"/>
      <c r="L572" s="9"/>
    </row>
    <row r="573" spans="4:12" x14ac:dyDescent="0.25">
      <c r="D573" s="9"/>
      <c r="E573" s="9"/>
      <c r="I573" s="9"/>
      <c r="J573" s="9"/>
      <c r="K573" s="9"/>
      <c r="L573" s="9"/>
    </row>
    <row r="574" spans="4:12" x14ac:dyDescent="0.25">
      <c r="D574" s="9"/>
      <c r="E574" s="9"/>
      <c r="I574" s="9"/>
      <c r="J574" s="9"/>
      <c r="K574" s="9"/>
      <c r="L574" s="9"/>
    </row>
    <row r="575" spans="4:12" x14ac:dyDescent="0.25">
      <c r="D575" s="9"/>
      <c r="E575" s="9"/>
      <c r="I575" s="9"/>
      <c r="J575" s="9"/>
      <c r="K575" s="9"/>
      <c r="L575" s="9"/>
    </row>
    <row r="576" spans="4:12" x14ac:dyDescent="0.25">
      <c r="D576" s="9"/>
      <c r="E576" s="9"/>
      <c r="I576" s="9"/>
      <c r="J576" s="9"/>
      <c r="K576" s="9"/>
      <c r="L576" s="9"/>
    </row>
    <row r="577" spans="4:12" x14ac:dyDescent="0.25">
      <c r="D577" s="9"/>
      <c r="E577" s="9"/>
      <c r="I577" s="9"/>
      <c r="J577" s="9"/>
      <c r="K577" s="9"/>
      <c r="L577" s="9"/>
    </row>
    <row r="578" spans="4:12" x14ac:dyDescent="0.25">
      <c r="D578" s="9"/>
      <c r="E578" s="9"/>
      <c r="I578" s="9"/>
      <c r="J578" s="9"/>
      <c r="K578" s="9"/>
      <c r="L578" s="9"/>
    </row>
    <row r="579" spans="4:12" x14ac:dyDescent="0.25">
      <c r="D579" s="9"/>
      <c r="E579" s="9"/>
      <c r="I579" s="9"/>
      <c r="J579" s="9"/>
      <c r="K579" s="9"/>
      <c r="L579" s="9"/>
    </row>
    <row r="580" spans="4:12" x14ac:dyDescent="0.25">
      <c r="D580" s="9"/>
      <c r="E580" s="9"/>
      <c r="I580" s="9"/>
      <c r="J580" s="9"/>
      <c r="K580" s="9"/>
      <c r="L580" s="9"/>
    </row>
    <row r="581" spans="4:12" x14ac:dyDescent="0.25">
      <c r="D581" s="9"/>
      <c r="E581" s="9"/>
      <c r="I581" s="9"/>
      <c r="J581" s="9"/>
      <c r="K581" s="9"/>
      <c r="L581" s="9"/>
    </row>
    <row r="582" spans="4:12" x14ac:dyDescent="0.25">
      <c r="D582" s="9"/>
      <c r="E582" s="9"/>
      <c r="I582" s="9"/>
      <c r="J582" s="9"/>
      <c r="K582" s="9"/>
      <c r="L582" s="9"/>
    </row>
    <row r="583" spans="4:12" x14ac:dyDescent="0.25">
      <c r="D583" s="9"/>
      <c r="E583" s="9"/>
      <c r="I583" s="9"/>
      <c r="J583" s="9"/>
      <c r="K583" s="9"/>
      <c r="L583" s="9"/>
    </row>
    <row r="584" spans="4:12" x14ac:dyDescent="0.25">
      <c r="D584" s="9"/>
      <c r="E584" s="9"/>
      <c r="I584" s="9"/>
      <c r="J584" s="9"/>
      <c r="K584" s="9"/>
      <c r="L584" s="9"/>
    </row>
    <row r="585" spans="4:12" x14ac:dyDescent="0.25">
      <c r="D585" s="9"/>
      <c r="E585" s="9"/>
      <c r="I585" s="9"/>
      <c r="J585" s="9"/>
      <c r="K585" s="9"/>
      <c r="L585" s="9"/>
    </row>
    <row r="586" spans="4:12" x14ac:dyDescent="0.25">
      <c r="D586" s="9"/>
      <c r="E586" s="9"/>
      <c r="I586" s="9"/>
      <c r="J586" s="9"/>
      <c r="K586" s="9"/>
      <c r="L586" s="9"/>
    </row>
    <row r="587" spans="4:12" x14ac:dyDescent="0.25">
      <c r="D587" s="9"/>
      <c r="E587" s="9"/>
      <c r="I587" s="9"/>
      <c r="J587" s="9"/>
      <c r="K587" s="9"/>
      <c r="L587" s="9"/>
    </row>
    <row r="588" spans="4:12" x14ac:dyDescent="0.25">
      <c r="D588" s="9"/>
      <c r="E588" s="9"/>
      <c r="I588" s="9"/>
      <c r="J588" s="9"/>
      <c r="K588" s="9"/>
      <c r="L588" s="9"/>
    </row>
    <row r="589" spans="4:12" x14ac:dyDescent="0.25">
      <c r="D589" s="9"/>
      <c r="E589" s="9"/>
      <c r="I589" s="9"/>
      <c r="J589" s="9"/>
      <c r="K589" s="9"/>
      <c r="L589" s="9"/>
    </row>
    <row r="590" spans="4:12" x14ac:dyDescent="0.25">
      <c r="D590" s="9"/>
      <c r="E590" s="9"/>
      <c r="I590" s="9"/>
      <c r="J590" s="9"/>
      <c r="K590" s="9"/>
      <c r="L590" s="9"/>
    </row>
    <row r="591" spans="4:12" x14ac:dyDescent="0.25">
      <c r="D591" s="9"/>
      <c r="E591" s="9"/>
      <c r="I591" s="9"/>
      <c r="J591" s="9"/>
      <c r="K591" s="9"/>
      <c r="L591" s="9"/>
    </row>
    <row r="592" spans="4:12" x14ac:dyDescent="0.25">
      <c r="D592" s="9"/>
      <c r="E592" s="9"/>
      <c r="I592" s="9"/>
      <c r="J592" s="9"/>
      <c r="K592" s="9"/>
      <c r="L592" s="9"/>
    </row>
    <row r="593" spans="4:12" x14ac:dyDescent="0.25">
      <c r="D593" s="9"/>
      <c r="E593" s="9"/>
      <c r="I593" s="9"/>
      <c r="J593" s="9"/>
      <c r="K593" s="9"/>
      <c r="L593" s="9"/>
    </row>
    <row r="594" spans="4:12" x14ac:dyDescent="0.25">
      <c r="D594" s="9"/>
      <c r="E594" s="9"/>
      <c r="I594" s="9"/>
      <c r="J594" s="9"/>
      <c r="K594" s="9"/>
      <c r="L594" s="9"/>
    </row>
    <row r="595" spans="4:12" x14ac:dyDescent="0.25">
      <c r="D595" s="9"/>
      <c r="E595" s="9"/>
      <c r="I595" s="9"/>
      <c r="J595" s="9"/>
      <c r="K595" s="9"/>
      <c r="L595" s="9"/>
    </row>
    <row r="596" spans="4:12" x14ac:dyDescent="0.25">
      <c r="D596" s="9"/>
      <c r="E596" s="9"/>
      <c r="I596" s="9"/>
      <c r="J596" s="9"/>
      <c r="K596" s="9"/>
      <c r="L596" s="9"/>
    </row>
    <row r="597" spans="4:12" x14ac:dyDescent="0.25">
      <c r="D597" s="9"/>
      <c r="E597" s="9"/>
      <c r="I597" s="9"/>
      <c r="J597" s="9"/>
      <c r="K597" s="9"/>
      <c r="L597" s="9"/>
    </row>
    <row r="598" spans="4:12" x14ac:dyDescent="0.25">
      <c r="D598" s="9"/>
      <c r="E598" s="9"/>
      <c r="I598" s="9"/>
      <c r="J598" s="9"/>
      <c r="K598" s="9"/>
      <c r="L598" s="9"/>
    </row>
    <row r="599" spans="4:12" x14ac:dyDescent="0.25">
      <c r="D599" s="9"/>
      <c r="E599" s="9"/>
      <c r="I599" s="9"/>
      <c r="J599" s="9"/>
      <c r="K599" s="9"/>
      <c r="L599" s="9"/>
    </row>
    <row r="600" spans="4:12" x14ac:dyDescent="0.25">
      <c r="D600" s="9"/>
      <c r="E600" s="9"/>
      <c r="I600" s="9"/>
      <c r="J600" s="9"/>
      <c r="K600" s="9"/>
      <c r="L600" s="9"/>
    </row>
    <row r="601" spans="4:12" x14ac:dyDescent="0.25">
      <c r="D601" s="9"/>
      <c r="E601" s="9"/>
      <c r="I601" s="9"/>
      <c r="J601" s="9"/>
      <c r="K601" s="9"/>
      <c r="L601" s="9"/>
    </row>
    <row r="602" spans="4:12" x14ac:dyDescent="0.25">
      <c r="D602" s="9"/>
      <c r="E602" s="9"/>
      <c r="I602" s="9"/>
      <c r="J602" s="9"/>
      <c r="K602" s="9"/>
      <c r="L602" s="9"/>
    </row>
    <row r="603" spans="4:12" x14ac:dyDescent="0.25">
      <c r="D603" s="9"/>
      <c r="E603" s="9"/>
      <c r="I603" s="9"/>
      <c r="J603" s="9"/>
      <c r="K603" s="9"/>
      <c r="L603" s="9"/>
    </row>
    <row r="604" spans="4:12" x14ac:dyDescent="0.25">
      <c r="D604" s="9"/>
      <c r="E604" s="9"/>
      <c r="I604" s="9"/>
      <c r="J604" s="9"/>
      <c r="K604" s="9"/>
      <c r="L604" s="9"/>
    </row>
    <row r="605" spans="4:12" x14ac:dyDescent="0.25">
      <c r="D605" s="9"/>
      <c r="E605" s="9"/>
      <c r="I605" s="9"/>
      <c r="J605" s="9"/>
      <c r="K605" s="9"/>
      <c r="L605" s="9"/>
    </row>
    <row r="606" spans="4:12" x14ac:dyDescent="0.25">
      <c r="D606" s="9"/>
      <c r="E606" s="9"/>
      <c r="I606" s="9"/>
      <c r="J606" s="9"/>
      <c r="K606" s="9"/>
      <c r="L606" s="9"/>
    </row>
    <row r="607" spans="4:12" x14ac:dyDescent="0.25">
      <c r="D607" s="9"/>
      <c r="E607" s="9"/>
      <c r="I607" s="9"/>
      <c r="J607" s="9"/>
      <c r="K607" s="9"/>
      <c r="L607" s="9"/>
    </row>
    <row r="608" spans="4:12" x14ac:dyDescent="0.25">
      <c r="D608" s="9"/>
      <c r="E608" s="9"/>
      <c r="I608" s="9"/>
      <c r="J608" s="9"/>
      <c r="K608" s="9"/>
      <c r="L608" s="9"/>
    </row>
    <row r="609" spans="4:12" x14ac:dyDescent="0.25">
      <c r="D609" s="9"/>
      <c r="E609" s="9"/>
      <c r="I609" s="9"/>
      <c r="J609" s="9"/>
      <c r="K609" s="9"/>
      <c r="L609" s="9"/>
    </row>
    <row r="610" spans="4:12" x14ac:dyDescent="0.25">
      <c r="D610" s="9"/>
      <c r="E610" s="9"/>
      <c r="I610" s="9"/>
      <c r="J610" s="9"/>
      <c r="K610" s="9"/>
      <c r="L610" s="9"/>
    </row>
    <row r="611" spans="4:12" x14ac:dyDescent="0.25">
      <c r="D611" s="9"/>
      <c r="E611" s="9"/>
      <c r="I611" s="9"/>
      <c r="J611" s="9"/>
      <c r="K611" s="9"/>
      <c r="L611" s="9"/>
    </row>
    <row r="612" spans="4:12" x14ac:dyDescent="0.25">
      <c r="D612" s="9"/>
      <c r="E612" s="9"/>
      <c r="I612" s="9"/>
      <c r="J612" s="9"/>
      <c r="K612" s="9"/>
      <c r="L612" s="9"/>
    </row>
    <row r="613" spans="4:12" x14ac:dyDescent="0.25">
      <c r="D613" s="9"/>
      <c r="E613" s="9"/>
      <c r="I613" s="9"/>
      <c r="J613" s="9"/>
      <c r="K613" s="9"/>
      <c r="L613" s="9"/>
    </row>
    <row r="614" spans="4:12" x14ac:dyDescent="0.25">
      <c r="D614" s="9"/>
      <c r="E614" s="9"/>
      <c r="I614" s="9"/>
      <c r="J614" s="9"/>
      <c r="K614" s="9"/>
      <c r="L614" s="9"/>
    </row>
    <row r="615" spans="4:12" x14ac:dyDescent="0.25">
      <c r="D615" s="9"/>
      <c r="E615" s="9"/>
      <c r="I615" s="9"/>
      <c r="J615" s="9"/>
      <c r="K615" s="9"/>
      <c r="L615" s="9"/>
    </row>
    <row r="616" spans="4:12" x14ac:dyDescent="0.25">
      <c r="D616" s="9"/>
      <c r="E616" s="9"/>
      <c r="I616" s="9"/>
      <c r="J616" s="9"/>
      <c r="K616" s="9"/>
      <c r="L616" s="9"/>
    </row>
    <row r="617" spans="4:12" x14ac:dyDescent="0.25">
      <c r="D617" s="9"/>
      <c r="E617" s="9"/>
      <c r="I617" s="9"/>
      <c r="J617" s="9"/>
      <c r="K617" s="9"/>
      <c r="L617" s="9"/>
    </row>
    <row r="618" spans="4:12" x14ac:dyDescent="0.25">
      <c r="D618" s="9"/>
      <c r="E618" s="9"/>
      <c r="I618" s="9"/>
      <c r="J618" s="9"/>
      <c r="K618" s="9"/>
      <c r="L618" s="9"/>
    </row>
    <row r="619" spans="4:12" x14ac:dyDescent="0.25">
      <c r="D619" s="9"/>
      <c r="E619" s="9"/>
      <c r="I619" s="9"/>
      <c r="J619" s="9"/>
      <c r="K619" s="9"/>
      <c r="L619" s="9"/>
    </row>
    <row r="620" spans="4:12" x14ac:dyDescent="0.25">
      <c r="D620" s="9"/>
      <c r="E620" s="9"/>
      <c r="I620" s="9"/>
      <c r="J620" s="9"/>
      <c r="K620" s="9"/>
      <c r="L620" s="9"/>
    </row>
    <row r="621" spans="4:12" x14ac:dyDescent="0.25">
      <c r="D621" s="9"/>
      <c r="E621" s="9"/>
      <c r="I621" s="9"/>
      <c r="J621" s="9"/>
      <c r="K621" s="9"/>
      <c r="L621" s="9"/>
    </row>
    <row r="622" spans="4:12" x14ac:dyDescent="0.25">
      <c r="D622" s="9"/>
      <c r="E622" s="9"/>
      <c r="I622" s="9"/>
      <c r="J622" s="9"/>
      <c r="K622" s="9"/>
      <c r="L622" s="9"/>
    </row>
    <row r="623" spans="4:12" x14ac:dyDescent="0.25">
      <c r="D623" s="9"/>
      <c r="E623" s="9"/>
      <c r="I623" s="9"/>
      <c r="J623" s="9"/>
      <c r="K623" s="9"/>
      <c r="L623" s="9"/>
    </row>
    <row r="624" spans="4:12" x14ac:dyDescent="0.25">
      <c r="D624" s="9"/>
      <c r="E624" s="9"/>
      <c r="I624" s="9"/>
      <c r="J624" s="9"/>
      <c r="K624" s="9"/>
      <c r="L624" s="9"/>
    </row>
    <row r="625" spans="4:12" x14ac:dyDescent="0.25">
      <c r="D625" s="9"/>
      <c r="E625" s="9"/>
      <c r="I625" s="9"/>
      <c r="J625" s="9"/>
      <c r="K625" s="9"/>
      <c r="L625" s="9"/>
    </row>
    <row r="626" spans="4:12" x14ac:dyDescent="0.25">
      <c r="D626" s="9"/>
      <c r="E626" s="9"/>
      <c r="I626" s="9"/>
      <c r="J626" s="9"/>
      <c r="K626" s="9"/>
      <c r="L626" s="9"/>
    </row>
    <row r="627" spans="4:12" x14ac:dyDescent="0.25">
      <c r="D627" s="9"/>
      <c r="E627" s="9"/>
      <c r="I627" s="9"/>
      <c r="J627" s="9"/>
      <c r="K627" s="9"/>
      <c r="L627" s="9"/>
    </row>
    <row r="628" spans="4:12" x14ac:dyDescent="0.25">
      <c r="D628" s="9"/>
      <c r="E628" s="9"/>
      <c r="I628" s="9"/>
      <c r="J628" s="9"/>
      <c r="K628" s="9"/>
      <c r="L628" s="9"/>
    </row>
    <row r="629" spans="4:12" x14ac:dyDescent="0.25">
      <c r="D629" s="9"/>
      <c r="E629" s="9"/>
      <c r="I629" s="9"/>
      <c r="J629" s="9"/>
      <c r="K629" s="9"/>
      <c r="L629" s="9"/>
    </row>
    <row r="630" spans="4:12" x14ac:dyDescent="0.25">
      <c r="D630" s="9"/>
      <c r="E630" s="9"/>
      <c r="I630" s="9"/>
      <c r="J630" s="9"/>
      <c r="K630" s="9"/>
      <c r="L630" s="9"/>
    </row>
    <row r="631" spans="4:12" x14ac:dyDescent="0.25">
      <c r="D631" s="9"/>
      <c r="E631" s="9"/>
      <c r="I631" s="9"/>
      <c r="J631" s="9"/>
      <c r="K631" s="9"/>
      <c r="L631" s="9"/>
    </row>
    <row r="632" spans="4:12" x14ac:dyDescent="0.25">
      <c r="D632" s="9"/>
      <c r="E632" s="9"/>
      <c r="I632" s="9"/>
      <c r="J632" s="9"/>
      <c r="K632" s="9"/>
      <c r="L632" s="9"/>
    </row>
    <row r="633" spans="4:12" x14ac:dyDescent="0.25">
      <c r="D633" s="9"/>
      <c r="E633" s="9"/>
      <c r="I633" s="9"/>
      <c r="J633" s="9"/>
      <c r="K633" s="9"/>
      <c r="L633" s="9"/>
    </row>
    <row r="634" spans="4:12" x14ac:dyDescent="0.25">
      <c r="D634" s="9"/>
      <c r="E634" s="9"/>
      <c r="I634" s="9"/>
      <c r="J634" s="9"/>
      <c r="K634" s="9"/>
      <c r="L634" s="9"/>
    </row>
    <row r="635" spans="4:12" x14ac:dyDescent="0.25">
      <c r="D635" s="9"/>
      <c r="E635" s="9"/>
      <c r="I635" s="9"/>
      <c r="J635" s="9"/>
      <c r="K635" s="9"/>
      <c r="L635" s="9"/>
    </row>
    <row r="636" spans="4:12" x14ac:dyDescent="0.25">
      <c r="D636" s="9"/>
      <c r="E636" s="9"/>
      <c r="I636" s="9"/>
      <c r="J636" s="9"/>
      <c r="K636" s="9"/>
      <c r="L636" s="9"/>
    </row>
    <row r="637" spans="4:12" x14ac:dyDescent="0.25">
      <c r="D637" s="9"/>
      <c r="E637" s="9"/>
      <c r="I637" s="9"/>
      <c r="J637" s="9"/>
      <c r="K637" s="9"/>
      <c r="L637" s="9"/>
    </row>
    <row r="638" spans="4:12" x14ac:dyDescent="0.25">
      <c r="D638" s="9"/>
      <c r="E638" s="9"/>
      <c r="I638" s="9"/>
      <c r="J638" s="9"/>
      <c r="K638" s="9"/>
      <c r="L638" s="9"/>
    </row>
    <row r="639" spans="4:12" x14ac:dyDescent="0.25">
      <c r="D639" s="9"/>
      <c r="E639" s="9"/>
      <c r="I639" s="9"/>
      <c r="J639" s="9"/>
      <c r="K639" s="9"/>
      <c r="L639" s="9"/>
    </row>
    <row r="640" spans="4:12" x14ac:dyDescent="0.25">
      <c r="D640" s="9"/>
      <c r="E640" s="9"/>
      <c r="I640" s="9"/>
      <c r="J640" s="9"/>
      <c r="K640" s="9"/>
      <c r="L640" s="9"/>
    </row>
    <row r="641" spans="4:12" x14ac:dyDescent="0.25">
      <c r="D641" s="9"/>
      <c r="E641" s="9"/>
      <c r="I641" s="9"/>
      <c r="J641" s="9"/>
      <c r="K641" s="9"/>
      <c r="L641" s="9"/>
    </row>
    <row r="642" spans="4:12" x14ac:dyDescent="0.25">
      <c r="D642" s="9"/>
      <c r="E642" s="9"/>
      <c r="I642" s="9"/>
      <c r="J642" s="9"/>
      <c r="K642" s="9"/>
      <c r="L642" s="9"/>
    </row>
    <row r="643" spans="4:12" x14ac:dyDescent="0.25">
      <c r="D643" s="9"/>
      <c r="E643" s="9"/>
      <c r="I643" s="9"/>
      <c r="J643" s="9"/>
      <c r="K643" s="9"/>
      <c r="L643" s="9"/>
    </row>
    <row r="644" spans="4:12" x14ac:dyDescent="0.25">
      <c r="D644" s="9"/>
      <c r="E644" s="9"/>
      <c r="I644" s="9"/>
      <c r="J644" s="9"/>
      <c r="K644" s="9"/>
      <c r="L644" s="9"/>
    </row>
    <row r="645" spans="4:12" x14ac:dyDescent="0.25">
      <c r="D645" s="9"/>
      <c r="E645" s="9"/>
      <c r="I645" s="9"/>
      <c r="J645" s="9"/>
      <c r="K645" s="9"/>
      <c r="L645" s="9"/>
    </row>
    <row r="646" spans="4:12" x14ac:dyDescent="0.25">
      <c r="D646" s="9"/>
      <c r="E646" s="9"/>
      <c r="I646" s="9"/>
      <c r="J646" s="9"/>
      <c r="K646" s="9"/>
      <c r="L646" s="9"/>
    </row>
    <row r="647" spans="4:12" x14ac:dyDescent="0.25">
      <c r="D647" s="9"/>
      <c r="E647" s="9"/>
      <c r="I647" s="9"/>
      <c r="J647" s="9"/>
      <c r="K647" s="9"/>
      <c r="L647" s="9"/>
    </row>
    <row r="648" spans="4:12" x14ac:dyDescent="0.25">
      <c r="D648" s="9"/>
      <c r="E648" s="9"/>
      <c r="I648" s="9"/>
      <c r="J648" s="9"/>
      <c r="K648" s="9"/>
      <c r="L648" s="9"/>
    </row>
    <row r="649" spans="4:12" x14ac:dyDescent="0.25">
      <c r="D649" s="9"/>
      <c r="E649" s="9"/>
      <c r="I649" s="9"/>
      <c r="J649" s="9"/>
      <c r="K649" s="9"/>
      <c r="L649" s="9"/>
    </row>
    <row r="650" spans="4:12" x14ac:dyDescent="0.25">
      <c r="D650" s="9"/>
      <c r="E650" s="9"/>
      <c r="I650" s="9"/>
      <c r="J650" s="9"/>
      <c r="K650" s="9"/>
      <c r="L650" s="9"/>
    </row>
    <row r="651" spans="4:12" x14ac:dyDescent="0.25">
      <c r="D651" s="9"/>
      <c r="E651" s="9"/>
      <c r="I651" s="9"/>
      <c r="J651" s="9"/>
      <c r="K651" s="9"/>
      <c r="L651" s="9"/>
    </row>
    <row r="652" spans="4:12" x14ac:dyDescent="0.25">
      <c r="D652" s="9"/>
      <c r="E652" s="9"/>
      <c r="I652" s="9"/>
      <c r="J652" s="9"/>
      <c r="K652" s="9"/>
      <c r="L652" s="9"/>
    </row>
    <row r="653" spans="4:12" x14ac:dyDescent="0.25">
      <c r="D653" s="9"/>
      <c r="E653" s="9"/>
      <c r="I653" s="9"/>
      <c r="J653" s="9"/>
      <c r="K653" s="9"/>
      <c r="L653" s="9"/>
    </row>
    <row r="654" spans="4:12" x14ac:dyDescent="0.25">
      <c r="D654" s="9"/>
      <c r="E654" s="9"/>
      <c r="I654" s="9"/>
      <c r="J654" s="9"/>
      <c r="K654" s="9"/>
      <c r="L654" s="9"/>
    </row>
    <row r="655" spans="4:12" x14ac:dyDescent="0.25">
      <c r="D655" s="9"/>
      <c r="E655" s="9"/>
      <c r="I655" s="9"/>
      <c r="J655" s="9"/>
      <c r="K655" s="9"/>
      <c r="L655" s="9"/>
    </row>
    <row r="656" spans="4:12" x14ac:dyDescent="0.25">
      <c r="D656" s="9"/>
      <c r="E656" s="9"/>
      <c r="I656" s="9"/>
      <c r="J656" s="9"/>
      <c r="K656" s="9"/>
      <c r="L656" s="9"/>
    </row>
    <row r="657" spans="4:12" x14ac:dyDescent="0.25">
      <c r="D657" s="9"/>
      <c r="E657" s="9"/>
      <c r="I657" s="9"/>
      <c r="J657" s="9"/>
      <c r="K657" s="9"/>
      <c r="L657" s="9"/>
    </row>
    <row r="658" spans="4:12" x14ac:dyDescent="0.25">
      <c r="D658" s="9"/>
      <c r="E658" s="9"/>
      <c r="I658" s="9"/>
      <c r="J658" s="9"/>
      <c r="K658" s="9"/>
      <c r="L658" s="9"/>
    </row>
    <row r="659" spans="4:12" x14ac:dyDescent="0.25">
      <c r="D659" s="9"/>
      <c r="E659" s="9"/>
      <c r="I659" s="9"/>
      <c r="J659" s="9"/>
      <c r="K659" s="9"/>
      <c r="L659" s="9"/>
    </row>
    <row r="660" spans="4:12" x14ac:dyDescent="0.25">
      <c r="D660" s="9"/>
      <c r="E660" s="9"/>
      <c r="I660" s="9"/>
      <c r="J660" s="9"/>
      <c r="K660" s="9"/>
      <c r="L660" s="9"/>
    </row>
    <row r="661" spans="4:12" x14ac:dyDescent="0.25">
      <c r="D661" s="9"/>
      <c r="E661" s="9"/>
      <c r="I661" s="9"/>
      <c r="J661" s="9"/>
      <c r="K661" s="9"/>
      <c r="L661" s="9"/>
    </row>
    <row r="662" spans="4:12" x14ac:dyDescent="0.25">
      <c r="D662" s="9"/>
      <c r="E662" s="9"/>
      <c r="I662" s="9"/>
      <c r="J662" s="9"/>
      <c r="K662" s="9"/>
      <c r="L662" s="9"/>
    </row>
    <row r="663" spans="4:12" x14ac:dyDescent="0.25">
      <c r="D663" s="9"/>
      <c r="E663" s="9"/>
      <c r="I663" s="9"/>
      <c r="J663" s="9"/>
      <c r="K663" s="9"/>
      <c r="L663" s="9"/>
    </row>
    <row r="664" spans="4:12" x14ac:dyDescent="0.25">
      <c r="D664" s="9"/>
      <c r="E664" s="9"/>
      <c r="I664" s="9"/>
      <c r="J664" s="9"/>
      <c r="K664" s="9"/>
      <c r="L664" s="9"/>
    </row>
    <row r="665" spans="4:12" x14ac:dyDescent="0.25">
      <c r="D665" s="9"/>
      <c r="E665" s="9"/>
      <c r="I665" s="9"/>
      <c r="J665" s="9"/>
      <c r="K665" s="9"/>
      <c r="L665" s="9"/>
    </row>
    <row r="666" spans="4:12" x14ac:dyDescent="0.25">
      <c r="D666" s="9"/>
      <c r="E666" s="9"/>
      <c r="I666" s="9"/>
      <c r="J666" s="9"/>
      <c r="K666" s="9"/>
      <c r="L666" s="9"/>
    </row>
    <row r="667" spans="4:12" x14ac:dyDescent="0.25">
      <c r="D667" s="9"/>
      <c r="E667" s="9"/>
      <c r="I667" s="9"/>
      <c r="J667" s="9"/>
      <c r="K667" s="9"/>
      <c r="L667" s="9"/>
    </row>
    <row r="668" spans="4:12" x14ac:dyDescent="0.25">
      <c r="D668" s="9"/>
      <c r="E668" s="9"/>
      <c r="I668" s="9"/>
      <c r="J668" s="9"/>
      <c r="K668" s="9"/>
      <c r="L668" s="9"/>
    </row>
    <row r="669" spans="4:12" x14ac:dyDescent="0.25">
      <c r="D669" s="9"/>
      <c r="E669" s="9"/>
      <c r="I669" s="9"/>
      <c r="J669" s="9"/>
      <c r="K669" s="9"/>
      <c r="L669" s="9"/>
    </row>
    <row r="670" spans="4:12" x14ac:dyDescent="0.25">
      <c r="D670" s="9"/>
      <c r="E670" s="9"/>
      <c r="I670" s="9"/>
      <c r="J670" s="9"/>
      <c r="K670" s="9"/>
      <c r="L670" s="9"/>
    </row>
    <row r="671" spans="4:12" x14ac:dyDescent="0.25">
      <c r="D671" s="9"/>
      <c r="E671" s="9"/>
      <c r="I671" s="9"/>
      <c r="J671" s="9"/>
      <c r="K671" s="9"/>
      <c r="L671" s="9"/>
    </row>
    <row r="672" spans="4:12" x14ac:dyDescent="0.25">
      <c r="D672" s="9"/>
      <c r="E672" s="9"/>
      <c r="I672" s="9"/>
      <c r="J672" s="9"/>
      <c r="K672" s="9"/>
      <c r="L672" s="9"/>
    </row>
    <row r="673" spans="4:12" x14ac:dyDescent="0.25">
      <c r="D673" s="9"/>
      <c r="E673" s="9"/>
      <c r="I673" s="9"/>
      <c r="J673" s="9"/>
      <c r="K673" s="9"/>
      <c r="L673" s="9"/>
    </row>
    <row r="674" spans="4:12" x14ac:dyDescent="0.25">
      <c r="D674" s="9"/>
      <c r="E674" s="9"/>
      <c r="I674" s="9"/>
      <c r="J674" s="9"/>
      <c r="K674" s="9"/>
      <c r="L674" s="9"/>
    </row>
    <row r="675" spans="4:12" x14ac:dyDescent="0.25">
      <c r="D675" s="9"/>
      <c r="E675" s="9"/>
      <c r="I675" s="9"/>
      <c r="J675" s="9"/>
      <c r="K675" s="9"/>
      <c r="L675" s="9"/>
    </row>
    <row r="676" spans="4:12" x14ac:dyDescent="0.25">
      <c r="D676" s="9"/>
      <c r="E676" s="9"/>
      <c r="I676" s="9"/>
      <c r="J676" s="9"/>
      <c r="K676" s="9"/>
      <c r="L676" s="9"/>
    </row>
    <row r="677" spans="4:12" x14ac:dyDescent="0.25">
      <c r="D677" s="9"/>
      <c r="E677" s="9"/>
      <c r="I677" s="9"/>
      <c r="J677" s="9"/>
      <c r="K677" s="9"/>
      <c r="L677" s="9"/>
    </row>
    <row r="678" spans="4:12" x14ac:dyDescent="0.25">
      <c r="D678" s="9"/>
      <c r="E678" s="9"/>
      <c r="I678" s="9"/>
      <c r="J678" s="9"/>
      <c r="K678" s="9"/>
      <c r="L678" s="9"/>
    </row>
    <row r="679" spans="4:12" x14ac:dyDescent="0.25">
      <c r="D679" s="9"/>
      <c r="E679" s="9"/>
      <c r="I679" s="9"/>
      <c r="J679" s="9"/>
      <c r="K679" s="9"/>
      <c r="L679" s="9"/>
    </row>
    <row r="680" spans="4:12" x14ac:dyDescent="0.25">
      <c r="D680" s="9"/>
      <c r="E680" s="9"/>
      <c r="I680" s="9"/>
      <c r="J680" s="9"/>
      <c r="K680" s="9"/>
      <c r="L680" s="9"/>
    </row>
    <row r="681" spans="4:12" x14ac:dyDescent="0.25">
      <c r="D681" s="9"/>
      <c r="E681" s="9"/>
      <c r="I681" s="9"/>
      <c r="J681" s="9"/>
      <c r="K681" s="9"/>
      <c r="L681" s="9"/>
    </row>
    <row r="682" spans="4:12" x14ac:dyDescent="0.25">
      <c r="D682" s="9"/>
      <c r="E682" s="9"/>
      <c r="I682" s="9"/>
      <c r="J682" s="9"/>
      <c r="K682" s="9"/>
      <c r="L682" s="9"/>
    </row>
    <row r="683" spans="4:12" x14ac:dyDescent="0.25">
      <c r="D683" s="9"/>
      <c r="E683" s="9"/>
      <c r="I683" s="9"/>
      <c r="J683" s="9"/>
      <c r="K683" s="9"/>
      <c r="L683" s="9"/>
    </row>
    <row r="684" spans="4:12" x14ac:dyDescent="0.25">
      <c r="D684" s="9"/>
      <c r="E684" s="9"/>
      <c r="I684" s="9"/>
      <c r="J684" s="9"/>
      <c r="K684" s="9"/>
      <c r="L684" s="9"/>
    </row>
    <row r="685" spans="4:12" x14ac:dyDescent="0.25">
      <c r="D685" s="9"/>
      <c r="E685" s="9"/>
      <c r="I685" s="9"/>
      <c r="J685" s="9"/>
      <c r="K685" s="9"/>
      <c r="L685" s="9"/>
    </row>
    <row r="686" spans="4:12" x14ac:dyDescent="0.25">
      <c r="D686" s="9"/>
      <c r="E686" s="9"/>
      <c r="I686" s="9"/>
      <c r="J686" s="9"/>
      <c r="K686" s="9"/>
      <c r="L686" s="9"/>
    </row>
    <row r="687" spans="4:12" x14ac:dyDescent="0.25">
      <c r="D687" s="9"/>
      <c r="E687" s="9"/>
      <c r="I687" s="9"/>
      <c r="J687" s="9"/>
      <c r="K687" s="9"/>
      <c r="L687" s="9"/>
    </row>
    <row r="688" spans="4:12" x14ac:dyDescent="0.25">
      <c r="D688" s="9"/>
      <c r="E688" s="9"/>
      <c r="I688" s="9"/>
      <c r="J688" s="9"/>
      <c r="K688" s="9"/>
      <c r="L688" s="9"/>
    </row>
    <row r="689" spans="4:12" x14ac:dyDescent="0.25">
      <c r="D689" s="9"/>
      <c r="E689" s="9"/>
      <c r="I689" s="9"/>
      <c r="J689" s="9"/>
      <c r="K689" s="9"/>
      <c r="L689" s="9"/>
    </row>
    <row r="690" spans="4:12" x14ac:dyDescent="0.25">
      <c r="D690" s="9"/>
      <c r="E690" s="9"/>
      <c r="I690" s="9"/>
      <c r="J690" s="9"/>
      <c r="K690" s="9"/>
      <c r="L690" s="9"/>
    </row>
    <row r="691" spans="4:12" x14ac:dyDescent="0.25">
      <c r="D691" s="9"/>
      <c r="E691" s="9"/>
      <c r="I691" s="9"/>
      <c r="J691" s="9"/>
      <c r="K691" s="9"/>
      <c r="L691" s="9"/>
    </row>
    <row r="692" spans="4:12" x14ac:dyDescent="0.25">
      <c r="D692" s="9"/>
      <c r="E692" s="9"/>
      <c r="I692" s="9"/>
      <c r="J692" s="9"/>
      <c r="K692" s="9"/>
      <c r="L692" s="9"/>
    </row>
    <row r="693" spans="4:12" x14ac:dyDescent="0.25">
      <c r="D693" s="9"/>
      <c r="E693" s="9"/>
      <c r="I693" s="9"/>
      <c r="J693" s="9"/>
      <c r="K693" s="9"/>
      <c r="L693" s="9"/>
    </row>
    <row r="694" spans="4:12" x14ac:dyDescent="0.25">
      <c r="D694" s="9"/>
      <c r="E694" s="9"/>
      <c r="I694" s="9"/>
      <c r="J694" s="9"/>
      <c r="K694" s="9"/>
      <c r="L694" s="9"/>
    </row>
    <row r="695" spans="4:12" x14ac:dyDescent="0.25">
      <c r="D695" s="9"/>
      <c r="E695" s="9"/>
      <c r="I695" s="9"/>
      <c r="J695" s="9"/>
      <c r="K695" s="9"/>
      <c r="L695" s="9"/>
    </row>
    <row r="696" spans="4:12" x14ac:dyDescent="0.25">
      <c r="D696" s="9"/>
      <c r="E696" s="9"/>
      <c r="I696" s="9"/>
      <c r="J696" s="9"/>
      <c r="K696" s="9"/>
      <c r="L696" s="9"/>
    </row>
    <row r="697" spans="4:12" x14ac:dyDescent="0.25">
      <c r="D697" s="9"/>
      <c r="E697" s="9"/>
      <c r="I697" s="9"/>
      <c r="J697" s="9"/>
      <c r="K697" s="9"/>
      <c r="L697" s="9"/>
    </row>
    <row r="698" spans="4:12" x14ac:dyDescent="0.25">
      <c r="D698" s="9"/>
      <c r="E698" s="9"/>
      <c r="I698" s="9"/>
      <c r="J698" s="9"/>
      <c r="K698" s="9"/>
      <c r="L698" s="9"/>
    </row>
    <row r="699" spans="4:12" x14ac:dyDescent="0.25">
      <c r="D699" s="9"/>
      <c r="E699" s="9"/>
      <c r="I699" s="9"/>
      <c r="J699" s="9"/>
      <c r="K699" s="9"/>
      <c r="L699" s="9"/>
    </row>
    <row r="700" spans="4:12" x14ac:dyDescent="0.25">
      <c r="D700" s="9"/>
      <c r="E700" s="9"/>
      <c r="I700" s="9"/>
      <c r="J700" s="9"/>
      <c r="K700" s="9"/>
      <c r="L700" s="9"/>
    </row>
    <row r="701" spans="4:12" x14ac:dyDescent="0.25">
      <c r="D701" s="9"/>
      <c r="E701" s="9"/>
      <c r="I701" s="9"/>
      <c r="J701" s="9"/>
      <c r="K701" s="9"/>
      <c r="L701" s="9"/>
    </row>
    <row r="702" spans="4:12" x14ac:dyDescent="0.25">
      <c r="D702" s="9"/>
      <c r="E702" s="9"/>
      <c r="I702" s="9"/>
      <c r="J702" s="9"/>
      <c r="K702" s="9"/>
      <c r="L702" s="9"/>
    </row>
    <row r="703" spans="4:12" x14ac:dyDescent="0.25">
      <c r="D703" s="9"/>
      <c r="E703" s="9"/>
      <c r="I703" s="9"/>
      <c r="J703" s="9"/>
      <c r="K703" s="9"/>
      <c r="L703" s="9"/>
    </row>
    <row r="704" spans="4:12" x14ac:dyDescent="0.25">
      <c r="D704" s="9"/>
      <c r="E704" s="9"/>
      <c r="I704" s="9"/>
      <c r="J704" s="9"/>
      <c r="K704" s="9"/>
      <c r="L704" s="9"/>
    </row>
    <row r="705" spans="4:12" x14ac:dyDescent="0.25">
      <c r="D705" s="9"/>
      <c r="E705" s="9"/>
      <c r="I705" s="9"/>
      <c r="J705" s="9"/>
      <c r="K705" s="9"/>
      <c r="L705" s="9"/>
    </row>
    <row r="706" spans="4:12" x14ac:dyDescent="0.25">
      <c r="D706" s="9"/>
      <c r="E706" s="9"/>
      <c r="I706" s="9"/>
      <c r="J706" s="9"/>
      <c r="K706" s="9"/>
      <c r="L706" s="9"/>
    </row>
    <row r="707" spans="4:12" x14ac:dyDescent="0.25">
      <c r="D707" s="9"/>
      <c r="E707" s="9"/>
      <c r="I707" s="9"/>
      <c r="J707" s="9"/>
      <c r="K707" s="9"/>
      <c r="L707" s="9"/>
    </row>
    <row r="708" spans="4:12" x14ac:dyDescent="0.25">
      <c r="D708" s="9"/>
      <c r="E708" s="9"/>
      <c r="I708" s="9"/>
      <c r="J708" s="9"/>
      <c r="K708" s="9"/>
      <c r="L708" s="9"/>
    </row>
    <row r="709" spans="4:12" x14ac:dyDescent="0.25">
      <c r="D709" s="9"/>
      <c r="E709" s="9"/>
      <c r="I709" s="9"/>
      <c r="J709" s="9"/>
      <c r="K709" s="9"/>
      <c r="L709" s="9"/>
    </row>
    <row r="710" spans="4:12" x14ac:dyDescent="0.25">
      <c r="D710" s="9"/>
      <c r="E710" s="9"/>
      <c r="I710" s="9"/>
      <c r="J710" s="9"/>
      <c r="K710" s="9"/>
      <c r="L710" s="9"/>
    </row>
    <row r="711" spans="4:12" x14ac:dyDescent="0.25">
      <c r="D711" s="9"/>
      <c r="E711" s="9"/>
      <c r="I711" s="9"/>
      <c r="J711" s="9"/>
      <c r="K711" s="9"/>
      <c r="L711" s="9"/>
    </row>
    <row r="712" spans="4:12" x14ac:dyDescent="0.25">
      <c r="D712" s="9"/>
      <c r="E712" s="9"/>
      <c r="I712" s="9"/>
      <c r="J712" s="9"/>
      <c r="K712" s="9"/>
      <c r="L712" s="9"/>
    </row>
    <row r="713" spans="4:12" x14ac:dyDescent="0.25">
      <c r="D713" s="9"/>
      <c r="E713" s="9"/>
      <c r="I713" s="9"/>
      <c r="J713" s="9"/>
      <c r="K713" s="9"/>
      <c r="L713" s="9"/>
    </row>
    <row r="714" spans="4:12" x14ac:dyDescent="0.25">
      <c r="D714" s="9"/>
      <c r="E714" s="9"/>
      <c r="I714" s="9"/>
      <c r="J714" s="9"/>
      <c r="K714" s="9"/>
      <c r="L714" s="9"/>
    </row>
    <row r="715" spans="4:12" x14ac:dyDescent="0.25">
      <c r="D715" s="9"/>
      <c r="E715" s="9"/>
      <c r="I715" s="9"/>
      <c r="J715" s="9"/>
      <c r="K715" s="9"/>
      <c r="L715" s="9"/>
    </row>
    <row r="716" spans="4:12" x14ac:dyDescent="0.25">
      <c r="D716" s="9"/>
      <c r="E716" s="9"/>
      <c r="I716" s="9"/>
      <c r="J716" s="9"/>
      <c r="K716" s="9"/>
      <c r="L716" s="9"/>
    </row>
    <row r="717" spans="4:12" x14ac:dyDescent="0.25">
      <c r="D717" s="9"/>
      <c r="E717" s="9"/>
      <c r="I717" s="9"/>
      <c r="J717" s="9"/>
      <c r="K717" s="9"/>
      <c r="L717" s="9"/>
    </row>
    <row r="718" spans="4:12" x14ac:dyDescent="0.25">
      <c r="D718" s="9"/>
      <c r="E718" s="9"/>
      <c r="I718" s="9"/>
      <c r="J718" s="9"/>
      <c r="K718" s="9"/>
      <c r="L718" s="9"/>
    </row>
    <row r="719" spans="4:12" x14ac:dyDescent="0.25">
      <c r="D719" s="9"/>
      <c r="E719" s="9"/>
      <c r="I719" s="9"/>
      <c r="J719" s="9"/>
      <c r="K719" s="9"/>
      <c r="L719" s="9"/>
    </row>
    <row r="720" spans="4:12" x14ac:dyDescent="0.25">
      <c r="D720" s="9"/>
      <c r="E720" s="9"/>
      <c r="I720" s="9"/>
      <c r="J720" s="9"/>
      <c r="K720" s="9"/>
      <c r="L720" s="9"/>
    </row>
    <row r="721" spans="4:12" x14ac:dyDescent="0.25">
      <c r="D721" s="9"/>
      <c r="E721" s="9"/>
      <c r="I721" s="9"/>
      <c r="J721" s="9"/>
      <c r="K721" s="9"/>
      <c r="L721" s="9"/>
    </row>
    <row r="722" spans="4:12" x14ac:dyDescent="0.25">
      <c r="D722" s="9"/>
      <c r="E722" s="9"/>
      <c r="I722" s="9"/>
      <c r="J722" s="9"/>
      <c r="K722" s="9"/>
      <c r="L722" s="9"/>
    </row>
    <row r="723" spans="4:12" x14ac:dyDescent="0.25">
      <c r="D723" s="9"/>
      <c r="E723" s="9"/>
      <c r="I723" s="9"/>
      <c r="J723" s="9"/>
      <c r="K723" s="9"/>
      <c r="L723" s="9"/>
    </row>
    <row r="724" spans="4:12" x14ac:dyDescent="0.25">
      <c r="D724" s="9"/>
      <c r="E724" s="9"/>
      <c r="I724" s="9"/>
      <c r="J724" s="9"/>
      <c r="K724" s="9"/>
      <c r="L724" s="9"/>
    </row>
    <row r="725" spans="4:12" x14ac:dyDescent="0.25">
      <c r="D725" s="9"/>
      <c r="E725" s="9"/>
      <c r="I725" s="9"/>
      <c r="J725" s="9"/>
      <c r="K725" s="9"/>
      <c r="L725" s="9"/>
    </row>
    <row r="726" spans="4:12" x14ac:dyDescent="0.25">
      <c r="D726" s="9"/>
      <c r="E726" s="9"/>
      <c r="I726" s="9"/>
      <c r="J726" s="9"/>
      <c r="K726" s="9"/>
      <c r="L726" s="9"/>
    </row>
    <row r="727" spans="4:12" x14ac:dyDescent="0.25">
      <c r="D727" s="9"/>
      <c r="E727" s="9"/>
      <c r="I727" s="9"/>
      <c r="J727" s="9"/>
      <c r="K727" s="9"/>
      <c r="L727" s="9"/>
    </row>
    <row r="728" spans="4:12" x14ac:dyDescent="0.25">
      <c r="D728" s="9"/>
      <c r="E728" s="9"/>
      <c r="I728" s="9"/>
      <c r="J728" s="9"/>
      <c r="K728" s="9"/>
      <c r="L728" s="9"/>
    </row>
    <row r="729" spans="4:12" x14ac:dyDescent="0.25">
      <c r="D729" s="9"/>
      <c r="E729" s="9"/>
      <c r="I729" s="9"/>
      <c r="J729" s="9"/>
      <c r="K729" s="9"/>
      <c r="L729" s="9"/>
    </row>
    <row r="730" spans="4:12" x14ac:dyDescent="0.25">
      <c r="D730" s="9"/>
      <c r="E730" s="9"/>
      <c r="I730" s="9"/>
      <c r="J730" s="9"/>
      <c r="K730" s="9"/>
      <c r="L730" s="9"/>
    </row>
    <row r="731" spans="4:12" x14ac:dyDescent="0.25">
      <c r="D731" s="9"/>
      <c r="E731" s="9"/>
      <c r="I731" s="9"/>
      <c r="J731" s="9"/>
      <c r="K731" s="9"/>
      <c r="L731" s="9"/>
    </row>
    <row r="732" spans="4:12" x14ac:dyDescent="0.25">
      <c r="D732" s="9"/>
      <c r="E732" s="9"/>
      <c r="I732" s="9"/>
      <c r="J732" s="9"/>
      <c r="K732" s="9"/>
      <c r="L732" s="9"/>
    </row>
    <row r="733" spans="4:12" x14ac:dyDescent="0.25">
      <c r="D733" s="9"/>
      <c r="E733" s="9"/>
      <c r="I733" s="9"/>
      <c r="J733" s="9"/>
      <c r="K733" s="9"/>
      <c r="L733" s="9"/>
    </row>
    <row r="734" spans="4:12" x14ac:dyDescent="0.25">
      <c r="D734" s="9"/>
      <c r="E734" s="9"/>
      <c r="I734" s="9"/>
      <c r="J734" s="9"/>
      <c r="K734" s="9"/>
      <c r="L734" s="9"/>
    </row>
    <row r="735" spans="4:12" x14ac:dyDescent="0.25">
      <c r="D735" s="9"/>
      <c r="E735" s="9"/>
      <c r="I735" s="9"/>
      <c r="J735" s="9"/>
      <c r="K735" s="9"/>
      <c r="L735" s="9"/>
    </row>
    <row r="736" spans="4:12" x14ac:dyDescent="0.25">
      <c r="D736" s="9"/>
      <c r="E736" s="9"/>
      <c r="I736" s="9"/>
      <c r="J736" s="9"/>
      <c r="K736" s="9"/>
      <c r="L736" s="9"/>
    </row>
    <row r="737" spans="4:12" x14ac:dyDescent="0.25">
      <c r="D737" s="9"/>
      <c r="E737" s="9"/>
      <c r="I737" s="9"/>
      <c r="J737" s="9"/>
      <c r="K737" s="9"/>
      <c r="L737" s="9"/>
    </row>
    <row r="738" spans="4:12" x14ac:dyDescent="0.25">
      <c r="D738" s="9"/>
      <c r="E738" s="9"/>
      <c r="I738" s="9"/>
      <c r="J738" s="9"/>
      <c r="K738" s="9"/>
      <c r="L738" s="9"/>
    </row>
    <row r="739" spans="4:12" x14ac:dyDescent="0.25">
      <c r="D739" s="9"/>
      <c r="E739" s="9"/>
      <c r="I739" s="9"/>
      <c r="J739" s="9"/>
      <c r="K739" s="9"/>
      <c r="L739" s="9"/>
    </row>
    <row r="740" spans="4:12" x14ac:dyDescent="0.25">
      <c r="D740" s="9"/>
      <c r="E740" s="9"/>
      <c r="I740" s="9"/>
      <c r="J740" s="9"/>
      <c r="K740" s="9"/>
      <c r="L740" s="9"/>
    </row>
    <row r="741" spans="4:12" x14ac:dyDescent="0.25">
      <c r="D741" s="9"/>
      <c r="E741" s="9"/>
      <c r="I741" s="9"/>
      <c r="J741" s="9"/>
      <c r="K741" s="9"/>
      <c r="L741" s="9"/>
    </row>
    <row r="742" spans="4:12" x14ac:dyDescent="0.25">
      <c r="D742" s="9"/>
      <c r="E742" s="9"/>
      <c r="I742" s="9"/>
      <c r="J742" s="9"/>
      <c r="K742" s="9"/>
      <c r="L742" s="9"/>
    </row>
    <row r="743" spans="4:12" x14ac:dyDescent="0.25">
      <c r="D743" s="9"/>
      <c r="E743" s="9"/>
      <c r="I743" s="9"/>
      <c r="J743" s="9"/>
      <c r="K743" s="9"/>
      <c r="L743" s="9"/>
    </row>
    <row r="744" spans="4:12" x14ac:dyDescent="0.25">
      <c r="D744" s="9"/>
      <c r="E744" s="9"/>
      <c r="I744" s="9"/>
      <c r="J744" s="9"/>
      <c r="K744" s="9"/>
      <c r="L744" s="9"/>
    </row>
    <row r="745" spans="4:12" x14ac:dyDescent="0.25">
      <c r="D745" s="9"/>
      <c r="E745" s="9"/>
      <c r="I745" s="9"/>
      <c r="J745" s="9"/>
      <c r="K745" s="9"/>
      <c r="L745" s="9"/>
    </row>
    <row r="746" spans="4:12" x14ac:dyDescent="0.25">
      <c r="D746" s="9"/>
      <c r="E746" s="9"/>
      <c r="I746" s="9"/>
      <c r="J746" s="9"/>
      <c r="K746" s="9"/>
      <c r="L746" s="9"/>
    </row>
    <row r="747" spans="4:12" x14ac:dyDescent="0.25">
      <c r="D747" s="9"/>
      <c r="E747" s="9"/>
      <c r="I747" s="9"/>
      <c r="J747" s="9"/>
      <c r="K747" s="9"/>
      <c r="L747" s="9"/>
    </row>
    <row r="748" spans="4:12" x14ac:dyDescent="0.25">
      <c r="D748" s="9"/>
      <c r="E748" s="9"/>
      <c r="I748" s="9"/>
      <c r="J748" s="9"/>
      <c r="K748" s="9"/>
      <c r="L748" s="9"/>
    </row>
    <row r="749" spans="4:12" x14ac:dyDescent="0.25">
      <c r="D749" s="9"/>
      <c r="E749" s="9"/>
      <c r="I749" s="9"/>
      <c r="J749" s="9"/>
      <c r="K749" s="9"/>
      <c r="L749" s="9"/>
    </row>
    <row r="750" spans="4:12" x14ac:dyDescent="0.25">
      <c r="D750" s="9"/>
      <c r="E750" s="9"/>
      <c r="I750" s="9"/>
      <c r="J750" s="9"/>
      <c r="K750" s="9"/>
      <c r="L750" s="9"/>
    </row>
    <row r="751" spans="4:12" x14ac:dyDescent="0.25">
      <c r="D751" s="9"/>
      <c r="E751" s="9"/>
      <c r="I751" s="9"/>
      <c r="J751" s="9"/>
      <c r="K751" s="9"/>
      <c r="L751" s="9"/>
    </row>
    <row r="752" spans="4:12" x14ac:dyDescent="0.25">
      <c r="D752" s="9"/>
      <c r="E752" s="9"/>
      <c r="I752" s="9"/>
      <c r="J752" s="9"/>
      <c r="K752" s="9"/>
      <c r="L752" s="9"/>
    </row>
    <row r="753" spans="4:12" x14ac:dyDescent="0.25">
      <c r="D753" s="9"/>
      <c r="E753" s="9"/>
      <c r="I753" s="9"/>
      <c r="J753" s="9"/>
      <c r="K753" s="9"/>
      <c r="L753" s="9"/>
    </row>
    <row r="754" spans="4:12" x14ac:dyDescent="0.25">
      <c r="D754" s="9"/>
      <c r="E754" s="9"/>
      <c r="I754" s="9"/>
      <c r="J754" s="9"/>
      <c r="K754" s="9"/>
      <c r="L754" s="9"/>
    </row>
    <row r="755" spans="4:12" x14ac:dyDescent="0.25">
      <c r="D755" s="9"/>
      <c r="E755" s="9"/>
      <c r="I755" s="9"/>
      <c r="J755" s="9"/>
      <c r="K755" s="9"/>
      <c r="L755" s="9"/>
    </row>
    <row r="756" spans="4:12" x14ac:dyDescent="0.25">
      <c r="D756" s="9"/>
      <c r="E756" s="9"/>
      <c r="I756" s="9"/>
      <c r="J756" s="9"/>
      <c r="K756" s="9"/>
      <c r="L756" s="9"/>
    </row>
    <row r="757" spans="4:12" x14ac:dyDescent="0.25">
      <c r="D757" s="9"/>
      <c r="E757" s="9"/>
      <c r="I757" s="9"/>
      <c r="J757" s="9"/>
      <c r="K757" s="9"/>
      <c r="L757" s="9"/>
    </row>
    <row r="758" spans="4:12" x14ac:dyDescent="0.25">
      <c r="D758" s="9"/>
      <c r="E758" s="9"/>
      <c r="I758" s="9"/>
      <c r="J758" s="9"/>
      <c r="K758" s="9"/>
      <c r="L758" s="9"/>
    </row>
    <row r="759" spans="4:12" x14ac:dyDescent="0.25">
      <c r="D759" s="9"/>
      <c r="E759" s="9"/>
      <c r="I759" s="9"/>
      <c r="J759" s="9"/>
      <c r="K759" s="9"/>
      <c r="L759" s="9"/>
    </row>
    <row r="760" spans="4:12" x14ac:dyDescent="0.25">
      <c r="D760" s="9"/>
      <c r="E760" s="9"/>
      <c r="I760" s="9"/>
      <c r="J760" s="9"/>
      <c r="K760" s="9"/>
      <c r="L760" s="9"/>
    </row>
    <row r="761" spans="4:12" x14ac:dyDescent="0.25">
      <c r="D761" s="9"/>
      <c r="E761" s="9"/>
      <c r="I761" s="9"/>
      <c r="J761" s="9"/>
      <c r="K761" s="9"/>
      <c r="L761" s="9"/>
    </row>
    <row r="762" spans="4:12" x14ac:dyDescent="0.25">
      <c r="D762" s="9"/>
      <c r="E762" s="9"/>
      <c r="I762" s="9"/>
      <c r="J762" s="9"/>
      <c r="K762" s="9"/>
      <c r="L762" s="9"/>
    </row>
    <row r="763" spans="4:12" x14ac:dyDescent="0.25">
      <c r="D763" s="9"/>
      <c r="E763" s="9"/>
      <c r="I763" s="9"/>
      <c r="J763" s="9"/>
      <c r="K763" s="9"/>
      <c r="L763" s="9"/>
    </row>
    <row r="764" spans="4:12" x14ac:dyDescent="0.25">
      <c r="D764" s="9"/>
      <c r="E764" s="9"/>
      <c r="I764" s="9"/>
      <c r="J764" s="9"/>
      <c r="K764" s="9"/>
      <c r="L764" s="9"/>
    </row>
    <row r="765" spans="4:12" x14ac:dyDescent="0.25">
      <c r="D765" s="9"/>
      <c r="E765" s="9"/>
      <c r="I765" s="9"/>
      <c r="J765" s="9"/>
      <c r="K765" s="9"/>
      <c r="L765" s="9"/>
    </row>
    <row r="766" spans="4:12" x14ac:dyDescent="0.25">
      <c r="D766" s="9"/>
      <c r="E766" s="9"/>
      <c r="I766" s="9"/>
      <c r="J766" s="9"/>
      <c r="K766" s="9"/>
      <c r="L766" s="9"/>
    </row>
    <row r="767" spans="4:12" x14ac:dyDescent="0.25">
      <c r="D767" s="9"/>
      <c r="E767" s="9"/>
      <c r="I767" s="9"/>
      <c r="J767" s="9"/>
      <c r="K767" s="9"/>
      <c r="L767" s="9"/>
    </row>
    <row r="768" spans="4:12" x14ac:dyDescent="0.25">
      <c r="D768" s="9"/>
      <c r="E768" s="9"/>
      <c r="I768" s="9"/>
      <c r="J768" s="9"/>
      <c r="K768" s="9"/>
      <c r="L768" s="9"/>
    </row>
    <row r="769" spans="4:12" x14ac:dyDescent="0.25">
      <c r="D769" s="9"/>
      <c r="E769" s="9"/>
      <c r="I769" s="9"/>
      <c r="J769" s="9"/>
      <c r="K769" s="9"/>
      <c r="L769" s="9"/>
    </row>
    <row r="770" spans="4:12" x14ac:dyDescent="0.25">
      <c r="D770" s="9"/>
      <c r="E770" s="9"/>
      <c r="I770" s="9"/>
      <c r="J770" s="9"/>
      <c r="K770" s="9"/>
      <c r="L770" s="9"/>
    </row>
    <row r="771" spans="4:12" x14ac:dyDescent="0.25">
      <c r="D771" s="9"/>
      <c r="E771" s="9"/>
      <c r="I771" s="9"/>
      <c r="J771" s="9"/>
      <c r="K771" s="9"/>
      <c r="L771" s="9"/>
    </row>
    <row r="772" spans="4:12" x14ac:dyDescent="0.25">
      <c r="D772" s="9"/>
      <c r="E772" s="9"/>
      <c r="I772" s="9"/>
      <c r="J772" s="9"/>
      <c r="K772" s="9"/>
      <c r="L772" s="9"/>
    </row>
    <row r="773" spans="4:12" x14ac:dyDescent="0.25">
      <c r="D773" s="9"/>
      <c r="E773" s="9"/>
      <c r="I773" s="9"/>
      <c r="J773" s="9"/>
      <c r="K773" s="9"/>
      <c r="L773" s="9"/>
    </row>
    <row r="774" spans="4:12" x14ac:dyDescent="0.25">
      <c r="D774" s="9"/>
      <c r="E774" s="9"/>
      <c r="I774" s="9"/>
      <c r="J774" s="9"/>
      <c r="K774" s="9"/>
      <c r="L774" s="9"/>
    </row>
    <row r="775" spans="4:12" x14ac:dyDescent="0.25">
      <c r="D775" s="9"/>
      <c r="E775" s="9"/>
      <c r="I775" s="9"/>
      <c r="J775" s="9"/>
      <c r="K775" s="9"/>
      <c r="L775" s="9"/>
    </row>
    <row r="776" spans="4:12" x14ac:dyDescent="0.25">
      <c r="D776" s="9"/>
      <c r="E776" s="9"/>
      <c r="I776" s="9"/>
      <c r="J776" s="9"/>
      <c r="K776" s="9"/>
      <c r="L776" s="9"/>
    </row>
    <row r="777" spans="4:12" x14ac:dyDescent="0.25">
      <c r="D777" s="9"/>
      <c r="E777" s="9"/>
      <c r="I777" s="9"/>
      <c r="J777" s="9"/>
      <c r="K777" s="9"/>
      <c r="L777" s="9"/>
    </row>
    <row r="778" spans="4:12" x14ac:dyDescent="0.25">
      <c r="D778" s="9"/>
      <c r="E778" s="9"/>
      <c r="I778" s="9"/>
      <c r="J778" s="9"/>
      <c r="K778" s="9"/>
      <c r="L778" s="9"/>
    </row>
    <row r="779" spans="4:12" x14ac:dyDescent="0.25">
      <c r="D779" s="9"/>
      <c r="E779" s="9"/>
      <c r="I779" s="9"/>
      <c r="J779" s="9"/>
      <c r="K779" s="9"/>
      <c r="L779" s="9"/>
    </row>
    <row r="780" spans="4:12" x14ac:dyDescent="0.25">
      <c r="D780" s="9"/>
      <c r="E780" s="9"/>
      <c r="I780" s="9"/>
      <c r="J780" s="9"/>
      <c r="K780" s="9"/>
      <c r="L780" s="9"/>
    </row>
    <row r="781" spans="4:12" x14ac:dyDescent="0.25">
      <c r="D781" s="9"/>
      <c r="E781" s="9"/>
      <c r="I781" s="9"/>
      <c r="J781" s="9"/>
      <c r="K781" s="9"/>
      <c r="L781" s="9"/>
    </row>
    <row r="782" spans="4:12" x14ac:dyDescent="0.25">
      <c r="D782" s="9"/>
      <c r="E782" s="9"/>
      <c r="I782" s="9"/>
      <c r="J782" s="9"/>
      <c r="K782" s="9"/>
      <c r="L782" s="9"/>
    </row>
    <row r="783" spans="4:12" x14ac:dyDescent="0.25">
      <c r="D783" s="9"/>
      <c r="E783" s="9"/>
      <c r="I783" s="9"/>
      <c r="J783" s="9"/>
      <c r="K783" s="9"/>
      <c r="L783" s="9"/>
    </row>
    <row r="784" spans="4:12" x14ac:dyDescent="0.25">
      <c r="D784" s="9"/>
      <c r="E784" s="9"/>
      <c r="I784" s="9"/>
      <c r="J784" s="9"/>
      <c r="K784" s="9"/>
      <c r="L784" s="9"/>
    </row>
  </sheetData>
  <mergeCells count="6">
    <mergeCell ref="Q8:R8"/>
    <mergeCell ref="F1:H1"/>
    <mergeCell ref="Q4:R4"/>
    <mergeCell ref="Q5:R5"/>
    <mergeCell ref="Q6:R6"/>
    <mergeCell ref="Q7:R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Wk3 F9 6.15.23</vt:lpstr>
      <vt:lpstr>HDCPS THRU WK 3</vt:lpstr>
      <vt:lpstr>'Wk3 F9 6.15.23'!Print_Area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2023-06-22T15:39:42Z</cp:lastPrinted>
  <dcterms:created xsi:type="dcterms:W3CDTF">2023-06-18T13:57:29Z</dcterms:created>
  <dcterms:modified xsi:type="dcterms:W3CDTF">2023-08-02T21:56:53Z</dcterms:modified>
</cp:coreProperties>
</file>