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C:\Documents\MLCC Golf League\2023 Mens League\"/>
    </mc:Choice>
  </mc:AlternateContent>
  <xr:revisionPtr revIDLastSave="0" documentId="13_ncr:1_{E8287312-20AE-4BE8-801D-55B54073301A}" xr6:coauthVersionLast="47" xr6:coauthVersionMax="47" xr10:uidLastSave="{00000000-0000-0000-0000-000000000000}"/>
  <bookViews>
    <workbookView xWindow="-120" yWindow="-120" windowWidth="29040" windowHeight="15720" xr2:uid="{B3544EFE-4FE2-42B8-A9D9-EA984B5816C7}"/>
  </bookViews>
  <sheets>
    <sheet name="Wk10 B9 8.3.23" sheetId="3" r:id="rId1"/>
    <sheet name="HDCPS" sheetId="2" r:id="rId2"/>
  </sheets>
  <externalReferences>
    <externalReference r:id="rId3"/>
  </externalReferences>
  <definedNames>
    <definedName name="_xlnm.Print_Area" localSheetId="0">'Wk10 B9 8.3.23'!$A$1:$I$125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89" i="2" l="1"/>
  <c r="D89" i="2" s="1"/>
  <c r="P88" i="2"/>
  <c r="D88" i="2" s="1"/>
  <c r="E88" i="2" s="1"/>
  <c r="T88" i="2" s="1"/>
  <c r="AB88" i="2"/>
  <c r="P87" i="2"/>
  <c r="D87" i="2" s="1"/>
  <c r="AB87" i="2"/>
  <c r="P86" i="2"/>
  <c r="D86" i="2" s="1"/>
  <c r="E86" i="2" s="1"/>
  <c r="AB86" i="2"/>
  <c r="X86" i="2"/>
  <c r="W86" i="2"/>
  <c r="P85" i="2"/>
  <c r="D85" i="2" s="1"/>
  <c r="AB85" i="2"/>
  <c r="P84" i="2"/>
  <c r="D84" i="2" s="1"/>
  <c r="E84" i="2" s="1"/>
  <c r="AB84" i="2"/>
  <c r="X84" i="2"/>
  <c r="W84" i="2"/>
  <c r="P83" i="2"/>
  <c r="D83" i="2" s="1"/>
  <c r="AB83" i="2"/>
  <c r="AB82" i="2"/>
  <c r="R81" i="2"/>
  <c r="D81" i="2"/>
  <c r="E81" i="2" s="1"/>
  <c r="P80" i="2"/>
  <c r="D80" i="2" s="1"/>
  <c r="AB80" i="2"/>
  <c r="AB79" i="2"/>
  <c r="D79" i="2"/>
  <c r="AB78" i="2"/>
  <c r="P77" i="2"/>
  <c r="D77" i="2" s="1"/>
  <c r="Z77" i="2"/>
  <c r="P76" i="2"/>
  <c r="Z76" i="2"/>
  <c r="D76" i="2"/>
  <c r="P75" i="2"/>
  <c r="Z75" i="2"/>
  <c r="Y75" i="2"/>
  <c r="D75" i="2"/>
  <c r="P74" i="2"/>
  <c r="D74" i="2" s="1"/>
  <c r="Z74" i="2"/>
  <c r="AB74" i="2"/>
  <c r="P73" i="2"/>
  <c r="Y73" i="2"/>
  <c r="D73" i="2"/>
  <c r="P72" i="2"/>
  <c r="D72" i="2" s="1"/>
  <c r="Z72" i="2"/>
  <c r="X72" i="2"/>
  <c r="P71" i="2"/>
  <c r="D71" i="2"/>
  <c r="P70" i="2"/>
  <c r="D70" i="2" s="1"/>
  <c r="Z70" i="2"/>
  <c r="AB70" i="2"/>
  <c r="P69" i="2"/>
  <c r="D69" i="2" s="1"/>
  <c r="P68" i="2"/>
  <c r="D68" i="2" s="1"/>
  <c r="Z68" i="2"/>
  <c r="P67" i="2"/>
  <c r="D67" i="2" s="1"/>
  <c r="Y67" i="2"/>
  <c r="P66" i="2"/>
  <c r="D66" i="2" s="1"/>
  <c r="P65" i="2"/>
  <c r="D65" i="2"/>
  <c r="E65" i="2" s="1"/>
  <c r="P64" i="2"/>
  <c r="D64" i="2" s="1"/>
  <c r="P63" i="2"/>
  <c r="D63" i="2"/>
  <c r="R62" i="2"/>
  <c r="Z62" i="2"/>
  <c r="D62" i="2"/>
  <c r="AB61" i="2"/>
  <c r="P61" i="2"/>
  <c r="D61" i="2" s="1"/>
  <c r="X61" i="2"/>
  <c r="W61" i="2"/>
  <c r="P60" i="2"/>
  <c r="D60" i="2" s="1"/>
  <c r="AB59" i="2"/>
  <c r="P59" i="2"/>
  <c r="D59" i="2" s="1"/>
  <c r="Z59" i="2"/>
  <c r="AB58" i="2"/>
  <c r="Z57" i="2"/>
  <c r="P57" i="2"/>
  <c r="D57" i="2" s="1"/>
  <c r="P56" i="2"/>
  <c r="D56" i="2"/>
  <c r="Z55" i="2"/>
  <c r="D55" i="2"/>
  <c r="AB55" i="2"/>
  <c r="P54" i="2"/>
  <c r="D54" i="2" s="1"/>
  <c r="W53" i="2"/>
  <c r="P53" i="2"/>
  <c r="Z53" i="2"/>
  <c r="D53" i="2"/>
  <c r="P52" i="2"/>
  <c r="D52" i="2" s="1"/>
  <c r="P51" i="2"/>
  <c r="D51" i="2" s="1"/>
  <c r="Z51" i="2"/>
  <c r="P50" i="2"/>
  <c r="D50" i="2"/>
  <c r="P49" i="2"/>
  <c r="Z49" i="2"/>
  <c r="D49" i="2"/>
  <c r="P48" i="2"/>
  <c r="D48" i="2"/>
  <c r="P46" i="2"/>
  <c r="D46" i="2" s="1"/>
  <c r="P45" i="2"/>
  <c r="D45" i="2" s="1"/>
  <c r="Y45" i="2"/>
  <c r="D44" i="2"/>
  <c r="P43" i="2"/>
  <c r="Z43" i="2"/>
  <c r="Y43" i="2"/>
  <c r="D43" i="2"/>
  <c r="P42" i="2"/>
  <c r="D42" i="2" s="1"/>
  <c r="Z42" i="2"/>
  <c r="AB41" i="2"/>
  <c r="P41" i="2"/>
  <c r="Y41" i="2"/>
  <c r="D41" i="2"/>
  <c r="E41" i="2" s="1"/>
  <c r="P40" i="2"/>
  <c r="D40" i="2" s="1"/>
  <c r="Z40" i="2"/>
  <c r="P39" i="2"/>
  <c r="D39" i="2"/>
  <c r="E39" i="2" s="1"/>
  <c r="X38" i="2"/>
  <c r="AB37" i="2"/>
  <c r="P36" i="2"/>
  <c r="Z36" i="2"/>
  <c r="D36" i="2"/>
  <c r="P35" i="2"/>
  <c r="D35" i="2" s="1"/>
  <c r="Y35" i="2"/>
  <c r="AB35" i="2"/>
  <c r="Z34" i="2"/>
  <c r="R34" i="2"/>
  <c r="Y34" i="2"/>
  <c r="D34" i="2"/>
  <c r="W33" i="2"/>
  <c r="P33" i="2"/>
  <c r="AB33" i="2"/>
  <c r="D33" i="2"/>
  <c r="E33" i="2" s="1"/>
  <c r="V33" i="2" s="1"/>
  <c r="P32" i="2"/>
  <c r="X32" i="2"/>
  <c r="D32" i="2"/>
  <c r="P31" i="2"/>
  <c r="D31" i="2" s="1"/>
  <c r="Z31" i="2"/>
  <c r="P30" i="2"/>
  <c r="D30" i="2" s="1"/>
  <c r="W29" i="2"/>
  <c r="AB29" i="2"/>
  <c r="P28" i="2"/>
  <c r="D28" i="2" s="1"/>
  <c r="Y28" i="2"/>
  <c r="P27" i="2"/>
  <c r="D27" i="2"/>
  <c r="E27" i="2" s="1"/>
  <c r="X27" i="2" s="1"/>
  <c r="Y26" i="2"/>
  <c r="P26" i="2"/>
  <c r="D26" i="2" s="1"/>
  <c r="P25" i="2"/>
  <c r="Z25" i="2"/>
  <c r="D25" i="2"/>
  <c r="Y24" i="2"/>
  <c r="P24" i="2"/>
  <c r="D24" i="2" s="1"/>
  <c r="X24" i="2"/>
  <c r="R23" i="2"/>
  <c r="Z23" i="2"/>
  <c r="D23" i="2"/>
  <c r="W22" i="2"/>
  <c r="P22" i="2"/>
  <c r="D22" i="2" s="1"/>
  <c r="E22" i="2" s="1"/>
  <c r="X21" i="2"/>
  <c r="P21" i="2"/>
  <c r="Z21" i="2"/>
  <c r="D21" i="2"/>
  <c r="AB20" i="2"/>
  <c r="P20" i="2"/>
  <c r="D20" i="2" s="1"/>
  <c r="P19" i="2"/>
  <c r="D19" i="2" s="1"/>
  <c r="P18" i="2"/>
  <c r="AB18" i="2"/>
  <c r="D18" i="2"/>
  <c r="E18" i="2" s="1"/>
  <c r="V18" i="2" s="1"/>
  <c r="P17" i="2"/>
  <c r="D17" i="2" s="1"/>
  <c r="X17" i="2"/>
  <c r="P15" i="2"/>
  <c r="Y15" i="2"/>
  <c r="X15" i="2"/>
  <c r="D15" i="2"/>
  <c r="Z14" i="2"/>
  <c r="P14" i="2"/>
  <c r="D14" i="2"/>
  <c r="P13" i="2"/>
  <c r="D13" i="2"/>
  <c r="Z12" i="2"/>
  <c r="P11" i="2"/>
  <c r="D11" i="2" s="1"/>
  <c r="W11" i="2"/>
  <c r="Z10" i="2"/>
  <c r="P10" i="2"/>
  <c r="D10" i="2" s="1"/>
  <c r="P9" i="2"/>
  <c r="Z9" i="2"/>
  <c r="D9" i="2"/>
  <c r="P8" i="2"/>
  <c r="D8" i="2" s="1"/>
  <c r="AB8" i="2"/>
  <c r="P7" i="2"/>
  <c r="D7" i="2" s="1"/>
  <c r="Z7" i="2"/>
  <c r="W6" i="2"/>
  <c r="P6" i="2"/>
  <c r="Z6" i="2"/>
  <c r="AB6" i="2"/>
  <c r="D6" i="2"/>
  <c r="E6" i="2" s="1"/>
  <c r="V6" i="2" s="1"/>
  <c r="V5" i="2"/>
  <c r="P4" i="2"/>
  <c r="AB4" i="2"/>
  <c r="Y4" i="2"/>
  <c r="D4" i="2"/>
  <c r="P3" i="2"/>
  <c r="D3" i="2" s="1"/>
  <c r="Z3" i="2"/>
  <c r="AB3" i="2"/>
  <c r="X77" i="3"/>
  <c r="X78" i="3"/>
  <c r="M105" i="3"/>
  <c r="M104" i="3"/>
  <c r="M103" i="3"/>
  <c r="U98" i="3"/>
  <c r="T98" i="3"/>
  <c r="S98" i="3"/>
  <c r="R98" i="3"/>
  <c r="Q98" i="3"/>
  <c r="P98" i="3"/>
  <c r="O98" i="3"/>
  <c r="N98" i="3"/>
  <c r="M98" i="3"/>
  <c r="M102" i="3" s="1"/>
  <c r="U97" i="3"/>
  <c r="T97" i="3"/>
  <c r="S97" i="3"/>
  <c r="R97" i="3"/>
  <c r="Q97" i="3"/>
  <c r="P97" i="3"/>
  <c r="O97" i="3"/>
  <c r="N97" i="3"/>
  <c r="M97" i="3"/>
  <c r="M101" i="3" s="1"/>
  <c r="U96" i="3"/>
  <c r="T96" i="3"/>
  <c r="S96" i="3"/>
  <c r="R96" i="3"/>
  <c r="M100" i="3" s="1"/>
  <c r="N100" i="3" s="1"/>
  <c r="Q96" i="3"/>
  <c r="P96" i="3"/>
  <c r="O96" i="3"/>
  <c r="N96" i="3"/>
  <c r="M96" i="3"/>
  <c r="U95" i="3"/>
  <c r="T95" i="3"/>
  <c r="S95" i="3"/>
  <c r="R95" i="3"/>
  <c r="Q95" i="3"/>
  <c r="P95" i="3"/>
  <c r="O95" i="3"/>
  <c r="N95" i="3"/>
  <c r="M95" i="3"/>
  <c r="M99" i="3" s="1"/>
  <c r="T94" i="3"/>
  <c r="S94" i="3"/>
  <c r="R94" i="3"/>
  <c r="Q94" i="3"/>
  <c r="U93" i="3"/>
  <c r="U94" i="3" s="1"/>
  <c r="T93" i="3"/>
  <c r="S93" i="3"/>
  <c r="R93" i="3"/>
  <c r="Q93" i="3"/>
  <c r="P93" i="3"/>
  <c r="P94" i="3" s="1"/>
  <c r="O93" i="3"/>
  <c r="O94" i="3" s="1"/>
  <c r="N93" i="3"/>
  <c r="N94" i="3" s="1"/>
  <c r="M93" i="3"/>
  <c r="M94" i="3" s="1"/>
  <c r="Z90" i="3"/>
  <c r="Y90" i="3"/>
  <c r="W90" i="3" s="1"/>
  <c r="G55" i="3" s="1"/>
  <c r="V90" i="3"/>
  <c r="Z89" i="3"/>
  <c r="Y89" i="3"/>
  <c r="W89" i="3"/>
  <c r="V89" i="3"/>
  <c r="X89" i="3" s="1"/>
  <c r="H41" i="3" s="1"/>
  <c r="Z88" i="3"/>
  <c r="Y88" i="3"/>
  <c r="X88" i="3"/>
  <c r="H25" i="3" s="1"/>
  <c r="W88" i="3"/>
  <c r="V88" i="3"/>
  <c r="Z87" i="3"/>
  <c r="Y87" i="3"/>
  <c r="W87" i="3" s="1"/>
  <c r="V87" i="3"/>
  <c r="Z86" i="3"/>
  <c r="Y86" i="3"/>
  <c r="W86" i="3" s="1"/>
  <c r="C8" i="3" s="1"/>
  <c r="V86" i="3"/>
  <c r="X86" i="3" s="1"/>
  <c r="D8" i="3" s="1"/>
  <c r="Z85" i="3"/>
  <c r="Y85" i="3"/>
  <c r="W85" i="3"/>
  <c r="G45" i="3" s="1"/>
  <c r="V85" i="3"/>
  <c r="X85" i="3" s="1"/>
  <c r="H45" i="3" s="1"/>
  <c r="Z84" i="3"/>
  <c r="Y84" i="3"/>
  <c r="X84" i="3"/>
  <c r="W84" i="3"/>
  <c r="V84" i="3"/>
  <c r="Z83" i="3"/>
  <c r="Y83" i="3"/>
  <c r="W83" i="3" s="1"/>
  <c r="V83" i="3"/>
  <c r="Z82" i="3"/>
  <c r="Y82" i="3"/>
  <c r="W82" i="3" s="1"/>
  <c r="C53" i="3" s="1"/>
  <c r="V82" i="3"/>
  <c r="B53" i="3" s="1"/>
  <c r="Z81" i="3"/>
  <c r="Y81" i="3"/>
  <c r="W81" i="3"/>
  <c r="V81" i="3"/>
  <c r="X81" i="3" s="1"/>
  <c r="D27" i="3" s="1"/>
  <c r="Z80" i="3"/>
  <c r="Y80" i="3"/>
  <c r="X80" i="3"/>
  <c r="W80" i="3"/>
  <c r="V80" i="3"/>
  <c r="Z79" i="3"/>
  <c r="Y79" i="3"/>
  <c r="W79" i="3" s="1"/>
  <c r="C46" i="3" s="1"/>
  <c r="X79" i="3"/>
  <c r="V79" i="3"/>
  <c r="Z78" i="3"/>
  <c r="Y78" i="3"/>
  <c r="W78" i="3" s="1"/>
  <c r="C54" i="3" s="1"/>
  <c r="V78" i="3"/>
  <c r="D54" i="3" s="1"/>
  <c r="Z77" i="3"/>
  <c r="Y77" i="3"/>
  <c r="W77" i="3"/>
  <c r="C60" i="3" s="1"/>
  <c r="V77" i="3"/>
  <c r="D60" i="3" s="1"/>
  <c r="Z76" i="3"/>
  <c r="Y76" i="3"/>
  <c r="W76" i="3"/>
  <c r="X76" i="3" s="1"/>
  <c r="H27" i="3" s="1"/>
  <c r="V76" i="3"/>
  <c r="Z75" i="3"/>
  <c r="Y75" i="3"/>
  <c r="W75" i="3" s="1"/>
  <c r="V75" i="3"/>
  <c r="Z74" i="3"/>
  <c r="Y74" i="3"/>
  <c r="W74" i="3" s="1"/>
  <c r="C9" i="3" s="1"/>
  <c r="V74" i="3"/>
  <c r="X74" i="3" s="1"/>
  <c r="D9" i="3" s="1"/>
  <c r="Z73" i="3"/>
  <c r="Y73" i="3"/>
  <c r="W73" i="3"/>
  <c r="V73" i="3"/>
  <c r="X73" i="3" s="1"/>
  <c r="H43" i="3" s="1"/>
  <c r="Z72" i="3"/>
  <c r="Y72" i="3"/>
  <c r="W72" i="3" s="1"/>
  <c r="V72" i="3"/>
  <c r="Z71" i="3"/>
  <c r="Y71" i="3"/>
  <c r="W71" i="3" s="1"/>
  <c r="V71" i="3"/>
  <c r="Z70" i="3"/>
  <c r="Y70" i="3"/>
  <c r="W70" i="3" s="1"/>
  <c r="C6" i="3" s="1"/>
  <c r="V70" i="3"/>
  <c r="X70" i="3" s="1"/>
  <c r="D6" i="3" s="1"/>
  <c r="Z69" i="3"/>
  <c r="Y69" i="3"/>
  <c r="X69" i="3"/>
  <c r="W69" i="3"/>
  <c r="G15" i="3" s="1"/>
  <c r="V69" i="3"/>
  <c r="Z68" i="3"/>
  <c r="Y68" i="3"/>
  <c r="X68" i="3"/>
  <c r="W68" i="3"/>
  <c r="V68" i="3"/>
  <c r="Z67" i="3"/>
  <c r="Y67" i="3"/>
  <c r="W67" i="3" s="1"/>
  <c r="G47" i="3" s="1"/>
  <c r="X67" i="3"/>
  <c r="V67" i="3"/>
  <c r="Z66" i="3"/>
  <c r="Y66" i="3"/>
  <c r="W66" i="3" s="1"/>
  <c r="C43" i="3" s="1"/>
  <c r="V66" i="3"/>
  <c r="B43" i="3" s="1"/>
  <c r="Z65" i="3"/>
  <c r="Y65" i="3"/>
  <c r="W65" i="3"/>
  <c r="V65" i="3"/>
  <c r="X65" i="3" s="1"/>
  <c r="D59" i="3" s="1"/>
  <c r="Z64" i="3"/>
  <c r="Y64" i="3"/>
  <c r="W64" i="3" s="1"/>
  <c r="C15" i="3" s="1"/>
  <c r="X64" i="3"/>
  <c r="V64" i="3"/>
  <c r="Z63" i="3"/>
  <c r="Y63" i="3"/>
  <c r="W63" i="3" s="1"/>
  <c r="C55" i="3" s="1"/>
  <c r="V63" i="3"/>
  <c r="Z62" i="3"/>
  <c r="Y62" i="3"/>
  <c r="W62" i="3" s="1"/>
  <c r="C11" i="3" s="1"/>
  <c r="V62" i="3"/>
  <c r="B11" i="3" s="1"/>
  <c r="Z61" i="3"/>
  <c r="Y61" i="3"/>
  <c r="W61" i="3" s="1"/>
  <c r="V61" i="3"/>
  <c r="C61" i="3"/>
  <c r="Z60" i="3"/>
  <c r="Y60" i="3"/>
  <c r="X60" i="3"/>
  <c r="W60" i="3"/>
  <c r="V60" i="3"/>
  <c r="B60" i="3"/>
  <c r="Z59" i="3"/>
  <c r="Y59" i="3"/>
  <c r="X59" i="3"/>
  <c r="W59" i="3"/>
  <c r="G46" i="3" s="1"/>
  <c r="V59" i="3"/>
  <c r="F59" i="3"/>
  <c r="C59" i="3"/>
  <c r="B59" i="3"/>
  <c r="Z58" i="3"/>
  <c r="Y58" i="3"/>
  <c r="W58" i="3" s="1"/>
  <c r="C31" i="3" s="1"/>
  <c r="X58" i="3"/>
  <c r="V58" i="3"/>
  <c r="Z57" i="3"/>
  <c r="Y57" i="3"/>
  <c r="W57" i="3" s="1"/>
  <c r="V57" i="3"/>
  <c r="H57" i="3"/>
  <c r="Z56" i="3"/>
  <c r="Y56" i="3"/>
  <c r="X56" i="3"/>
  <c r="W56" i="3"/>
  <c r="G57" i="3" s="1"/>
  <c r="V56" i="3"/>
  <c r="F57" i="3" s="1"/>
  <c r="B56" i="3"/>
  <c r="Z55" i="3"/>
  <c r="Y55" i="3"/>
  <c r="W55" i="3" s="1"/>
  <c r="G7" i="3" s="1"/>
  <c r="V55" i="3"/>
  <c r="F55" i="3"/>
  <c r="B55" i="3"/>
  <c r="Z54" i="3"/>
  <c r="Y54" i="3"/>
  <c r="W54" i="3" s="1"/>
  <c r="G31" i="3" s="1"/>
  <c r="X54" i="3"/>
  <c r="V54" i="3"/>
  <c r="F31" i="3" s="1"/>
  <c r="B54" i="3"/>
  <c r="Z53" i="3"/>
  <c r="Y53" i="3"/>
  <c r="W53" i="3" s="1"/>
  <c r="G13" i="3" s="1"/>
  <c r="X53" i="3"/>
  <c r="V53" i="3"/>
  <c r="Z52" i="3"/>
  <c r="Y52" i="3"/>
  <c r="X52" i="3"/>
  <c r="W52" i="3"/>
  <c r="V52" i="3"/>
  <c r="Z51" i="3"/>
  <c r="Y51" i="3"/>
  <c r="W51" i="3" s="1"/>
  <c r="G62" i="3" s="1"/>
  <c r="X51" i="3"/>
  <c r="H62" i="3" s="1"/>
  <c r="V51" i="3"/>
  <c r="F62" i="3" s="1"/>
  <c r="Z50" i="3"/>
  <c r="Y50" i="3"/>
  <c r="W50" i="3" s="1"/>
  <c r="C37" i="3" s="1"/>
  <c r="V50" i="3"/>
  <c r="X50" i="3" s="1"/>
  <c r="D37" i="3" s="1"/>
  <c r="Z49" i="3"/>
  <c r="Y49" i="3"/>
  <c r="W49" i="3" s="1"/>
  <c r="C23" i="3" s="1"/>
  <c r="V49" i="3"/>
  <c r="Z48" i="3"/>
  <c r="Y48" i="3"/>
  <c r="W48" i="3" s="1"/>
  <c r="V48" i="3"/>
  <c r="Z47" i="3"/>
  <c r="Y47" i="3"/>
  <c r="W47" i="3" s="1"/>
  <c r="C40" i="3" s="1"/>
  <c r="V47" i="3"/>
  <c r="H47" i="3"/>
  <c r="F47" i="3"/>
  <c r="Z46" i="3"/>
  <c r="Y46" i="3"/>
  <c r="W46" i="3" s="1"/>
  <c r="C22" i="3" s="1"/>
  <c r="V46" i="3"/>
  <c r="H46" i="3"/>
  <c r="F46" i="3"/>
  <c r="D46" i="3"/>
  <c r="B46" i="3"/>
  <c r="Z45" i="3"/>
  <c r="Y45" i="3"/>
  <c r="X45" i="3"/>
  <c r="H63" i="3" s="1"/>
  <c r="W45" i="3"/>
  <c r="G63" i="3" s="1"/>
  <c r="V45" i="3"/>
  <c r="F63" i="3" s="1"/>
  <c r="F45" i="3"/>
  <c r="Z44" i="3"/>
  <c r="Y44" i="3"/>
  <c r="W44" i="3" s="1"/>
  <c r="V44" i="3"/>
  <c r="Z43" i="3"/>
  <c r="Y43" i="3"/>
  <c r="X43" i="3"/>
  <c r="H44" i="3" s="1"/>
  <c r="W43" i="3"/>
  <c r="G44" i="3" s="1"/>
  <c r="V43" i="3"/>
  <c r="F44" i="3" s="1"/>
  <c r="G43" i="3"/>
  <c r="F43" i="3"/>
  <c r="Z42" i="3"/>
  <c r="Y42" i="3"/>
  <c r="X42" i="3"/>
  <c r="W42" i="3"/>
  <c r="V42" i="3"/>
  <c r="Z41" i="3"/>
  <c r="Y41" i="3"/>
  <c r="W41" i="3" s="1"/>
  <c r="V41" i="3"/>
  <c r="B57" i="3" s="1"/>
  <c r="G41" i="3"/>
  <c r="F41" i="3"/>
  <c r="D41" i="3"/>
  <c r="C41" i="3"/>
  <c r="B41" i="3"/>
  <c r="Z40" i="3"/>
  <c r="Y40" i="3"/>
  <c r="W40" i="3" s="1"/>
  <c r="C39" i="3" s="1"/>
  <c r="V40" i="3"/>
  <c r="X40" i="3" s="1"/>
  <c r="D39" i="3" s="1"/>
  <c r="F40" i="3"/>
  <c r="B40" i="3"/>
  <c r="Z39" i="3"/>
  <c r="Y39" i="3"/>
  <c r="X39" i="3"/>
  <c r="D30" i="3" s="1"/>
  <c r="W39" i="3"/>
  <c r="V39" i="3"/>
  <c r="B30" i="3" s="1"/>
  <c r="B39" i="3"/>
  <c r="Z38" i="3"/>
  <c r="Y38" i="3"/>
  <c r="W38" i="3" s="1"/>
  <c r="C13" i="3" s="1"/>
  <c r="X38" i="3"/>
  <c r="V38" i="3"/>
  <c r="F38" i="3"/>
  <c r="D38" i="3"/>
  <c r="C38" i="3"/>
  <c r="B38" i="3"/>
  <c r="Z37" i="3"/>
  <c r="Y37" i="3"/>
  <c r="W37" i="3"/>
  <c r="G53" i="3" s="1"/>
  <c r="V37" i="3"/>
  <c r="F53" i="3" s="1"/>
  <c r="H37" i="3"/>
  <c r="G37" i="3"/>
  <c r="F37" i="3"/>
  <c r="Z36" i="3"/>
  <c r="Y36" i="3"/>
  <c r="W36" i="3" s="1"/>
  <c r="V36" i="3"/>
  <c r="F58" i="3" s="1"/>
  <c r="Z35" i="3"/>
  <c r="Y35" i="3"/>
  <c r="W35" i="3"/>
  <c r="C58" i="3" s="1"/>
  <c r="V35" i="3"/>
  <c r="B58" i="3" s="1"/>
  <c r="Z34" i="3"/>
  <c r="Y34" i="3"/>
  <c r="W34" i="3" s="1"/>
  <c r="C42" i="3" s="1"/>
  <c r="V34" i="3"/>
  <c r="Z33" i="3"/>
  <c r="Y33" i="3"/>
  <c r="X33" i="3"/>
  <c r="D7" i="3" s="1"/>
  <c r="W33" i="3"/>
  <c r="V33" i="3"/>
  <c r="Z32" i="3"/>
  <c r="Y32" i="3"/>
  <c r="W32" i="3"/>
  <c r="V32" i="3"/>
  <c r="X32" i="3" s="1"/>
  <c r="D12" i="3" s="1"/>
  <c r="Z31" i="3"/>
  <c r="Y31" i="3"/>
  <c r="X31" i="3"/>
  <c r="D61" i="3" s="1"/>
  <c r="W31" i="3"/>
  <c r="V31" i="3"/>
  <c r="B61" i="3" s="1"/>
  <c r="H31" i="3"/>
  <c r="D31" i="3"/>
  <c r="B31" i="3"/>
  <c r="Z30" i="3"/>
  <c r="Y30" i="3"/>
  <c r="W30" i="3" s="1"/>
  <c r="C28" i="3" s="1"/>
  <c r="V30" i="3"/>
  <c r="X30" i="3" s="1"/>
  <c r="D28" i="3" s="1"/>
  <c r="F30" i="3"/>
  <c r="C30" i="3"/>
  <c r="Z29" i="3"/>
  <c r="Y29" i="3"/>
  <c r="W29" i="3"/>
  <c r="V29" i="3"/>
  <c r="X29" i="3" s="1"/>
  <c r="D26" i="3" s="1"/>
  <c r="G29" i="3"/>
  <c r="Z28" i="3"/>
  <c r="Y28" i="3"/>
  <c r="W28" i="3" s="1"/>
  <c r="V28" i="3"/>
  <c r="B28" i="3"/>
  <c r="Z27" i="3"/>
  <c r="Y27" i="3"/>
  <c r="W27" i="3" s="1"/>
  <c r="V27" i="3"/>
  <c r="G27" i="3"/>
  <c r="F27" i="3"/>
  <c r="C27" i="3"/>
  <c r="B27" i="3"/>
  <c r="Z26" i="3"/>
  <c r="Y26" i="3"/>
  <c r="W26" i="3"/>
  <c r="G56" i="3" s="1"/>
  <c r="V26" i="3"/>
  <c r="F56" i="3" s="1"/>
  <c r="F26" i="3"/>
  <c r="C26" i="3"/>
  <c r="Z25" i="3"/>
  <c r="Y25" i="3"/>
  <c r="W25" i="3" s="1"/>
  <c r="V25" i="3"/>
  <c r="G25" i="3"/>
  <c r="F25" i="3"/>
  <c r="B25" i="3"/>
  <c r="Z24" i="3"/>
  <c r="Y24" i="3"/>
  <c r="W24" i="3" s="1"/>
  <c r="G28" i="3" s="1"/>
  <c r="V24" i="3"/>
  <c r="X24" i="3" s="1"/>
  <c r="H28" i="3" s="1"/>
  <c r="F24" i="3"/>
  <c r="Z23" i="3"/>
  <c r="Y23" i="3"/>
  <c r="W23" i="3"/>
  <c r="C62" i="3" s="1"/>
  <c r="V23" i="3"/>
  <c r="X23" i="3" s="1"/>
  <c r="D62" i="3" s="1"/>
  <c r="F23" i="3"/>
  <c r="B23" i="3"/>
  <c r="Z22" i="3"/>
  <c r="Y22" i="3"/>
  <c r="W22" i="3" s="1"/>
  <c r="V22" i="3"/>
  <c r="F22" i="3"/>
  <c r="B22" i="3"/>
  <c r="Z21" i="3"/>
  <c r="Y21" i="3"/>
  <c r="W21" i="3"/>
  <c r="G22" i="3" s="1"/>
  <c r="V21" i="3"/>
  <c r="X21" i="3" s="1"/>
  <c r="H22" i="3" s="1"/>
  <c r="B21" i="3"/>
  <c r="Z20" i="3"/>
  <c r="Y20" i="3"/>
  <c r="W20" i="3"/>
  <c r="X20" i="3" s="1"/>
  <c r="H21" i="3" s="1"/>
  <c r="V20" i="3"/>
  <c r="F21" i="3" s="1"/>
  <c r="Z19" i="3"/>
  <c r="Y19" i="3"/>
  <c r="W19" i="3"/>
  <c r="G54" i="3" s="1"/>
  <c r="V19" i="3"/>
  <c r="F54" i="3" s="1"/>
  <c r="Z18" i="3"/>
  <c r="Y18" i="3"/>
  <c r="W18" i="3" s="1"/>
  <c r="G60" i="3" s="1"/>
  <c r="V18" i="3"/>
  <c r="F60" i="3" s="1"/>
  <c r="Z17" i="3"/>
  <c r="Y17" i="3"/>
  <c r="W17" i="3"/>
  <c r="V17" i="3"/>
  <c r="F29" i="3" s="1"/>
  <c r="Z16" i="3"/>
  <c r="Y16" i="3"/>
  <c r="W16" i="3"/>
  <c r="C24" i="3" s="1"/>
  <c r="V16" i="3"/>
  <c r="B24" i="3" s="1"/>
  <c r="Z15" i="3"/>
  <c r="Y15" i="3"/>
  <c r="W15" i="3"/>
  <c r="G24" i="3" s="1"/>
  <c r="V15" i="3"/>
  <c r="X15" i="3" s="1"/>
  <c r="H24" i="3" s="1"/>
  <c r="H15" i="3"/>
  <c r="F15" i="3"/>
  <c r="D15" i="3"/>
  <c r="B15" i="3"/>
  <c r="Z14" i="3"/>
  <c r="Y14" i="3"/>
  <c r="W14" i="3" s="1"/>
  <c r="G39" i="3" s="1"/>
  <c r="V14" i="3"/>
  <c r="X14" i="3" s="1"/>
  <c r="H39" i="3" s="1"/>
  <c r="F14" i="3"/>
  <c r="D14" i="3"/>
  <c r="C14" i="3"/>
  <c r="B14" i="3"/>
  <c r="Z13" i="3"/>
  <c r="Y13" i="3"/>
  <c r="X13" i="3"/>
  <c r="D29" i="3" s="1"/>
  <c r="W13" i="3"/>
  <c r="C29" i="3" s="1"/>
  <c r="V13" i="3"/>
  <c r="B29" i="3" s="1"/>
  <c r="H13" i="3"/>
  <c r="F13" i="3"/>
  <c r="D13" i="3"/>
  <c r="B13" i="3"/>
  <c r="Z12" i="3"/>
  <c r="Y12" i="3"/>
  <c r="W12" i="3"/>
  <c r="X12" i="3" s="1"/>
  <c r="D45" i="3" s="1"/>
  <c r="V12" i="3"/>
  <c r="B45" i="3" s="1"/>
  <c r="F12" i="3"/>
  <c r="C12" i="3"/>
  <c r="B12" i="3"/>
  <c r="Z11" i="3"/>
  <c r="Y11" i="3"/>
  <c r="W11" i="3" s="1"/>
  <c r="G42" i="3" s="1"/>
  <c r="V11" i="3"/>
  <c r="F42" i="3" s="1"/>
  <c r="F11" i="3"/>
  <c r="Z10" i="3"/>
  <c r="Y10" i="3"/>
  <c r="W10" i="3"/>
  <c r="C44" i="3" s="1"/>
  <c r="V10" i="3"/>
  <c r="B44" i="3" s="1"/>
  <c r="H10" i="3"/>
  <c r="G10" i="3"/>
  <c r="F10" i="3"/>
  <c r="B10" i="3"/>
  <c r="Z9" i="3"/>
  <c r="Y9" i="3"/>
  <c r="W9" i="3" s="1"/>
  <c r="V9" i="3"/>
  <c r="H9" i="3"/>
  <c r="G9" i="3"/>
  <c r="F9" i="3"/>
  <c r="B9" i="3"/>
  <c r="Z8" i="3"/>
  <c r="Y8" i="3"/>
  <c r="X8" i="3"/>
  <c r="H14" i="3" s="1"/>
  <c r="W8" i="3"/>
  <c r="G14" i="3" s="1"/>
  <c r="V8" i="3"/>
  <c r="F8" i="3"/>
  <c r="B8" i="3"/>
  <c r="Z7" i="3"/>
  <c r="Y7" i="3"/>
  <c r="W7" i="3"/>
  <c r="G61" i="3" s="1"/>
  <c r="V7" i="3"/>
  <c r="X7" i="3" s="1"/>
  <c r="H61" i="3" s="1"/>
  <c r="F7" i="3"/>
  <c r="C7" i="3"/>
  <c r="B7" i="3"/>
  <c r="Z6" i="3"/>
  <c r="Y6" i="3"/>
  <c r="W6" i="3" s="1"/>
  <c r="V6" i="3"/>
  <c r="F6" i="3"/>
  <c r="B6" i="3"/>
  <c r="Z5" i="3"/>
  <c r="Y5" i="3"/>
  <c r="X5" i="3"/>
  <c r="D63" i="3" s="1"/>
  <c r="W5" i="3"/>
  <c r="C63" i="3" s="1"/>
  <c r="V5" i="3"/>
  <c r="B63" i="3" s="1"/>
  <c r="F5" i="3"/>
  <c r="B5" i="3"/>
  <c r="Z4" i="3"/>
  <c r="Y4" i="3"/>
  <c r="W4" i="3"/>
  <c r="V4" i="3"/>
  <c r="V93" i="3" s="1"/>
  <c r="Q65" i="2" l="1"/>
  <c r="V65" i="2"/>
  <c r="T31" i="2"/>
  <c r="E31" i="2"/>
  <c r="Q67" i="2"/>
  <c r="E67" i="2"/>
  <c r="E20" i="2"/>
  <c r="W20" i="2" s="1"/>
  <c r="E69" i="2"/>
  <c r="V41" i="2"/>
  <c r="W41" i="2"/>
  <c r="U41" i="2"/>
  <c r="Q73" i="2"/>
  <c r="S36" i="2"/>
  <c r="E36" i="2"/>
  <c r="T36" i="2" s="1"/>
  <c r="R36" i="2"/>
  <c r="E56" i="2"/>
  <c r="R56" i="2" s="1"/>
  <c r="Q71" i="2"/>
  <c r="E73" i="2"/>
  <c r="W73" i="2" s="1"/>
  <c r="U36" i="2"/>
  <c r="E63" i="2"/>
  <c r="E71" i="2"/>
  <c r="E19" i="2"/>
  <c r="S19" i="2"/>
  <c r="T7" i="2"/>
  <c r="E7" i="2"/>
  <c r="V7" i="2" s="1"/>
  <c r="Q7" i="2"/>
  <c r="S7" i="2"/>
  <c r="E30" i="2"/>
  <c r="Z30" i="2" s="1"/>
  <c r="E40" i="2"/>
  <c r="R40" i="2" s="1"/>
  <c r="E42" i="2"/>
  <c r="V42" i="2" s="1"/>
  <c r="S42" i="2"/>
  <c r="E52" i="2"/>
  <c r="Q52" i="2" s="1"/>
  <c r="R52" i="2"/>
  <c r="S52" i="2"/>
  <c r="Z56" i="2"/>
  <c r="AB56" i="2"/>
  <c r="R6" i="2"/>
  <c r="X7" i="2"/>
  <c r="E9" i="2"/>
  <c r="AB11" i="2"/>
  <c r="Y11" i="2"/>
  <c r="X11" i="2"/>
  <c r="D16" i="2"/>
  <c r="Z16" i="2"/>
  <c r="R16" i="2"/>
  <c r="Y16" i="2"/>
  <c r="X16" i="2"/>
  <c r="E17" i="2"/>
  <c r="R17" i="2" s="1"/>
  <c r="T18" i="2"/>
  <c r="Y22" i="2"/>
  <c r="AB23" i="2"/>
  <c r="AB27" i="2"/>
  <c r="Y27" i="2"/>
  <c r="Q27" i="2"/>
  <c r="W27" i="2"/>
  <c r="E32" i="2"/>
  <c r="V32" i="2" s="1"/>
  <c r="T33" i="2"/>
  <c r="E48" i="2"/>
  <c r="V48" i="2" s="1"/>
  <c r="Q48" i="2"/>
  <c r="E55" i="2"/>
  <c r="T55" i="2" s="1"/>
  <c r="D5" i="2"/>
  <c r="AB5" i="2"/>
  <c r="Y5" i="2"/>
  <c r="W5" i="2"/>
  <c r="W88" i="2"/>
  <c r="V88" i="2"/>
  <c r="Z4" i="2"/>
  <c r="T6" i="2"/>
  <c r="Z17" i="2"/>
  <c r="W18" i="2"/>
  <c r="Z20" i="2"/>
  <c r="T28" i="2"/>
  <c r="Y31" i="2"/>
  <c r="Z32" i="2"/>
  <c r="T39" i="2"/>
  <c r="U61" i="2"/>
  <c r="S61" i="2"/>
  <c r="R61" i="2"/>
  <c r="Q61" i="2"/>
  <c r="E61" i="2"/>
  <c r="V61" i="2" s="1"/>
  <c r="V86" i="2"/>
  <c r="E64" i="2"/>
  <c r="E3" i="2"/>
  <c r="T3" i="2" s="1"/>
  <c r="R5" i="2"/>
  <c r="Q6" i="2"/>
  <c r="AB7" i="2"/>
  <c r="Y7" i="2"/>
  <c r="W7" i="2"/>
  <c r="AB9" i="2"/>
  <c r="Y9" i="2"/>
  <c r="X9" i="2"/>
  <c r="AB12" i="2"/>
  <c r="U18" i="2"/>
  <c r="R21" i="2"/>
  <c r="T21" i="2"/>
  <c r="E21" i="2"/>
  <c r="Q21" i="2" s="1"/>
  <c r="T22" i="2"/>
  <c r="Y23" i="2"/>
  <c r="AB28" i="2"/>
  <c r="U33" i="2"/>
  <c r="AB36" i="2"/>
  <c r="Y36" i="2"/>
  <c r="Q36" i="2"/>
  <c r="W36" i="2"/>
  <c r="W39" i="2"/>
  <c r="Z41" i="2"/>
  <c r="Z47" i="2"/>
  <c r="R47" i="2"/>
  <c r="Y47" i="2"/>
  <c r="X47" i="2"/>
  <c r="D47" i="2"/>
  <c r="AB47" i="2"/>
  <c r="W47" i="2"/>
  <c r="V56" i="2"/>
  <c r="T86" i="2"/>
  <c r="U10" i="2"/>
  <c r="E10" i="2"/>
  <c r="T10" i="2" s="1"/>
  <c r="W17" i="2"/>
  <c r="Y20" i="2"/>
  <c r="AB25" i="2"/>
  <c r="Y25" i="2"/>
  <c r="X25" i="2"/>
  <c r="W25" i="2"/>
  <c r="D29" i="2"/>
  <c r="Z29" i="2"/>
  <c r="R29" i="2"/>
  <c r="Y29" i="2"/>
  <c r="X29" i="2"/>
  <c r="W32" i="2"/>
  <c r="Z38" i="2"/>
  <c r="Y38" i="2"/>
  <c r="D38" i="2"/>
  <c r="AB38" i="2"/>
  <c r="U39" i="2"/>
  <c r="AB39" i="2"/>
  <c r="Y46" i="2"/>
  <c r="W48" i="2"/>
  <c r="AB60" i="2"/>
  <c r="X60" i="2"/>
  <c r="T60" i="2"/>
  <c r="E60" i="2"/>
  <c r="S60" i="2"/>
  <c r="R60" i="2"/>
  <c r="Q60" i="2"/>
  <c r="U60" i="2"/>
  <c r="Z71" i="2"/>
  <c r="R71" i="2"/>
  <c r="AB71" i="2"/>
  <c r="V71" i="2"/>
  <c r="V84" i="2"/>
  <c r="Y10" i="2"/>
  <c r="Z18" i="2"/>
  <c r="U22" i="2"/>
  <c r="AB22" i="2"/>
  <c r="R27" i="2"/>
  <c r="AB30" i="2"/>
  <c r="W31" i="2"/>
  <c r="Z33" i="2"/>
  <c r="V39" i="2"/>
  <c r="X40" i="2"/>
  <c r="S59" i="2"/>
  <c r="R59" i="2"/>
  <c r="T59" i="2"/>
  <c r="E59" i="2"/>
  <c r="AB76" i="2"/>
  <c r="Z81" i="2"/>
  <c r="Y81" i="2"/>
  <c r="X81" i="2"/>
  <c r="W81" i="2"/>
  <c r="V81" i="2"/>
  <c r="T84" i="2"/>
  <c r="Y6" i="2"/>
  <c r="X5" i="2"/>
  <c r="E8" i="2"/>
  <c r="Q8" i="2" s="1"/>
  <c r="Z8" i="2"/>
  <c r="AB10" i="2"/>
  <c r="AB14" i="2"/>
  <c r="AB16" i="2"/>
  <c r="W21" i="2"/>
  <c r="V22" i="2"/>
  <c r="X26" i="2"/>
  <c r="U27" i="2"/>
  <c r="U31" i="2"/>
  <c r="AB31" i="2"/>
  <c r="E34" i="2"/>
  <c r="S34" i="2" s="1"/>
  <c r="Z39" i="2"/>
  <c r="S44" i="2"/>
  <c r="E44" i="2"/>
  <c r="X44" i="2" s="1"/>
  <c r="W44" i="2"/>
  <c r="Z65" i="2"/>
  <c r="R65" i="2"/>
  <c r="AB65" i="2"/>
  <c r="V70" i="2"/>
  <c r="U70" i="2"/>
  <c r="E70" i="2"/>
  <c r="Q70" i="2" s="1"/>
  <c r="S70" i="2"/>
  <c r="R70" i="2"/>
  <c r="E23" i="2"/>
  <c r="V23" i="2" s="1"/>
  <c r="AB13" i="2"/>
  <c r="E4" i="2"/>
  <c r="Q4" i="2" s="1"/>
  <c r="Y3" i="2"/>
  <c r="Z5" i="2"/>
  <c r="Y8" i="2"/>
  <c r="E11" i="2"/>
  <c r="Q11" i="2" s="1"/>
  <c r="Z11" i="2"/>
  <c r="Y12" i="2"/>
  <c r="Y18" i="2"/>
  <c r="Z19" i="2"/>
  <c r="Z22" i="2"/>
  <c r="T27" i="2"/>
  <c r="Z27" i="2"/>
  <c r="V31" i="2"/>
  <c r="Y33" i="2"/>
  <c r="AB34" i="2"/>
  <c r="Y39" i="2"/>
  <c r="T41" i="2"/>
  <c r="Y42" i="2"/>
  <c r="S6" i="2"/>
  <c r="D12" i="2"/>
  <c r="Z13" i="2"/>
  <c r="Z15" i="2"/>
  <c r="AB17" i="2"/>
  <c r="X18" i="2"/>
  <c r="AB19" i="2"/>
  <c r="X20" i="2"/>
  <c r="AB21" i="2"/>
  <c r="X22" i="2"/>
  <c r="Z24" i="2"/>
  <c r="Z26" i="2"/>
  <c r="V27" i="2"/>
  <c r="Z28" i="2"/>
  <c r="X31" i="2"/>
  <c r="AB32" i="2"/>
  <c r="X33" i="2"/>
  <c r="Z35" i="2"/>
  <c r="V36" i="2"/>
  <c r="X39" i="2"/>
  <c r="AB40" i="2"/>
  <c r="X41" i="2"/>
  <c r="E43" i="2"/>
  <c r="U43" i="2" s="1"/>
  <c r="V50" i="2"/>
  <c r="E50" i="2"/>
  <c r="W50" i="2" s="1"/>
  <c r="Y50" i="2"/>
  <c r="T54" i="2"/>
  <c r="E54" i="2"/>
  <c r="R54" i="2"/>
  <c r="Q54" i="2"/>
  <c r="U72" i="2"/>
  <c r="T72" i="2"/>
  <c r="E72" i="2"/>
  <c r="S72" i="2" s="1"/>
  <c r="Q72" i="2"/>
  <c r="Z73" i="2"/>
  <c r="R73" i="2"/>
  <c r="AB73" i="2"/>
  <c r="AB77" i="2"/>
  <c r="X78" i="2"/>
  <c r="E80" i="2"/>
  <c r="S80" i="2" s="1"/>
  <c r="R80" i="2"/>
  <c r="Q80" i="2"/>
  <c r="Q18" i="2"/>
  <c r="Q22" i="2"/>
  <c r="W23" i="2"/>
  <c r="S28" i="2"/>
  <c r="Q31" i="2"/>
  <c r="Q33" i="2"/>
  <c r="D37" i="2"/>
  <c r="Q39" i="2"/>
  <c r="Q41" i="2"/>
  <c r="X42" i="2"/>
  <c r="AB42" i="2"/>
  <c r="AB43" i="2"/>
  <c r="X43" i="2"/>
  <c r="AB44" i="2"/>
  <c r="R44" i="2"/>
  <c r="E45" i="2"/>
  <c r="T45" i="2" s="1"/>
  <c r="S45" i="2"/>
  <c r="AB50" i="2"/>
  <c r="Y59" i="2"/>
  <c r="Y61" i="2"/>
  <c r="AB62" i="2"/>
  <c r="AB64" i="2"/>
  <c r="S65" i="2"/>
  <c r="R72" i="2"/>
  <c r="T74" i="2"/>
  <c r="E74" i="2"/>
  <c r="U74" i="2" s="1"/>
  <c r="Q74" i="2"/>
  <c r="X80" i="2"/>
  <c r="U6" i="2"/>
  <c r="X12" i="2"/>
  <c r="E13" i="2"/>
  <c r="T13" i="2" s="1"/>
  <c r="E15" i="2"/>
  <c r="S15" i="2" s="1"/>
  <c r="AB15" i="2"/>
  <c r="R18" i="2"/>
  <c r="R20" i="2"/>
  <c r="R22" i="2"/>
  <c r="X23" i="2"/>
  <c r="E24" i="2"/>
  <c r="S24" i="2" s="1"/>
  <c r="AB24" i="2"/>
  <c r="E26" i="2"/>
  <c r="S26" i="2" s="1"/>
  <c r="AB26" i="2"/>
  <c r="E28" i="2"/>
  <c r="R31" i="2"/>
  <c r="R33" i="2"/>
  <c r="E35" i="2"/>
  <c r="X36" i="2"/>
  <c r="R39" i="2"/>
  <c r="R41" i="2"/>
  <c r="W42" i="2"/>
  <c r="W43" i="2"/>
  <c r="X45" i="2"/>
  <c r="AB45" i="2"/>
  <c r="Z45" i="2"/>
  <c r="E51" i="2"/>
  <c r="AB54" i="2"/>
  <c r="W56" i="2"/>
  <c r="AB57" i="2"/>
  <c r="Z58" i="2"/>
  <c r="E62" i="2"/>
  <c r="U62" i="2" s="1"/>
  <c r="Y63" i="2"/>
  <c r="AB66" i="2"/>
  <c r="R74" i="2"/>
  <c r="S18" i="2"/>
  <c r="S22" i="2"/>
  <c r="S31" i="2"/>
  <c r="S33" i="2"/>
  <c r="S39" i="2"/>
  <c r="S41" i="2"/>
  <c r="AB46" i="2"/>
  <c r="Z46" i="2"/>
  <c r="X46" i="2"/>
  <c r="Y54" i="2"/>
  <c r="Y56" i="2"/>
  <c r="X57" i="2"/>
  <c r="Z63" i="2"/>
  <c r="AB63" i="2"/>
  <c r="Y65" i="2"/>
  <c r="AB68" i="2"/>
  <c r="V73" i="2"/>
  <c r="Z83" i="2"/>
  <c r="Z85" i="2"/>
  <c r="Z87" i="2"/>
  <c r="X88" i="2"/>
  <c r="AB89" i="2"/>
  <c r="X6" i="2"/>
  <c r="W15" i="2"/>
  <c r="Y17" i="2"/>
  <c r="Y21" i="2"/>
  <c r="W26" i="2"/>
  <c r="S27" i="2"/>
  <c r="Y32" i="2"/>
  <c r="Z37" i="2"/>
  <c r="Y40" i="2"/>
  <c r="Q43" i="2"/>
  <c r="AB48" i="2"/>
  <c r="S50" i="2"/>
  <c r="S54" i="2"/>
  <c r="E57" i="2"/>
  <c r="U57" i="2" s="1"/>
  <c r="S57" i="2"/>
  <c r="X58" i="2"/>
  <c r="E66" i="2"/>
  <c r="S66" i="2"/>
  <c r="Z67" i="2"/>
  <c r="R67" i="2"/>
  <c r="AB67" i="2"/>
  <c r="Y69" i="2"/>
  <c r="T71" i="2"/>
  <c r="AB72" i="2"/>
  <c r="Z80" i="2"/>
  <c r="U81" i="2"/>
  <c r="T81" i="2"/>
  <c r="S81" i="2"/>
  <c r="X82" i="2"/>
  <c r="E14" i="2"/>
  <c r="T14" i="2" s="1"/>
  <c r="E25" i="2"/>
  <c r="T25" i="2" s="1"/>
  <c r="E46" i="2"/>
  <c r="R46" i="2" s="1"/>
  <c r="Z48" i="2"/>
  <c r="E49" i="2"/>
  <c r="AB52" i="2"/>
  <c r="Q53" i="2"/>
  <c r="T53" i="2"/>
  <c r="E53" i="2"/>
  <c r="V53" i="2" s="1"/>
  <c r="U68" i="2"/>
  <c r="T68" i="2"/>
  <c r="E68" i="2"/>
  <c r="S68" i="2" s="1"/>
  <c r="Z69" i="2"/>
  <c r="R69" i="2"/>
  <c r="AB69" i="2"/>
  <c r="Y71" i="2"/>
  <c r="E79" i="2"/>
  <c r="T79" i="2" s="1"/>
  <c r="U79" i="2"/>
  <c r="E83" i="2"/>
  <c r="S83" i="2"/>
  <c r="U84" i="2"/>
  <c r="S84" i="2"/>
  <c r="R84" i="2"/>
  <c r="Q84" i="2"/>
  <c r="E85" i="2"/>
  <c r="S85" i="2" s="1"/>
  <c r="U86" i="2"/>
  <c r="S86" i="2"/>
  <c r="R86" i="2"/>
  <c r="Q86" i="2"/>
  <c r="E87" i="2"/>
  <c r="T87" i="2" s="1"/>
  <c r="S87" i="2"/>
  <c r="Q87" i="2"/>
  <c r="U88" i="2"/>
  <c r="S88" i="2"/>
  <c r="R88" i="2"/>
  <c r="Q88" i="2"/>
  <c r="T89" i="2"/>
  <c r="E89" i="2"/>
  <c r="S89" i="2"/>
  <c r="R89" i="2"/>
  <c r="Q89" i="2"/>
  <c r="X89" i="2"/>
  <c r="U89" i="2"/>
  <c r="X48" i="2"/>
  <c r="AB49" i="2"/>
  <c r="AB51" i="2"/>
  <c r="AB53" i="2"/>
  <c r="X54" i="2"/>
  <c r="S56" i="2"/>
  <c r="W57" i="2"/>
  <c r="D58" i="2"/>
  <c r="S67" i="2"/>
  <c r="S69" i="2"/>
  <c r="S71" i="2"/>
  <c r="S73" i="2"/>
  <c r="S75" i="2"/>
  <c r="Y78" i="2"/>
  <c r="Y82" i="2"/>
  <c r="Y84" i="2"/>
  <c r="Y86" i="2"/>
  <c r="Y88" i="2"/>
  <c r="Y48" i="2"/>
  <c r="T56" i="2"/>
  <c r="Z61" i="2"/>
  <c r="X62" i="2"/>
  <c r="T63" i="2"/>
  <c r="T65" i="2"/>
  <c r="T67" i="2"/>
  <c r="T69" i="2"/>
  <c r="T73" i="2"/>
  <c r="X74" i="2"/>
  <c r="E75" i="2"/>
  <c r="Q75" i="2" s="1"/>
  <c r="T75" i="2"/>
  <c r="AB75" i="2"/>
  <c r="X76" i="2"/>
  <c r="E77" i="2"/>
  <c r="Q77" i="2" s="1"/>
  <c r="R78" i="2"/>
  <c r="Z78" i="2"/>
  <c r="Z79" i="2"/>
  <c r="AB81" i="2"/>
  <c r="R82" i="2"/>
  <c r="Z82" i="2"/>
  <c r="Z84" i="2"/>
  <c r="Z86" i="2"/>
  <c r="Z88" i="2"/>
  <c r="Z54" i="2"/>
  <c r="Y55" i="2"/>
  <c r="U56" i="2"/>
  <c r="Y57" i="2"/>
  <c r="W58" i="2"/>
  <c r="Y62" i="2"/>
  <c r="U63" i="2"/>
  <c r="U65" i="2"/>
  <c r="U67" i="2"/>
  <c r="Y68" i="2"/>
  <c r="U69" i="2"/>
  <c r="U71" i="2"/>
  <c r="Y72" i="2"/>
  <c r="U73" i="2"/>
  <c r="Y74" i="2"/>
  <c r="U75" i="2"/>
  <c r="Y76" i="2"/>
  <c r="W80" i="2"/>
  <c r="X51" i="2"/>
  <c r="X53" i="2"/>
  <c r="Y58" i="2"/>
  <c r="Y60" i="2"/>
  <c r="W63" i="2"/>
  <c r="W65" i="2"/>
  <c r="W71" i="2"/>
  <c r="W75" i="2"/>
  <c r="D78" i="2"/>
  <c r="Y80" i="2"/>
  <c r="D82" i="2"/>
  <c r="Y83" i="2"/>
  <c r="Y87" i="2"/>
  <c r="Y51" i="2"/>
  <c r="Y53" i="2"/>
  <c r="X56" i="2"/>
  <c r="R58" i="2"/>
  <c r="Z60" i="2"/>
  <c r="X63" i="2"/>
  <c r="X65" i="2"/>
  <c r="X67" i="2"/>
  <c r="X69" i="2"/>
  <c r="X71" i="2"/>
  <c r="X73" i="2"/>
  <c r="X75" i="2"/>
  <c r="E76" i="2"/>
  <c r="S76" i="2" s="1"/>
  <c r="X83" i="3"/>
  <c r="D5" i="3" s="1"/>
  <c r="C5" i="3"/>
  <c r="G8" i="3"/>
  <c r="X6" i="3"/>
  <c r="H8" i="3" s="1"/>
  <c r="X46" i="3"/>
  <c r="D22" i="3" s="1"/>
  <c r="X57" i="3"/>
  <c r="D21" i="3" s="1"/>
  <c r="C21" i="3"/>
  <c r="X75" i="3"/>
  <c r="H6" i="3" s="1"/>
  <c r="G6" i="3"/>
  <c r="X90" i="3"/>
  <c r="H55" i="3" s="1"/>
  <c r="N99" i="3"/>
  <c r="X28" i="3"/>
  <c r="H23" i="3" s="1"/>
  <c r="G23" i="3"/>
  <c r="G48" i="3"/>
  <c r="X48" i="3"/>
  <c r="H26" i="3" s="1"/>
  <c r="H32" i="3" s="1"/>
  <c r="H33" i="3" s="1"/>
  <c r="G26" i="3"/>
  <c r="X27" i="3"/>
  <c r="D10" i="3" s="1"/>
  <c r="C10" i="3"/>
  <c r="N101" i="3"/>
  <c r="W93" i="3"/>
  <c r="X34" i="3"/>
  <c r="D42" i="3" s="1"/>
  <c r="X36" i="3"/>
  <c r="H58" i="3" s="1"/>
  <c r="G58" i="3"/>
  <c r="X49" i="3"/>
  <c r="D23" i="3" s="1"/>
  <c r="X63" i="3"/>
  <c r="D55" i="3" s="1"/>
  <c r="C25" i="3"/>
  <c r="X71" i="3"/>
  <c r="D25" i="3" s="1"/>
  <c r="N102" i="3"/>
  <c r="X61" i="3"/>
  <c r="H59" i="3" s="1"/>
  <c r="G59" i="3"/>
  <c r="G5" i="3"/>
  <c r="X72" i="3"/>
  <c r="H5" i="3" s="1"/>
  <c r="G64" i="3"/>
  <c r="X44" i="3"/>
  <c r="H11" i="3" s="1"/>
  <c r="G11" i="3"/>
  <c r="G40" i="3"/>
  <c r="X9" i="3"/>
  <c r="H40" i="3" s="1"/>
  <c r="X22" i="3"/>
  <c r="H30" i="3" s="1"/>
  <c r="G30" i="3"/>
  <c r="X25" i="3"/>
  <c r="H12" i="3" s="1"/>
  <c r="G12" i="3"/>
  <c r="X41" i="3"/>
  <c r="D57" i="3" s="1"/>
  <c r="C57" i="3"/>
  <c r="C64" i="3" s="1"/>
  <c r="X47" i="3"/>
  <c r="D40" i="3" s="1"/>
  <c r="X55" i="3"/>
  <c r="H7" i="3" s="1"/>
  <c r="X87" i="3"/>
  <c r="D56" i="3" s="1"/>
  <c r="C56" i="3"/>
  <c r="X10" i="3"/>
  <c r="D44" i="3" s="1"/>
  <c r="X16" i="3"/>
  <c r="D24" i="3" s="1"/>
  <c r="B26" i="3"/>
  <c r="X26" i="3"/>
  <c r="H56" i="3" s="1"/>
  <c r="G38" i="3"/>
  <c r="B42" i="3"/>
  <c r="X17" i="3"/>
  <c r="H29" i="3" s="1"/>
  <c r="X19" i="3"/>
  <c r="H54" i="3" s="1"/>
  <c r="F28" i="3"/>
  <c r="X35" i="3"/>
  <c r="D58" i="3" s="1"/>
  <c r="B37" i="3"/>
  <c r="X37" i="3"/>
  <c r="H53" i="3" s="1"/>
  <c r="F61" i="3"/>
  <c r="B62" i="3"/>
  <c r="X62" i="3"/>
  <c r="D11" i="3" s="1"/>
  <c r="X66" i="3"/>
  <c r="D43" i="3" s="1"/>
  <c r="X82" i="3"/>
  <c r="D53" i="3" s="1"/>
  <c r="F39" i="3"/>
  <c r="C45" i="3"/>
  <c r="C48" i="3" s="1"/>
  <c r="X11" i="3"/>
  <c r="H42" i="3" s="1"/>
  <c r="X18" i="3"/>
  <c r="H60" i="3" s="1"/>
  <c r="G21" i="3"/>
  <c r="X4" i="3"/>
  <c r="S74" i="2" l="1"/>
  <c r="Q20" i="2"/>
  <c r="R50" i="2"/>
  <c r="U20" i="2"/>
  <c r="U87" i="2"/>
  <c r="R53" i="2"/>
  <c r="S20" i="2"/>
  <c r="Z50" i="2"/>
  <c r="T15" i="2"/>
  <c r="T70" i="2"/>
  <c r="S10" i="2"/>
  <c r="U3" i="2"/>
  <c r="T52" i="2"/>
  <c r="Q56" i="2"/>
  <c r="W67" i="2"/>
  <c r="V67" i="2"/>
  <c r="Q63" i="2"/>
  <c r="V63" i="2"/>
  <c r="R63" i="2"/>
  <c r="S53" i="2"/>
  <c r="T20" i="2"/>
  <c r="U4" i="2"/>
  <c r="R8" i="2"/>
  <c r="R87" i="2"/>
  <c r="Q85" i="2"/>
  <c r="Q66" i="2"/>
  <c r="T50" i="2"/>
  <c r="R24" i="2"/>
  <c r="R15" i="2"/>
  <c r="V20" i="2"/>
  <c r="U7" i="2"/>
  <c r="S63" i="2"/>
  <c r="T85" i="2"/>
  <c r="X50" i="2"/>
  <c r="T11" i="2"/>
  <c r="W69" i="2"/>
  <c r="V69" i="2"/>
  <c r="S62" i="2"/>
  <c r="Q50" i="2"/>
  <c r="T43" i="2"/>
  <c r="S9" i="2"/>
  <c r="U55" i="2"/>
  <c r="W52" i="2"/>
  <c r="R7" i="2"/>
  <c r="Q69" i="2"/>
  <c r="T23" i="2"/>
  <c r="T44" i="2"/>
  <c r="V44" i="2"/>
  <c r="Y49" i="2"/>
  <c r="X49" i="2"/>
  <c r="V49" i="2"/>
  <c r="S49" i="2"/>
  <c r="W49" i="2"/>
  <c r="X35" i="2"/>
  <c r="W35" i="2"/>
  <c r="U35" i="2"/>
  <c r="V35" i="2"/>
  <c r="Q35" i="2"/>
  <c r="Y64" i="2"/>
  <c r="Z64" i="2"/>
  <c r="W83" i="2"/>
  <c r="X83" i="2"/>
  <c r="T49" i="2"/>
  <c r="T40" i="2"/>
  <c r="T30" i="2"/>
  <c r="Y19" i="2"/>
  <c r="X19" i="2"/>
  <c r="W77" i="2"/>
  <c r="U77" i="2"/>
  <c r="E58" i="2"/>
  <c r="U58" i="2" s="1"/>
  <c r="Z89" i="2"/>
  <c r="Y89" i="2"/>
  <c r="U85" i="2"/>
  <c r="T83" i="2"/>
  <c r="U49" i="2"/>
  <c r="Q45" i="2"/>
  <c r="T57" i="2"/>
  <c r="V54" i="2"/>
  <c r="W54" i="2"/>
  <c r="R13" i="2"/>
  <c r="X34" i="2"/>
  <c r="W34" i="2"/>
  <c r="V34" i="2"/>
  <c r="U34" i="2"/>
  <c r="R9" i="2"/>
  <c r="X59" i="2"/>
  <c r="W59" i="2"/>
  <c r="V59" i="2"/>
  <c r="E29" i="2"/>
  <c r="V29" i="2" s="1"/>
  <c r="S4" i="2"/>
  <c r="R64" i="2"/>
  <c r="U64" i="2"/>
  <c r="S48" i="2"/>
  <c r="T32" i="2"/>
  <c r="T17" i="2"/>
  <c r="U9" i="2"/>
  <c r="U42" i="2"/>
  <c r="U40" i="2"/>
  <c r="U30" i="2"/>
  <c r="T19" i="2"/>
  <c r="T64" i="2"/>
  <c r="Q49" i="2"/>
  <c r="Q25" i="2"/>
  <c r="V25" i="2"/>
  <c r="U25" i="2"/>
  <c r="R25" i="2"/>
  <c r="V66" i="2"/>
  <c r="Y66" i="2"/>
  <c r="X66" i="2"/>
  <c r="W66" i="2"/>
  <c r="R66" i="2"/>
  <c r="Z66" i="2"/>
  <c r="V51" i="2"/>
  <c r="W51" i="2"/>
  <c r="S51" i="2"/>
  <c r="X28" i="2"/>
  <c r="W28" i="2"/>
  <c r="U28" i="2"/>
  <c r="Q28" i="2"/>
  <c r="V28" i="2"/>
  <c r="V80" i="2"/>
  <c r="R28" i="2"/>
  <c r="E12" i="2"/>
  <c r="S12" i="2" s="1"/>
  <c r="W64" i="2"/>
  <c r="V64" i="2"/>
  <c r="U32" i="2"/>
  <c r="T24" i="2"/>
  <c r="U17" i="2"/>
  <c r="E16" i="2"/>
  <c r="U16" i="2"/>
  <c r="Q42" i="2"/>
  <c r="Q40" i="2"/>
  <c r="V30" i="2"/>
  <c r="U19" i="2"/>
  <c r="E38" i="2"/>
  <c r="U38" i="2" s="1"/>
  <c r="T9" i="2"/>
  <c r="Q76" i="2"/>
  <c r="R75" i="2"/>
  <c r="V75" i="2"/>
  <c r="V89" i="2"/>
  <c r="W87" i="2"/>
  <c r="V87" i="2"/>
  <c r="X87" i="2"/>
  <c r="R85" i="2"/>
  <c r="U83" i="2"/>
  <c r="V79" i="2"/>
  <c r="U53" i="2"/>
  <c r="R49" i="2"/>
  <c r="Y14" i="2"/>
  <c r="Q14" i="2"/>
  <c r="X14" i="2"/>
  <c r="W14" i="2"/>
  <c r="V14" i="2"/>
  <c r="U14" i="2"/>
  <c r="R14" i="2"/>
  <c r="T66" i="2"/>
  <c r="S14" i="2"/>
  <c r="T62" i="2"/>
  <c r="T51" i="2"/>
  <c r="V74" i="2"/>
  <c r="W74" i="2"/>
  <c r="E37" i="2"/>
  <c r="U37" i="2" s="1"/>
  <c r="T80" i="2"/>
  <c r="U54" i="2"/>
  <c r="U50" i="2"/>
  <c r="W4" i="2"/>
  <c r="V4" i="2"/>
  <c r="X4" i="2"/>
  <c r="Y70" i="2"/>
  <c r="X70" i="2"/>
  <c r="W70" i="2"/>
  <c r="Z44" i="2"/>
  <c r="Y44" i="2"/>
  <c r="U44" i="2"/>
  <c r="T34" i="2"/>
  <c r="X8" i="2"/>
  <c r="V8" i="2"/>
  <c r="W8" i="2"/>
  <c r="Q59" i="2"/>
  <c r="X10" i="2"/>
  <c r="W10" i="2"/>
  <c r="V10" i="2"/>
  <c r="E47" i="2"/>
  <c r="V47" i="2" s="1"/>
  <c r="X64" i="2"/>
  <c r="E5" i="2"/>
  <c r="R48" i="2"/>
  <c r="Q32" i="2"/>
  <c r="Q17" i="2"/>
  <c r="Z52" i="2"/>
  <c r="Y52" i="2"/>
  <c r="X52" i="2"/>
  <c r="W30" i="2"/>
  <c r="V19" i="2"/>
  <c r="T46" i="2"/>
  <c r="W45" i="2"/>
  <c r="V45" i="2"/>
  <c r="U45" i="2"/>
  <c r="U46" i="2"/>
  <c r="W3" i="2"/>
  <c r="V3" i="2"/>
  <c r="X3" i="2"/>
  <c r="Q3" i="2"/>
  <c r="R3" i="2"/>
  <c r="S77" i="2"/>
  <c r="W89" i="2"/>
  <c r="V83" i="2"/>
  <c r="W79" i="2"/>
  <c r="Q68" i="2"/>
  <c r="U66" i="2"/>
  <c r="U51" i="2"/>
  <c r="U26" i="2"/>
  <c r="V26" i="2"/>
  <c r="Q26" i="2"/>
  <c r="U15" i="2"/>
  <c r="V15" i="2"/>
  <c r="Q15" i="2"/>
  <c r="V72" i="2"/>
  <c r="W72" i="2"/>
  <c r="T35" i="2"/>
  <c r="V11" i="2"/>
  <c r="S11" i="2"/>
  <c r="R11" i="2"/>
  <c r="S32" i="2"/>
  <c r="S17" i="2"/>
  <c r="V21" i="2"/>
  <c r="S21" i="2"/>
  <c r="Q64" i="2"/>
  <c r="S8" i="2"/>
  <c r="S3" i="2"/>
  <c r="R32" i="2"/>
  <c r="R42" i="2"/>
  <c r="U23" i="2"/>
  <c r="Q30" i="2"/>
  <c r="W19" i="2"/>
  <c r="E78" i="2"/>
  <c r="U78" i="2"/>
  <c r="S78" i="2"/>
  <c r="V17" i="2"/>
  <c r="Y85" i="2"/>
  <c r="W85" i="2"/>
  <c r="V85" i="2"/>
  <c r="X85" i="2"/>
  <c r="Q83" i="2"/>
  <c r="X79" i="2"/>
  <c r="Y79" i="2"/>
  <c r="V62" i="2"/>
  <c r="W62" i="2"/>
  <c r="Q51" i="2"/>
  <c r="X13" i="2"/>
  <c r="W13" i="2"/>
  <c r="U13" i="2"/>
  <c r="Q13" i="2"/>
  <c r="Y13" i="2"/>
  <c r="V13" i="2"/>
  <c r="S35" i="2"/>
  <c r="S13" i="2"/>
  <c r="R35" i="2"/>
  <c r="R26" i="2"/>
  <c r="T26" i="2"/>
  <c r="S64" i="2"/>
  <c r="T8" i="2"/>
  <c r="V55" i="2"/>
  <c r="X55" i="2"/>
  <c r="W55" i="2"/>
  <c r="T48" i="2"/>
  <c r="U52" i="2"/>
  <c r="T42" i="2"/>
  <c r="S30" i="2"/>
  <c r="Y30" i="2"/>
  <c r="T4" i="2"/>
  <c r="Q19" i="2"/>
  <c r="V76" i="2"/>
  <c r="W76" i="2"/>
  <c r="R76" i="2"/>
  <c r="R77" i="2"/>
  <c r="Y77" i="2"/>
  <c r="X77" i="2"/>
  <c r="V77" i="2"/>
  <c r="W46" i="2"/>
  <c r="V46" i="2"/>
  <c r="Q46" i="2"/>
  <c r="W9" i="2"/>
  <c r="V9" i="2"/>
  <c r="W40" i="2"/>
  <c r="V40" i="2"/>
  <c r="V57" i="2"/>
  <c r="R57" i="2"/>
  <c r="T76" i="2"/>
  <c r="E82" i="2"/>
  <c r="T77" i="2"/>
  <c r="R83" i="2"/>
  <c r="U76" i="2"/>
  <c r="V68" i="2"/>
  <c r="X68" i="2"/>
  <c r="W68" i="2"/>
  <c r="R68" i="2"/>
  <c r="S46" i="2"/>
  <c r="Q57" i="2"/>
  <c r="S25" i="2"/>
  <c r="R51" i="2"/>
  <c r="W24" i="2"/>
  <c r="U24" i="2"/>
  <c r="V24" i="2"/>
  <c r="Q24" i="2"/>
  <c r="R45" i="2"/>
  <c r="U80" i="2"/>
  <c r="R43" i="2"/>
  <c r="V43" i="2"/>
  <c r="S43" i="2"/>
  <c r="U11" i="2"/>
  <c r="S23" i="2"/>
  <c r="U59" i="2"/>
  <c r="W60" i="2"/>
  <c r="V60" i="2"/>
  <c r="Q10" i="2"/>
  <c r="U21" i="2"/>
  <c r="R4" i="2"/>
  <c r="T61" i="2"/>
  <c r="U8" i="2"/>
  <c r="S55" i="2"/>
  <c r="U48" i="2"/>
  <c r="Q9" i="2"/>
  <c r="V52" i="2"/>
  <c r="S40" i="2"/>
  <c r="X30" i="2"/>
  <c r="R30" i="2"/>
  <c r="R10" i="2"/>
  <c r="R19" i="2"/>
  <c r="D48" i="3"/>
  <c r="D49" i="3" s="1"/>
  <c r="G32" i="3"/>
  <c r="H64" i="3"/>
  <c r="H65" i="3" s="1"/>
  <c r="C32" i="3"/>
  <c r="D32" i="3"/>
  <c r="D33" i="3" s="1"/>
  <c r="H16" i="3"/>
  <c r="H17" i="3" s="1"/>
  <c r="C16" i="3"/>
  <c r="D64" i="3"/>
  <c r="D65" i="3" s="1"/>
  <c r="H38" i="3"/>
  <c r="H48" i="3" s="1"/>
  <c r="H49" i="3" s="1"/>
  <c r="X93" i="3"/>
  <c r="G16" i="3"/>
  <c r="D16" i="3"/>
  <c r="D17" i="3" s="1"/>
  <c r="S58" i="2" l="1"/>
  <c r="S37" i="2"/>
  <c r="W78" i="2"/>
  <c r="V78" i="2"/>
  <c r="U5" i="2"/>
  <c r="T12" i="2"/>
  <c r="T58" i="2"/>
  <c r="W38" i="2"/>
  <c r="V38" i="2"/>
  <c r="W82" i="2"/>
  <c r="V82" i="2"/>
  <c r="V16" i="2"/>
  <c r="W16" i="2"/>
  <c r="S47" i="2"/>
  <c r="W12" i="2"/>
  <c r="V12" i="2"/>
  <c r="T5" i="2"/>
  <c r="T82" i="2"/>
  <c r="T37" i="2"/>
  <c r="T47" i="2"/>
  <c r="S38" i="2"/>
  <c r="T16" i="2"/>
  <c r="T29" i="2"/>
  <c r="X37" i="2"/>
  <c r="W37" i="2"/>
  <c r="Y37" i="2"/>
  <c r="S82" i="2"/>
  <c r="U82" i="2"/>
  <c r="T78" i="2"/>
  <c r="S5" i="2"/>
  <c r="U47" i="2"/>
  <c r="V37" i="2"/>
  <c r="T38" i="2"/>
  <c r="S16" i="2"/>
  <c r="U12" i="2"/>
  <c r="S29" i="2"/>
  <c r="U29" i="2"/>
  <c r="V58"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Steve Casper</author>
    <author>S&amp;J</author>
  </authors>
  <commentList>
    <comment ref="T2" authorId="0" shapeId="0" xr:uid="{932294ED-EFCF-4489-AD21-82A8F5D7103D}">
      <text>
        <r>
          <rPr>
            <b/>
            <sz val="9"/>
            <color indexed="81"/>
            <rFont val="Tahoma"/>
            <family val="2"/>
          </rPr>
          <t>Steve Casper:</t>
        </r>
        <r>
          <rPr>
            <sz val="9"/>
            <color indexed="81"/>
            <rFont val="Tahoma"/>
            <family val="2"/>
          </rPr>
          <t xml:space="preserve">
rain out, league cancelled</t>
        </r>
      </text>
    </comment>
    <comment ref="AC2" authorId="0" shapeId="0" xr:uid="{04619FAD-71E1-4FC9-B4A5-6FCCCB37F29C}">
      <text>
        <r>
          <rPr>
            <b/>
            <sz val="9"/>
            <color indexed="81"/>
            <rFont val="Tahoma"/>
            <family val="2"/>
          </rPr>
          <t>Steve Casper:</t>
        </r>
        <r>
          <rPr>
            <sz val="9"/>
            <color indexed="81"/>
            <rFont val="Tahoma"/>
            <family val="2"/>
          </rPr>
          <t xml:space="preserve">
0. new - will follow new player HDCP calc for first 2 rounds.
1. HDCP Special Adj - signifies a player who has scored above/below their current HDCP enough that the calc should use more recent scores to calc HDCP (Ex was shooting high 50's, now shooting mid 40's consistently) OR someone has switched from white/blue tees to GOLD tees this year and their HDCP needs readjusted.
2. Not New - will follow Reg HDCP calc</t>
        </r>
      </text>
    </comment>
    <comment ref="V5" authorId="0" shapeId="0" xr:uid="{5634FF7D-00D3-4C4A-9037-9C780558FAF4}">
      <text>
        <r>
          <rPr>
            <b/>
            <sz val="9"/>
            <color indexed="81"/>
            <rFont val="Tahoma"/>
            <family val="2"/>
          </rPr>
          <t>Steve Casper:</t>
        </r>
        <r>
          <rPr>
            <sz val="9"/>
            <color indexed="81"/>
            <rFont val="Tahoma"/>
            <family val="2"/>
          </rPr>
          <t xml:space="preserve">
Matt has been net under 31 for several weeks.  Adj his HDCP to start in WK3.</t>
        </r>
      </text>
    </comment>
    <comment ref="D12" authorId="0" shapeId="0" xr:uid="{F5B74C3E-211F-47BD-8F97-F99C9F985B48}">
      <text>
        <r>
          <rPr>
            <b/>
            <sz val="9"/>
            <color indexed="81"/>
            <rFont val="Tahoma"/>
            <family val="2"/>
          </rPr>
          <t>Steve Casper:</t>
        </r>
        <r>
          <rPr>
            <sz val="9"/>
            <color indexed="81"/>
            <rFont val="Tahoma"/>
            <family val="2"/>
          </rPr>
          <t xml:space="preserve">
For new or adj HDCP's, after their first 2 actual scores, they get the avg of those 2 scores as their WK1 &amp; WK2 score equivalents similar to players w established handicaps from previous year.
</t>
        </r>
      </text>
    </comment>
    <comment ref="T19" authorId="1" shapeId="0" xr:uid="{E3972767-5EA6-427B-9267-11A5710B4CAA}">
      <text>
        <r>
          <rPr>
            <b/>
            <sz val="9"/>
            <color indexed="81"/>
            <rFont val="Tahoma"/>
            <family val="2"/>
          </rPr>
          <t>S&amp;J:</t>
        </r>
        <r>
          <rPr>
            <sz val="9"/>
            <color indexed="81"/>
            <rFont val="Tahoma"/>
            <family val="2"/>
          </rPr>
          <t xml:space="preserve">
Al has netted 2 sub 30 NET scores 2 weeks in a row.  His HDCP is now based on his Wk4 scores.
</t>
        </r>
      </text>
    </comment>
    <comment ref="X29" authorId="1" shapeId="0" xr:uid="{60903D8F-8E7F-48F7-9D37-A1AB27B82E4C}">
      <text>
        <r>
          <rPr>
            <b/>
            <sz val="9"/>
            <color indexed="81"/>
            <rFont val="Tahoma"/>
            <family val="2"/>
          </rPr>
          <t>S&amp;J:</t>
        </r>
        <r>
          <rPr>
            <sz val="9"/>
            <color indexed="81"/>
            <rFont val="Tahoma"/>
            <family val="2"/>
          </rPr>
          <t xml:space="preserve">
Kevin has sub 30 net rounds, starting his HDCP calc from wk3.</t>
        </r>
      </text>
    </comment>
    <comment ref="X72" authorId="1" shapeId="0" xr:uid="{0178D75A-184A-40AC-8919-7D5B1CA511B4}">
      <text>
        <r>
          <rPr>
            <b/>
            <sz val="9"/>
            <color indexed="81"/>
            <rFont val="Tahoma"/>
            <family val="2"/>
          </rPr>
          <t>S&amp;J:</t>
        </r>
        <r>
          <rPr>
            <sz val="9"/>
            <color indexed="81"/>
            <rFont val="Tahoma"/>
            <family val="2"/>
          </rPr>
          <t xml:space="preserve">
Bryan has shot in mid 50's 4 weeks in a row, his HDCP calc now starts in wk5.</t>
        </r>
      </text>
    </comment>
  </commentList>
</comments>
</file>

<file path=xl/sharedStrings.xml><?xml version="1.0" encoding="utf-8"?>
<sst xmlns="http://schemas.openxmlformats.org/spreadsheetml/2006/main" count="862" uniqueCount="230">
  <si>
    <t xml:space="preserve">2023 Men's League </t>
  </si>
  <si>
    <t>Players</t>
  </si>
  <si>
    <t>B9</t>
  </si>
  <si>
    <t>Back 9</t>
  </si>
  <si>
    <t>Hole 10</t>
  </si>
  <si>
    <t>Hole 11</t>
  </si>
  <si>
    <t>Hole 12</t>
  </si>
  <si>
    <t>Hole 13</t>
  </si>
  <si>
    <t>Hole 14</t>
  </si>
  <si>
    <t>Hole 15</t>
  </si>
  <si>
    <t>Hole 16</t>
  </si>
  <si>
    <t>Hole 17</t>
  </si>
  <si>
    <t>Hole 18</t>
  </si>
  <si>
    <t xml:space="preserve"> </t>
  </si>
  <si>
    <t>Par</t>
  </si>
  <si>
    <t>Rounded</t>
  </si>
  <si>
    <t>Wk10 HDCP</t>
  </si>
  <si>
    <t>Trevino's Highballers</t>
  </si>
  <si>
    <t xml:space="preserve">9 Hole </t>
  </si>
  <si>
    <t>Net</t>
  </si>
  <si>
    <t>Hogan's Heroes</t>
  </si>
  <si>
    <t>Player</t>
  </si>
  <si>
    <t>Team</t>
  </si>
  <si>
    <t>Actual</t>
  </si>
  <si>
    <t xml:space="preserve"> HDCP</t>
  </si>
  <si>
    <t>Wk11 HDCP</t>
  </si>
  <si>
    <t>Team 2</t>
  </si>
  <si>
    <t>Actual Score</t>
  </si>
  <si>
    <t>Handicap</t>
  </si>
  <si>
    <t>Score</t>
  </si>
  <si>
    <t xml:space="preserve">Team 7 </t>
  </si>
  <si>
    <t>Almasi, Andrew</t>
  </si>
  <si>
    <t>Fletcher, Mat (N)</t>
  </si>
  <si>
    <t>Putrich, Josh</t>
  </si>
  <si>
    <t>Almasi, Joe</t>
  </si>
  <si>
    <t>Stover, Kyle (N)</t>
  </si>
  <si>
    <t>Schmeig, Joel</t>
  </si>
  <si>
    <t>Almasi, Matt (N)</t>
  </si>
  <si>
    <t>Price, Curt</t>
  </si>
  <si>
    <t>Ludwig, Jay</t>
  </si>
  <si>
    <t>Almasi, Tom</t>
  </si>
  <si>
    <t>Ehens, Matt</t>
  </si>
  <si>
    <t>Askam, Tim</t>
  </si>
  <si>
    <t>Threw, Mick</t>
  </si>
  <si>
    <t>Thompson, Craig</t>
  </si>
  <si>
    <t>Begner, Josh</t>
  </si>
  <si>
    <t>Roberson, Damon</t>
  </si>
  <si>
    <t>Pierson, Brent</t>
  </si>
  <si>
    <t>Blum, Kenny</t>
  </si>
  <si>
    <t>Copple, Jim</t>
  </si>
  <si>
    <t>Harms, Tim</t>
  </si>
  <si>
    <t>Bolton, Brook</t>
  </si>
  <si>
    <t>Durst, Justin</t>
  </si>
  <si>
    <t>Colgan, Jack</t>
  </si>
  <si>
    <t>Bourque, Philip</t>
  </si>
  <si>
    <t>Monroe, Nate</t>
  </si>
  <si>
    <t>Kirvin, Zach</t>
  </si>
  <si>
    <t>Brashers, John (N)</t>
  </si>
  <si>
    <t>Halloway, Chad</t>
  </si>
  <si>
    <t>Brown, Tim</t>
  </si>
  <si>
    <t>Northrup, Jim</t>
  </si>
  <si>
    <t>Powers, Brett</t>
  </si>
  <si>
    <t>Burwell, Brandon</t>
  </si>
  <si>
    <t>Cafferty, Pat</t>
  </si>
  <si>
    <t>To Par</t>
  </si>
  <si>
    <t>Carlyle, Quinton (N)</t>
  </si>
  <si>
    <t>Carter, Greg</t>
  </si>
  <si>
    <t>Norman's Sharks</t>
  </si>
  <si>
    <t>The Golden Bears</t>
  </si>
  <si>
    <t>Casper, Steve</t>
  </si>
  <si>
    <t>Team 1</t>
  </si>
  <si>
    <t>Team 5</t>
  </si>
  <si>
    <t>Caulkins, Paul</t>
  </si>
  <si>
    <t>Hart, Seth</t>
  </si>
  <si>
    <t>Centers, Jason</t>
  </si>
  <si>
    <t>Jackson, Bob</t>
  </si>
  <si>
    <t>Claerhout, Todd</t>
  </si>
  <si>
    <t>Maier, Tom</t>
  </si>
  <si>
    <t>Coulter, Ken</t>
  </si>
  <si>
    <t>Clark, John</t>
  </si>
  <si>
    <t>Cluskey, Ron</t>
  </si>
  <si>
    <t>Stillson, Jeremy</t>
  </si>
  <si>
    <t>Urbanc, Moke</t>
  </si>
  <si>
    <t>Price, Eric</t>
  </si>
  <si>
    <t>Howard, Chris (N)</t>
  </si>
  <si>
    <t>Conklin, Tom</t>
  </si>
  <si>
    <t>Crisco, Brad</t>
  </si>
  <si>
    <t>Self, Dallas</t>
  </si>
  <si>
    <t>Criswell, Larry</t>
  </si>
  <si>
    <t>Frye, Kevin (N)</t>
  </si>
  <si>
    <t>McKinty, John</t>
  </si>
  <si>
    <t>Kriz, Jeff</t>
  </si>
  <si>
    <t>Dunbar, Al</t>
  </si>
  <si>
    <t>Ekstrand, Jared</t>
  </si>
  <si>
    <t>Watson's Kneeknockers</t>
  </si>
  <si>
    <t>Weiskopf's Wiseguys</t>
  </si>
  <si>
    <t>Evans, Clark (N)</t>
  </si>
  <si>
    <t>Team 3</t>
  </si>
  <si>
    <t>Team 6</t>
  </si>
  <si>
    <t>Ewalt, Alex</t>
  </si>
  <si>
    <t>Jehle, Nick</t>
  </si>
  <si>
    <t>Johns, Nate</t>
  </si>
  <si>
    <t>Ewalt, Britt</t>
  </si>
  <si>
    <t>Miller, Steven</t>
  </si>
  <si>
    <t>Graves, Nate</t>
  </si>
  <si>
    <t>Haulk, Jake</t>
  </si>
  <si>
    <t>Steffes, Adam (N)</t>
  </si>
  <si>
    <t>Wake, Charlie</t>
  </si>
  <si>
    <t>Guppy, Matt</t>
  </si>
  <si>
    <t>Patterson, Jim</t>
  </si>
  <si>
    <t>Ramsay, Dave</t>
  </si>
  <si>
    <t>Harmon, Aaron</t>
  </si>
  <si>
    <t>Thornton, Bryan</t>
  </si>
  <si>
    <t>Harris, Marty (N)</t>
  </si>
  <si>
    <t>Shreck, Adam (N)</t>
  </si>
  <si>
    <t>Mercer, Mike (N)</t>
  </si>
  <si>
    <t>Phillips, Ralph</t>
  </si>
  <si>
    <t>Gary's Players</t>
  </si>
  <si>
    <t>Arnie's Army</t>
  </si>
  <si>
    <t>Jehle, Scott</t>
  </si>
  <si>
    <t>Team 4</t>
  </si>
  <si>
    <t>Team 8</t>
  </si>
  <si>
    <t>Stillson, Ray</t>
  </si>
  <si>
    <t>Shissler, Charlie</t>
  </si>
  <si>
    <t>Nader, James (N)</t>
  </si>
  <si>
    <t>Wiebler, David</t>
  </si>
  <si>
    <t>Tuttle, Gene</t>
  </si>
  <si>
    <t>Mackie, Greg</t>
  </si>
  <si>
    <t>Ott, Alex</t>
  </si>
  <si>
    <t>Monroe, Jim</t>
  </si>
  <si>
    <t>Sheridan, Tyler</t>
  </si>
  <si>
    <t>STANDINGS</t>
  </si>
  <si>
    <t>Place / Seed</t>
  </si>
  <si>
    <t>1st</t>
  </si>
  <si>
    <t>2nd</t>
  </si>
  <si>
    <t>3rd</t>
  </si>
  <si>
    <t>4th</t>
  </si>
  <si>
    <t>5th</t>
  </si>
  <si>
    <t>6th</t>
  </si>
  <si>
    <t>7th</t>
  </si>
  <si>
    <t>8th</t>
  </si>
  <si>
    <t>Points</t>
  </si>
  <si>
    <t>Thursday Dates</t>
  </si>
  <si>
    <t>Team 7</t>
  </si>
  <si>
    <t>6/29/2023 (Rain out)</t>
  </si>
  <si>
    <t>9 hole scramble @ 5 PM, Banquet Dinner &amp; Awards After</t>
  </si>
  <si>
    <t xml:space="preserve">       Tie breakers for week 10 &amp; 11 matches by seed  (WINS = 2, TIES = 1): </t>
  </si>
  <si>
    <t>Matches by seed - 1 vs 8, 2 vs 7, 3 vs 6, 4 vs 5</t>
  </si>
  <si>
    <t>Ties Breakers for 2nd Place:</t>
  </si>
  <si>
    <t>Hole 1</t>
  </si>
  <si>
    <t>Hole 2</t>
  </si>
  <si>
    <t>Hole 3</t>
  </si>
  <si>
    <t>Hole 4</t>
  </si>
  <si>
    <t>Hole 5</t>
  </si>
  <si>
    <t>Hole 6</t>
  </si>
  <si>
    <t>Hole 7</t>
  </si>
  <si>
    <t>Hole 8</t>
  </si>
  <si>
    <t>Hole 9</t>
  </si>
  <si>
    <t xml:space="preserve">Average </t>
  </si>
  <si>
    <t>Strokes over par</t>
  </si>
  <si>
    <t>Birdies or better</t>
  </si>
  <si>
    <t>Pars</t>
  </si>
  <si>
    <t>Bogies</t>
  </si>
  <si>
    <t>Others</t>
  </si>
  <si>
    <t>Total Birdies or Better</t>
  </si>
  <si>
    <t>Total Pars</t>
  </si>
  <si>
    <t>Total Bogies</t>
  </si>
  <si>
    <t>Total Others</t>
  </si>
  <si>
    <t>Total Strokes</t>
  </si>
  <si>
    <t>Participation</t>
  </si>
  <si>
    <t>Participation Rate</t>
  </si>
  <si>
    <r>
      <t>1. Head to Head results.  2. If needed, lowest "To Par"  net Score TEAM AVG</t>
    </r>
    <r>
      <rPr>
        <u/>
        <sz val="12"/>
        <color rgb="FF000000"/>
        <rFont val="Calibri"/>
        <family val="2"/>
      </rPr>
      <t xml:space="preserve"> used </t>
    </r>
    <r>
      <rPr>
        <sz val="12"/>
        <color rgb="FF000000"/>
        <rFont val="Calibri"/>
        <family val="2"/>
      </rPr>
      <t>in Matches YTD.</t>
    </r>
  </si>
  <si>
    <t>TOP 10 ACTUAL</t>
  </si>
  <si>
    <t>TOP 10 NET</t>
  </si>
  <si>
    <t>HDCP PAR =</t>
  </si>
  <si>
    <t xml:space="preserve">2023 Actual Scores </t>
  </si>
  <si>
    <t>Weekly Handicap - will be based on 4 best scores, once attendance reaches 5, Wk 1 - Hdcp score equivlant will drop off, once attend = 7 wk1 - Hdcp seed 2 drops off)</t>
  </si>
  <si>
    <t>Yellow color in WK 1 and/or WK 2 indicates player has 4 &amp; 6 current year scores in and those starting handicap scores at beginning of the year drop off.</t>
  </si>
  <si>
    <t>Name</t>
  </si>
  <si>
    <t>2023 Status ?</t>
  </si>
  <si>
    <t>2023 Team #</t>
  </si>
  <si>
    <t>Wk 1 - HDCP Score Equivlant</t>
  </si>
  <si>
    <t>Wk 1 -F9</t>
  </si>
  <si>
    <t>Wk 2 -B9</t>
  </si>
  <si>
    <t>Wk 3-F9</t>
  </si>
  <si>
    <t>Wk 4 -B9</t>
  </si>
  <si>
    <t>Wk 5-F9</t>
  </si>
  <si>
    <t>Wk 6-B9</t>
  </si>
  <si>
    <t>Wk 7-F9</t>
  </si>
  <si>
    <t>Wk 8-B9</t>
  </si>
  <si>
    <t>Wk 9-F9</t>
  </si>
  <si>
    <t>WK 10-B9</t>
  </si>
  <si>
    <t>Wk 1 - HDCP</t>
  </si>
  <si>
    <t>Wk 2 - HDCP</t>
  </si>
  <si>
    <t>Wk 3 - HDCP</t>
  </si>
  <si>
    <t>Wk 4 - HDCP</t>
  </si>
  <si>
    <t>Wk 5 - Hdcp</t>
  </si>
  <si>
    <t>Wk 6 - HDCP</t>
  </si>
  <si>
    <t>Wk 7 - HDCP</t>
  </si>
  <si>
    <t>Wk 8 - HDCP</t>
  </si>
  <si>
    <t>Wk 9 - HDCP</t>
  </si>
  <si>
    <t>Wk 10 - HDCP</t>
  </si>
  <si>
    <t>Wk 11 - HDCP</t>
  </si>
  <si>
    <t>2023 Yr End HDCP</t>
  </si>
  <si>
    <t>Attendance</t>
  </si>
  <si>
    <t xml:space="preserve">new = 0, HCDP Special Adj - 1, not new = 2, </t>
  </si>
  <si>
    <t>TBD</t>
  </si>
  <si>
    <t>New League Members - First 2 SCORES, Handicap will be calculated using the following Formula and Gross Score Ranges.</t>
  </si>
  <si>
    <t>Pct to Calc Handicap for this Range</t>
  </si>
  <si>
    <t>Gross Score Ranges</t>
  </si>
  <si>
    <t>up to 46</t>
  </si>
  <si>
    <t>47-55</t>
  </si>
  <si>
    <t>56 - 69</t>
  </si>
  <si>
    <t>70+</t>
  </si>
  <si>
    <t>for 2023</t>
  </si>
  <si>
    <t xml:space="preserve">1. The lowest 'NET' handicap score allowed will be a 31 (regardless of handicap).  </t>
  </si>
  <si>
    <t>In 2021, there were as many "net" sub 30 scores as in the previous 3 years.</t>
  </si>
  <si>
    <t>2. If a player actually shoots a '29', thier score will be 29 (assuming they don't have a negative handicap).</t>
  </si>
  <si>
    <t>Yellow color in WK 1 - HDCP (COL'S D&amp;E) indicates player has 4 (Col D) &amp; 6 (Col E) current year scores in and those starting handicap scores at beginning of the year drop off.</t>
  </si>
  <si>
    <t>Green cell color indicates a player is new and his handicap is being calculated based on the new players handicap calc vs a player who's played in the previous year(s).</t>
  </si>
  <si>
    <t>Y</t>
  </si>
  <si>
    <t>NEW</t>
  </si>
  <si>
    <t>y</t>
  </si>
  <si>
    <t xml:space="preserve"> Par =</t>
  </si>
  <si>
    <t/>
  </si>
  <si>
    <t>Avg Team HDCP (Played)</t>
  </si>
  <si>
    <t>2. Team 7 Lost to Team 3, Beat Team 5. (1-1, 3rd place).</t>
  </si>
  <si>
    <t>3. Team 5 split with Team 3 and Lost to team 7.  (1-2, 4th place).</t>
  </si>
  <si>
    <t>1. Team 3 split with Team 5 and beat team 7.  (2-1, 2nd place).</t>
  </si>
  <si>
    <r>
      <t xml:space="preserve">* Points: Win = 1, tie = .5 ; </t>
    </r>
    <r>
      <rPr>
        <sz val="11"/>
        <color rgb="FFFF0000"/>
        <rFont val="Calibri"/>
        <family val="2"/>
      </rPr>
      <t xml:space="preserve">Last 2 weeks (8/3 &amp; 8/10) - Win = 2, tie = 1 </t>
    </r>
    <r>
      <rPr>
        <sz val="11"/>
        <rFont val="Calibri"/>
        <family val="2"/>
      </rPr>
      <t>; (Point standings sorted left to right)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</si>
</sst>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m/d/yy;@"/>
    <numFmt numFmtId="166" formatCode="0.0%"/>
  </numFmts>
  <fonts count="21" x14ac:knownFonts="1">
    <font>
      <sz val="11"/>
      <color theme="1"/>
      <name val="Calibri"/>
      <family val="2"/>
      <scheme val="minor"/>
    </font>
    <font>
      <sz val="10"/>
      <name val="Arial"/>
      <family val="2"/>
    </font>
    <font>
      <b/>
      <sz val="11"/>
      <color rgb="FF000000"/>
      <name val="Calibri"/>
      <family val="2"/>
    </font>
    <font>
      <b/>
      <sz val="12"/>
      <name val="Calibri"/>
      <family val="2"/>
    </font>
    <font>
      <b/>
      <i/>
      <sz val="12"/>
      <name val="Calibri"/>
      <family val="2"/>
    </font>
    <font>
      <b/>
      <sz val="11"/>
      <name val="Calibri"/>
      <family val="2"/>
    </font>
    <font>
      <b/>
      <sz val="11"/>
      <color rgb="FFFF0000"/>
      <name val="Calibri"/>
      <family val="2"/>
    </font>
    <font>
      <sz val="11"/>
      <name val="Calibri"/>
      <family val="2"/>
    </font>
    <font>
      <sz val="11"/>
      <color theme="1"/>
      <name val="Calibri"/>
      <family val="2"/>
    </font>
    <font>
      <b/>
      <sz val="14"/>
      <color rgb="FFFF0000"/>
      <name val="Calibri"/>
      <family val="2"/>
    </font>
    <font>
      <sz val="11"/>
      <color rgb="FFFF0000"/>
      <name val="Calibri"/>
      <family val="2"/>
    </font>
    <font>
      <b/>
      <i/>
      <sz val="11"/>
      <name val="Calibri"/>
      <family val="2"/>
    </font>
    <font>
      <sz val="12"/>
      <name val="Calibri"/>
      <family val="2"/>
    </font>
    <font>
      <sz val="12"/>
      <color rgb="FF000000"/>
      <name val="Calibri"/>
      <family val="2"/>
    </font>
    <font>
      <b/>
      <sz val="12"/>
      <color rgb="FF0070C0"/>
      <name val="Calibri"/>
      <family val="2"/>
    </font>
    <font>
      <b/>
      <sz val="12"/>
      <color rgb="FFFFFFFF"/>
      <name val="Calibri"/>
      <family val="2"/>
    </font>
    <font>
      <u/>
      <sz val="12"/>
      <color rgb="FF000000"/>
      <name val="Calibri"/>
      <family val="2"/>
    </font>
    <font>
      <b/>
      <sz val="9"/>
      <color indexed="81"/>
      <name val="Tahoma"/>
      <family val="2"/>
    </font>
    <font>
      <sz val="9"/>
      <color indexed="81"/>
      <name val="Tahoma"/>
      <family val="2"/>
    </font>
    <font>
      <sz val="11"/>
      <color rgb="FF000000"/>
      <name val="Calibri"/>
      <family val="2"/>
    </font>
    <font>
      <sz val="14"/>
      <color rgb="FF000000"/>
      <name val="Cambria"/>
      <family val="2"/>
    </font>
  </fonts>
  <fills count="18">
    <fill>
      <patternFill patternType="none"/>
    </fill>
    <fill>
      <patternFill patternType="gray125"/>
    </fill>
    <fill>
      <patternFill patternType="solid">
        <fgColor rgb="FFDAEEF3"/>
        <bgColor rgb="FF000000"/>
      </patternFill>
    </fill>
    <fill>
      <patternFill patternType="solid">
        <fgColor rgb="FF8DB4E2"/>
        <bgColor rgb="FF000000"/>
      </patternFill>
    </fill>
    <fill>
      <patternFill patternType="solid">
        <fgColor rgb="FFFFFF00"/>
        <bgColor rgb="FF000000"/>
      </patternFill>
    </fill>
    <fill>
      <patternFill patternType="solid">
        <fgColor rgb="FFFCD5B4"/>
        <bgColor rgb="FF000000"/>
      </patternFill>
    </fill>
    <fill>
      <patternFill patternType="solid">
        <fgColor rgb="FFC5D9F1"/>
        <bgColor rgb="FF000000"/>
      </patternFill>
    </fill>
    <fill>
      <patternFill patternType="solid">
        <fgColor rgb="FFEBF1DE"/>
        <bgColor rgb="FF000000"/>
      </patternFill>
    </fill>
    <fill>
      <patternFill patternType="solid">
        <fgColor rgb="FFFFFFFF"/>
        <bgColor rgb="FF000000"/>
      </patternFill>
    </fill>
    <fill>
      <patternFill patternType="solid">
        <fgColor rgb="FFD8E4BC"/>
        <bgColor rgb="FF000000"/>
      </patternFill>
    </fill>
    <fill>
      <patternFill patternType="solid">
        <fgColor rgb="FFFFFF99"/>
        <bgColor rgb="FF000000"/>
      </patternFill>
    </fill>
    <fill>
      <patternFill patternType="solid">
        <fgColor rgb="FFB8CCE4"/>
        <bgColor rgb="FF000000"/>
      </patternFill>
    </fill>
    <fill>
      <patternFill patternType="solid">
        <fgColor rgb="FF963634"/>
        <bgColor rgb="FF963634"/>
      </patternFill>
    </fill>
    <fill>
      <patternFill patternType="solid">
        <fgColor rgb="FFFABF8F"/>
        <bgColor rgb="FF000000"/>
      </patternFill>
    </fill>
    <fill>
      <patternFill patternType="solid">
        <fgColor rgb="FFFFFFCC"/>
        <bgColor rgb="FF000000"/>
      </patternFill>
    </fill>
    <fill>
      <patternFill patternType="solid">
        <fgColor rgb="FFB7DEE8"/>
        <bgColor rgb="FF000000"/>
      </patternFill>
    </fill>
    <fill>
      <patternFill patternType="solid">
        <fgColor rgb="FFC4D79B"/>
        <bgColor rgb="FF000000"/>
      </patternFill>
    </fill>
    <fill>
      <patternFill patternType="solid">
        <fgColor rgb="FF92D050"/>
        <bgColor rgb="FF000000"/>
      </patternFill>
    </fill>
  </fills>
  <borders count="16">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hair">
        <color auto="1"/>
      </left>
      <right style="hair">
        <color auto="1"/>
      </right>
      <top style="hair">
        <color auto="1"/>
      </top>
      <bottom style="hair">
        <color auto="1"/>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hair">
        <color auto="1"/>
      </bottom>
      <diagonal/>
    </border>
    <border>
      <left style="hair">
        <color auto="1"/>
      </left>
      <right style="hair">
        <color auto="1"/>
      </right>
      <top/>
      <bottom style="hair">
        <color auto="1"/>
      </bottom>
      <diagonal/>
    </border>
    <border>
      <left style="thin">
        <color auto="1"/>
      </left>
      <right style="thin">
        <color auto="1"/>
      </right>
      <top/>
      <bottom/>
      <diagonal/>
    </border>
  </borders>
  <cellStyleXfs count="3">
    <xf numFmtId="0" fontId="0" fillId="0" borderId="0"/>
    <xf numFmtId="0" fontId="1" fillId="0" borderId="0"/>
    <xf numFmtId="9" fontId="1" fillId="0" borderId="0" applyFont="0" applyFill="0" applyBorder="0" applyAlignment="0" applyProtection="0"/>
  </cellStyleXfs>
  <cellXfs count="154">
    <xf numFmtId="0" fontId="0" fillId="0" borderId="0" xfId="0"/>
    <xf numFmtId="0" fontId="2" fillId="2" borderId="8" xfId="0" applyFont="1" applyFill="1" applyBorder="1" applyAlignment="1">
      <alignment horizontal="center"/>
    </xf>
    <xf numFmtId="0" fontId="3" fillId="0" borderId="0" xfId="1" applyFont="1"/>
    <xf numFmtId="0" fontId="3" fillId="0" borderId="0" xfId="1" applyFont="1" applyAlignment="1">
      <alignment horizontal="center"/>
    </xf>
    <xf numFmtId="0" fontId="4" fillId="0" borderId="0" xfId="1" applyFont="1" applyAlignment="1">
      <alignment horizontal="center"/>
    </xf>
    <xf numFmtId="14" fontId="3" fillId="0" borderId="0" xfId="1" applyNumberFormat="1" applyFont="1" applyAlignment="1">
      <alignment horizontal="left"/>
    </xf>
    <xf numFmtId="0" fontId="5" fillId="0" borderId="0" xfId="1" applyFont="1" applyAlignment="1">
      <alignment horizontal="center"/>
    </xf>
    <xf numFmtId="0" fontId="5" fillId="0" borderId="0" xfId="1" applyFont="1" applyAlignment="1">
      <alignment horizontal="left"/>
    </xf>
    <xf numFmtId="0" fontId="6" fillId="0" borderId="0" xfId="1" applyFont="1" applyAlignment="1">
      <alignment horizontal="center"/>
    </xf>
    <xf numFmtId="0" fontId="7" fillId="0" borderId="0" xfId="1" applyFont="1" applyAlignment="1">
      <alignment horizontal="center"/>
    </xf>
    <xf numFmtId="0" fontId="8" fillId="0" borderId="0" xfId="0" applyFont="1"/>
    <xf numFmtId="0" fontId="9" fillId="0" borderId="0" xfId="0" applyFont="1"/>
    <xf numFmtId="0" fontId="7" fillId="3" borderId="1" xfId="1" applyFont="1" applyFill="1" applyBorder="1" applyAlignment="1">
      <alignment horizontal="center"/>
    </xf>
    <xf numFmtId="0" fontId="7" fillId="3" borderId="2" xfId="1" applyFont="1" applyFill="1" applyBorder="1" applyAlignment="1">
      <alignment horizontal="center"/>
    </xf>
    <xf numFmtId="0" fontId="7" fillId="4" borderId="2" xfId="1" applyFont="1" applyFill="1" applyBorder="1" applyAlignment="1">
      <alignment horizontal="center"/>
    </xf>
    <xf numFmtId="0" fontId="10" fillId="0" borderId="0" xfId="0" applyFont="1"/>
    <xf numFmtId="0" fontId="7" fillId="0" borderId="0" xfId="1" applyFont="1"/>
    <xf numFmtId="14" fontId="11" fillId="0" borderId="0" xfId="1" applyNumberFormat="1" applyFont="1" applyAlignment="1">
      <alignment horizontal="center"/>
    </xf>
    <xf numFmtId="0" fontId="8" fillId="5" borderId="0" xfId="0" applyFont="1" applyFill="1"/>
    <xf numFmtId="0" fontId="5" fillId="0" borderId="0" xfId="1" applyFont="1"/>
    <xf numFmtId="0" fontId="5" fillId="3" borderId="3" xfId="1" applyFont="1" applyFill="1" applyBorder="1" applyAlignment="1">
      <alignment horizontal="center"/>
    </xf>
    <xf numFmtId="0" fontId="5" fillId="3" borderId="0" xfId="1" applyFont="1" applyFill="1" applyAlignment="1">
      <alignment horizontal="center"/>
    </xf>
    <xf numFmtId="0" fontId="2" fillId="0" borderId="0" xfId="0" applyFont="1"/>
    <xf numFmtId="0" fontId="2" fillId="5" borderId="0" xfId="0" applyFont="1" applyFill="1" applyAlignment="1">
      <alignment wrapText="1"/>
    </xf>
    <xf numFmtId="0" fontId="5" fillId="6" borderId="4" xfId="1" applyFont="1" applyFill="1" applyBorder="1" applyAlignment="1">
      <alignment wrapText="1"/>
    </xf>
    <xf numFmtId="0" fontId="5" fillId="6" borderId="4" xfId="1" applyFont="1" applyFill="1" applyBorder="1"/>
    <xf numFmtId="0" fontId="5" fillId="6" borderId="4" xfId="1" applyFont="1" applyFill="1" applyBorder="1" applyAlignment="1">
      <alignment horizontal="center"/>
    </xf>
    <xf numFmtId="0" fontId="5" fillId="5" borderId="4" xfId="1" applyFont="1" applyFill="1" applyBorder="1" applyAlignment="1">
      <alignment horizontal="center"/>
    </xf>
    <xf numFmtId="0" fontId="5" fillId="5" borderId="4" xfId="1" applyFont="1" applyFill="1" applyBorder="1" applyAlignment="1">
      <alignment horizontal="center" wrapText="1"/>
    </xf>
    <xf numFmtId="0" fontId="5" fillId="3" borderId="5" xfId="1" applyFont="1" applyFill="1" applyBorder="1" applyAlignment="1">
      <alignment horizontal="center"/>
    </xf>
    <xf numFmtId="0" fontId="5" fillId="3" borderId="6" xfId="1" applyFont="1" applyFill="1" applyBorder="1" applyAlignment="1">
      <alignment horizontal="center"/>
    </xf>
    <xf numFmtId="0" fontId="2" fillId="5" borderId="0" xfId="0" applyFont="1" applyFill="1"/>
    <xf numFmtId="0" fontId="8" fillId="7" borderId="0" xfId="0" applyFont="1" applyFill="1"/>
    <xf numFmtId="0" fontId="5" fillId="6" borderId="7" xfId="1" applyFont="1" applyFill="1" applyBorder="1"/>
    <xf numFmtId="0" fontId="5" fillId="6" borderId="7" xfId="1" applyFont="1" applyFill="1" applyBorder="1" applyAlignment="1">
      <alignment horizontal="center"/>
    </xf>
    <xf numFmtId="0" fontId="5" fillId="5" borderId="7" xfId="1" applyFont="1" applyFill="1" applyBorder="1" applyAlignment="1">
      <alignment horizontal="center"/>
    </xf>
    <xf numFmtId="0" fontId="12" fillId="0" borderId="8" xfId="0" applyFont="1" applyBorder="1"/>
    <xf numFmtId="1" fontId="8" fillId="8" borderId="8" xfId="0" applyNumberFormat="1" applyFont="1" applyFill="1" applyBorder="1" applyAlignment="1">
      <alignment horizontal="center"/>
    </xf>
    <xf numFmtId="1" fontId="8" fillId="0" borderId="0" xfId="0" applyNumberFormat="1" applyFont="1" applyAlignment="1">
      <alignment horizontal="center"/>
    </xf>
    <xf numFmtId="164" fontId="8" fillId="0" borderId="0" xfId="0" applyNumberFormat="1" applyFont="1" applyAlignment="1">
      <alignment horizontal="center"/>
    </xf>
    <xf numFmtId="164" fontId="8" fillId="7" borderId="9" xfId="0" applyNumberFormat="1" applyFont="1" applyFill="1" applyBorder="1" applyAlignment="1">
      <alignment horizontal="center"/>
    </xf>
    <xf numFmtId="0" fontId="13" fillId="9" borderId="8" xfId="0" applyFont="1" applyFill="1" applyBorder="1" applyAlignment="1">
      <alignment horizontal="left" indent="1"/>
    </xf>
    <xf numFmtId="1" fontId="8" fillId="9" borderId="8" xfId="0" applyNumberFormat="1" applyFont="1" applyFill="1" applyBorder="1" applyAlignment="1">
      <alignment horizontal="center"/>
    </xf>
    <xf numFmtId="0" fontId="12" fillId="8" borderId="8" xfId="0" applyFont="1" applyFill="1" applyBorder="1"/>
    <xf numFmtId="0" fontId="13" fillId="8" borderId="8" xfId="0" applyFont="1" applyFill="1" applyBorder="1" applyAlignment="1">
      <alignment horizontal="left" indent="1"/>
    </xf>
    <xf numFmtId="0" fontId="5" fillId="8" borderId="8" xfId="1" applyFont="1" applyFill="1" applyBorder="1" applyAlignment="1">
      <alignment horizontal="center"/>
    </xf>
    <xf numFmtId="0" fontId="7" fillId="8" borderId="8" xfId="1" applyFont="1" applyFill="1" applyBorder="1" applyAlignment="1">
      <alignment horizontal="center"/>
    </xf>
    <xf numFmtId="164" fontId="7" fillId="8" borderId="8" xfId="1" applyNumberFormat="1" applyFont="1" applyFill="1" applyBorder="1" applyAlignment="1">
      <alignment horizontal="center"/>
    </xf>
    <xf numFmtId="1" fontId="7" fillId="7" borderId="8" xfId="1" applyNumberFormat="1" applyFont="1" applyFill="1" applyBorder="1" applyAlignment="1">
      <alignment horizontal="center"/>
    </xf>
    <xf numFmtId="1" fontId="7" fillId="8" borderId="8" xfId="1" applyNumberFormat="1" applyFont="1" applyFill="1" applyBorder="1" applyAlignment="1">
      <alignment horizontal="center"/>
    </xf>
    <xf numFmtId="0" fontId="13" fillId="0" borderId="8" xfId="0" applyFont="1" applyBorder="1"/>
    <xf numFmtId="0" fontId="5" fillId="8" borderId="8" xfId="1" applyFont="1" applyFill="1" applyBorder="1"/>
    <xf numFmtId="1" fontId="8" fillId="7" borderId="8" xfId="0" applyNumberFormat="1" applyFont="1" applyFill="1" applyBorder="1" applyAlignment="1">
      <alignment horizontal="center"/>
    </xf>
    <xf numFmtId="0" fontId="5" fillId="0" borderId="4" xfId="1" applyFont="1" applyBorder="1"/>
    <xf numFmtId="0" fontId="7" fillId="0" borderId="4" xfId="1" applyFont="1" applyBorder="1" applyAlignment="1">
      <alignment horizontal="center"/>
    </xf>
    <xf numFmtId="164" fontId="7" fillId="0" borderId="4" xfId="1" applyNumberFormat="1" applyFont="1" applyBorder="1" applyAlignment="1">
      <alignment horizontal="center"/>
    </xf>
    <xf numFmtId="1" fontId="8" fillId="0" borderId="4" xfId="0" applyNumberFormat="1" applyFont="1" applyBorder="1" applyAlignment="1">
      <alignment horizontal="center"/>
    </xf>
    <xf numFmtId="1" fontId="7" fillId="9" borderId="8" xfId="1" applyNumberFormat="1" applyFont="1" applyFill="1" applyBorder="1" applyAlignment="1">
      <alignment horizontal="center"/>
    </xf>
    <xf numFmtId="0" fontId="8" fillId="0" borderId="10" xfId="0" applyFont="1" applyBorder="1" applyAlignment="1">
      <alignment horizontal="left"/>
    </xf>
    <xf numFmtId="2" fontId="13" fillId="8" borderId="8" xfId="0" applyNumberFormat="1" applyFont="1" applyFill="1" applyBorder="1" applyAlignment="1">
      <alignment horizontal="left"/>
    </xf>
    <xf numFmtId="0" fontId="5" fillId="0" borderId="10" xfId="1" applyFont="1" applyBorder="1"/>
    <xf numFmtId="0" fontId="7" fillId="0" borderId="10" xfId="1" applyFont="1" applyBorder="1" applyAlignment="1">
      <alignment horizontal="center"/>
    </xf>
    <xf numFmtId="164" fontId="7" fillId="0" borderId="10" xfId="1" applyNumberFormat="1" applyFont="1" applyBorder="1" applyAlignment="1">
      <alignment horizontal="center"/>
    </xf>
    <xf numFmtId="1" fontId="8" fillId="0" borderId="10" xfId="0" applyNumberFormat="1" applyFont="1" applyBorder="1" applyAlignment="1">
      <alignment horizontal="center"/>
    </xf>
    <xf numFmtId="0" fontId="14" fillId="0" borderId="10" xfId="1" applyFont="1" applyBorder="1" applyAlignment="1">
      <alignment horizontal="center"/>
    </xf>
    <xf numFmtId="0" fontId="7" fillId="0" borderId="10" xfId="0" applyFont="1" applyBorder="1" applyAlignment="1">
      <alignment horizontal="left"/>
    </xf>
    <xf numFmtId="0" fontId="2" fillId="11" borderId="8" xfId="0" applyFont="1" applyFill="1" applyBorder="1" applyAlignment="1">
      <alignment horizontal="center"/>
    </xf>
    <xf numFmtId="0" fontId="2" fillId="11" borderId="8" xfId="0" quotePrefix="1" applyFont="1" applyFill="1" applyBorder="1" applyAlignment="1">
      <alignment horizontal="center"/>
    </xf>
    <xf numFmtId="0" fontId="15" fillId="12" borderId="0" xfId="0" applyFont="1" applyFill="1" applyAlignment="1">
      <alignment horizontal="center"/>
    </xf>
    <xf numFmtId="165" fontId="13" fillId="9" borderId="8" xfId="0" applyNumberFormat="1" applyFont="1" applyFill="1" applyBorder="1" applyAlignment="1">
      <alignment horizontal="center"/>
    </xf>
    <xf numFmtId="1" fontId="13" fillId="9" borderId="8" xfId="0" applyNumberFormat="1" applyFont="1" applyFill="1" applyBorder="1" applyAlignment="1">
      <alignment horizontal="center"/>
    </xf>
    <xf numFmtId="1" fontId="13" fillId="8" borderId="8" xfId="0" applyNumberFormat="1" applyFont="1" applyFill="1" applyBorder="1" applyAlignment="1">
      <alignment horizontal="center"/>
    </xf>
    <xf numFmtId="0" fontId="13" fillId="0" borderId="8" xfId="0" applyFont="1" applyBorder="1" applyAlignment="1">
      <alignment horizontal="center"/>
    </xf>
    <xf numFmtId="0" fontId="13" fillId="8" borderId="8" xfId="0" applyFont="1" applyFill="1" applyBorder="1" applyAlignment="1">
      <alignment horizontal="center"/>
    </xf>
    <xf numFmtId="0" fontId="13" fillId="9" borderId="8" xfId="0" applyFont="1" applyFill="1" applyBorder="1" applyAlignment="1">
      <alignment horizontal="center"/>
    </xf>
    <xf numFmtId="1" fontId="13" fillId="0" borderId="8" xfId="0" applyNumberFormat="1" applyFont="1" applyBorder="1" applyAlignment="1">
      <alignment horizontal="center"/>
    </xf>
    <xf numFmtId="165" fontId="13" fillId="10" borderId="8" xfId="0" applyNumberFormat="1" applyFont="1" applyFill="1" applyBorder="1" applyAlignment="1">
      <alignment horizontal="center"/>
    </xf>
    <xf numFmtId="165" fontId="13" fillId="8" borderId="8" xfId="0" applyNumberFormat="1" applyFont="1" applyFill="1" applyBorder="1" applyAlignment="1">
      <alignment horizontal="center"/>
    </xf>
    <xf numFmtId="0" fontId="13" fillId="0" borderId="0" xfId="0" applyFont="1"/>
    <xf numFmtId="0" fontId="13" fillId="0" borderId="0" xfId="0" applyFont="1" applyAlignment="1">
      <alignment horizontal="center"/>
    </xf>
    <xf numFmtId="0" fontId="8" fillId="0" borderId="10" xfId="0" applyFont="1" applyBorder="1" applyAlignment="1">
      <alignment horizontal="center"/>
    </xf>
    <xf numFmtId="0" fontId="8" fillId="0" borderId="12" xfId="0" applyFont="1" applyBorder="1" applyAlignment="1">
      <alignment horizontal="center"/>
    </xf>
    <xf numFmtId="0" fontId="8" fillId="0" borderId="0" xfId="0" applyFont="1" applyAlignment="1">
      <alignment horizontal="center"/>
    </xf>
    <xf numFmtId="0" fontId="7" fillId="3" borderId="11" xfId="1" applyFont="1" applyFill="1" applyBorder="1" applyAlignment="1">
      <alignment horizontal="center"/>
    </xf>
    <xf numFmtId="0" fontId="7" fillId="3" borderId="10" xfId="1" applyFont="1" applyFill="1" applyBorder="1" applyAlignment="1">
      <alignment horizontal="center"/>
    </xf>
    <xf numFmtId="0" fontId="7" fillId="3" borderId="12" xfId="1" applyFont="1" applyFill="1" applyBorder="1" applyAlignment="1">
      <alignment horizontal="center"/>
    </xf>
    <xf numFmtId="164" fontId="7" fillId="0" borderId="0" xfId="1" applyNumberFormat="1" applyFont="1" applyAlignment="1">
      <alignment horizontal="center"/>
    </xf>
    <xf numFmtId="1" fontId="7" fillId="0" borderId="0" xfId="1" applyNumberFormat="1" applyFont="1" applyAlignment="1">
      <alignment horizontal="center"/>
    </xf>
    <xf numFmtId="166" fontId="7" fillId="0" borderId="0" xfId="2" applyNumberFormat="1" applyFont="1" applyFill="1" applyBorder="1" applyAlignment="1"/>
    <xf numFmtId="9" fontId="7" fillId="0" borderId="0" xfId="2" applyFont="1" applyFill="1" applyBorder="1" applyAlignment="1"/>
    <xf numFmtId="0" fontId="2" fillId="5" borderId="0" xfId="0" applyFont="1" applyFill="1" applyAlignment="1">
      <alignment horizontal="center"/>
    </xf>
    <xf numFmtId="0" fontId="2" fillId="0" borderId="0" xfId="0" applyFont="1" applyAlignment="1">
      <alignment horizontal="center"/>
    </xf>
    <xf numFmtId="0" fontId="8" fillId="0" borderId="0" xfId="0" applyFont="1" applyAlignment="1">
      <alignment horizontal="center" wrapText="1"/>
    </xf>
    <xf numFmtId="0" fontId="8" fillId="13" borderId="0" xfId="0" applyFont="1" applyFill="1" applyAlignment="1">
      <alignment horizontal="left"/>
    </xf>
    <xf numFmtId="0" fontId="8" fillId="13" borderId="0" xfId="0" applyFont="1" applyFill="1" applyAlignment="1">
      <alignment horizontal="center"/>
    </xf>
    <xf numFmtId="0" fontId="8" fillId="13" borderId="0" xfId="0" applyFont="1" applyFill="1"/>
    <xf numFmtId="0" fontId="8" fillId="14" borderId="0" xfId="0" applyFont="1" applyFill="1"/>
    <xf numFmtId="0" fontId="8" fillId="0" borderId="9" xfId="0" applyFont="1" applyBorder="1"/>
    <xf numFmtId="0" fontId="8" fillId="0" borderId="9" xfId="0" applyFont="1" applyBorder="1" applyAlignment="1">
      <alignment horizontal="center" wrapText="1"/>
    </xf>
    <xf numFmtId="0" fontId="8" fillId="5" borderId="9" xfId="0" applyFont="1" applyFill="1" applyBorder="1" applyAlignment="1">
      <alignment horizontal="center" wrapText="1"/>
    </xf>
    <xf numFmtId="0" fontId="2" fillId="7" borderId="14" xfId="0" applyFont="1" applyFill="1" applyBorder="1" applyAlignment="1">
      <alignment horizontal="center" wrapText="1"/>
    </xf>
    <xf numFmtId="0" fontId="8" fillId="15" borderId="9" xfId="0" applyFont="1" applyFill="1" applyBorder="1" applyAlignment="1">
      <alignment wrapText="1"/>
    </xf>
    <xf numFmtId="0" fontId="8" fillId="15" borderId="9" xfId="0" applyFont="1" applyFill="1" applyBorder="1"/>
    <xf numFmtId="0" fontId="2" fillId="7" borderId="9" xfId="0" applyFont="1" applyFill="1" applyBorder="1" applyAlignment="1">
      <alignment horizontal="center" wrapText="1"/>
    </xf>
    <xf numFmtId="0" fontId="2" fillId="4" borderId="9" xfId="0" applyFont="1" applyFill="1" applyBorder="1" applyAlignment="1">
      <alignment horizontal="center" wrapText="1"/>
    </xf>
    <xf numFmtId="0" fontId="2" fillId="7" borderId="9" xfId="0" applyFont="1" applyFill="1" applyBorder="1" applyAlignment="1">
      <alignment wrapText="1"/>
    </xf>
    <xf numFmtId="0" fontId="2" fillId="16" borderId="9" xfId="0" applyFont="1" applyFill="1" applyBorder="1" applyAlignment="1">
      <alignment wrapText="1"/>
    </xf>
    <xf numFmtId="0" fontId="2" fillId="0" borderId="9" xfId="0" applyFont="1" applyBorder="1" applyAlignment="1">
      <alignment horizontal="center" vertical="center" wrapText="1"/>
    </xf>
    <xf numFmtId="0" fontId="2" fillId="0" borderId="0" xfId="0" applyFont="1" applyAlignment="1">
      <alignment horizontal="center" vertical="center" wrapText="1"/>
    </xf>
    <xf numFmtId="0" fontId="8" fillId="10" borderId="0" xfId="0" applyFont="1" applyFill="1"/>
    <xf numFmtId="0" fontId="8" fillId="8" borderId="8" xfId="0" applyFont="1" applyFill="1" applyBorder="1" applyAlignment="1">
      <alignment horizontal="center" wrapText="1"/>
    </xf>
    <xf numFmtId="1" fontId="8" fillId="14" borderId="9" xfId="0" applyNumberFormat="1" applyFont="1" applyFill="1" applyBorder="1" applyAlignment="1">
      <alignment horizontal="center"/>
    </xf>
    <xf numFmtId="0" fontId="8" fillId="0" borderId="9" xfId="0" applyFont="1" applyBorder="1" applyAlignment="1">
      <alignment horizontal="center"/>
    </xf>
    <xf numFmtId="1" fontId="8" fillId="7" borderId="9" xfId="0" applyNumberFormat="1" applyFont="1" applyFill="1" applyBorder="1" applyAlignment="1">
      <alignment horizontal="center"/>
    </xf>
    <xf numFmtId="1" fontId="8" fillId="16" borderId="9" xfId="0" applyNumberFormat="1" applyFont="1" applyFill="1" applyBorder="1" applyAlignment="1">
      <alignment horizontal="center"/>
    </xf>
    <xf numFmtId="0" fontId="8" fillId="8" borderId="9" xfId="0" applyFont="1" applyFill="1" applyBorder="1" applyAlignment="1">
      <alignment horizontal="center" vertical="center"/>
    </xf>
    <xf numFmtId="0" fontId="19" fillId="8" borderId="0" xfId="0" applyFont="1" applyFill="1" applyAlignment="1">
      <alignment horizontal="center" vertical="center"/>
    </xf>
    <xf numFmtId="0" fontId="8" fillId="0" borderId="8" xfId="0" applyFont="1" applyBorder="1"/>
    <xf numFmtId="49" fontId="8" fillId="0" borderId="8" xfId="0" applyNumberFormat="1" applyFont="1" applyBorder="1"/>
    <xf numFmtId="0" fontId="8" fillId="0" borderId="8" xfId="0" applyFont="1" applyBorder="1" applyAlignment="1">
      <alignment horizontal="center"/>
    </xf>
    <xf numFmtId="0" fontId="20" fillId="0" borderId="0" xfId="0" applyFont="1"/>
    <xf numFmtId="0" fontId="8" fillId="17" borderId="0" xfId="0" applyFont="1" applyFill="1"/>
    <xf numFmtId="0" fontId="20" fillId="0" borderId="12" xfId="0" applyFont="1" applyBorder="1"/>
    <xf numFmtId="0" fontId="20" fillId="0" borderId="8" xfId="0" applyFont="1" applyBorder="1"/>
    <xf numFmtId="49" fontId="8" fillId="0" borderId="0" xfId="0" applyNumberFormat="1" applyFont="1"/>
    <xf numFmtId="0" fontId="20" fillId="0" borderId="0" xfId="0" applyFont="1" applyAlignment="1">
      <alignment horizontal="center"/>
    </xf>
    <xf numFmtId="0" fontId="8" fillId="0" borderId="12" xfId="0" applyFont="1" applyBorder="1"/>
    <xf numFmtId="0" fontId="8" fillId="0" borderId="15" xfId="0" applyFont="1" applyBorder="1"/>
    <xf numFmtId="1" fontId="8" fillId="14" borderId="8" xfId="0" applyNumberFormat="1" applyFont="1" applyFill="1" applyBorder="1" applyAlignment="1">
      <alignment horizontal="center"/>
    </xf>
    <xf numFmtId="1" fontId="8" fillId="8" borderId="9" xfId="0" applyNumberFormat="1" applyFont="1" applyFill="1" applyBorder="1" applyAlignment="1">
      <alignment horizontal="center"/>
    </xf>
    <xf numFmtId="0" fontId="8" fillId="0" borderId="0" xfId="0" applyFont="1" applyAlignment="1">
      <alignment horizontal="center" vertical="center"/>
    </xf>
    <xf numFmtId="0" fontId="8" fillId="7" borderId="0" xfId="0" applyFont="1" applyFill="1" applyAlignment="1">
      <alignment horizontal="center"/>
    </xf>
    <xf numFmtId="0" fontId="13" fillId="0" borderId="8" xfId="0" applyFont="1" applyBorder="1" applyAlignment="1">
      <alignment horizontal="center"/>
    </xf>
    <xf numFmtId="0" fontId="13" fillId="0" borderId="8" xfId="0" applyFont="1" applyBorder="1"/>
    <xf numFmtId="0" fontId="13" fillId="0" borderId="11" xfId="0" applyFont="1" applyBorder="1" applyAlignment="1">
      <alignment horizontal="center" vertical="center"/>
    </xf>
    <xf numFmtId="0" fontId="8" fillId="0" borderId="10" xfId="0" applyFont="1" applyBorder="1" applyAlignment="1">
      <alignment horizontal="center"/>
    </xf>
    <xf numFmtId="0" fontId="8" fillId="0" borderId="12" xfId="0" applyFont="1" applyBorder="1" applyAlignment="1">
      <alignment horizontal="center"/>
    </xf>
    <xf numFmtId="0" fontId="8" fillId="0" borderId="8" xfId="0" applyFont="1" applyBorder="1" applyAlignment="1">
      <alignment horizontal="center"/>
    </xf>
    <xf numFmtId="0" fontId="8" fillId="0" borderId="8" xfId="0" applyFont="1" applyBorder="1"/>
    <xf numFmtId="0" fontId="2" fillId="0" borderId="13" xfId="0" applyFont="1" applyBorder="1" applyAlignment="1">
      <alignment horizontal="center" wrapText="1"/>
    </xf>
    <xf numFmtId="0" fontId="8" fillId="5" borderId="0" xfId="0" applyFont="1" applyFill="1" applyAlignment="1">
      <alignment wrapText="1"/>
    </xf>
    <xf numFmtId="0" fontId="8" fillId="0" borderId="0" xfId="0" applyFont="1" applyAlignment="1">
      <alignment wrapText="1"/>
    </xf>
    <xf numFmtId="0" fontId="7" fillId="0" borderId="0" xfId="1" applyFont="1" applyAlignment="1">
      <alignment horizontal="center" vertical="center"/>
    </xf>
    <xf numFmtId="0" fontId="19" fillId="0" borderId="0" xfId="0" applyFont="1"/>
    <xf numFmtId="0" fontId="19" fillId="5" borderId="0" xfId="0" applyFont="1" applyFill="1"/>
    <xf numFmtId="0" fontId="19" fillId="5" borderId="0" xfId="0" applyFont="1" applyFill="1" applyAlignment="1">
      <alignment horizontal="center" wrapText="1"/>
    </xf>
    <xf numFmtId="0" fontId="19" fillId="7" borderId="0" xfId="0" applyFont="1" applyFill="1"/>
    <xf numFmtId="1" fontId="19" fillId="8" borderId="8" xfId="0" applyNumberFormat="1" applyFont="1" applyFill="1" applyBorder="1" applyAlignment="1">
      <alignment horizontal="center"/>
    </xf>
    <xf numFmtId="1" fontId="19" fillId="0" borderId="0" xfId="0" applyNumberFormat="1" applyFont="1" applyAlignment="1">
      <alignment horizontal="center"/>
    </xf>
    <xf numFmtId="164" fontId="19" fillId="0" borderId="0" xfId="0" applyNumberFormat="1" applyFont="1" applyAlignment="1">
      <alignment horizontal="center"/>
    </xf>
    <xf numFmtId="164" fontId="19" fillId="7" borderId="9" xfId="0" applyNumberFormat="1" applyFont="1" applyFill="1" applyBorder="1" applyAlignment="1">
      <alignment horizontal="center"/>
    </xf>
    <xf numFmtId="0" fontId="19" fillId="0" borderId="0" xfId="0" applyFont="1" applyAlignment="1">
      <alignment horizontal="center"/>
    </xf>
    <xf numFmtId="0" fontId="8" fillId="13" borderId="11" xfId="0" applyFont="1" applyFill="1" applyBorder="1" applyAlignment="1">
      <alignment horizontal="right"/>
    </xf>
    <xf numFmtId="164" fontId="8" fillId="13" borderId="12" xfId="0" applyNumberFormat="1" applyFont="1" applyFill="1" applyBorder="1" applyAlignment="1">
      <alignment horizontal="center"/>
    </xf>
  </cellXfs>
  <cellStyles count="3">
    <cellStyle name="Normal" xfId="0" builtinId="0"/>
    <cellStyle name="Normal 3 2" xfId="1" xr:uid="{370DE747-6539-45D2-A6B8-DC9C1E9C452B}"/>
    <cellStyle name="Percent 2" xfId="2" xr:uid="{AA81247B-19FB-4E65-AB93-253F9E021DB5}"/>
  </cellStyles>
  <dxfs count="12">
    <dxf>
      <font>
        <condense val="0"/>
        <extend val="0"/>
        <color rgb="FF9C0006"/>
      </font>
      <fill>
        <patternFill>
          <bgColor rgb="FFFFC7CE"/>
        </patternFill>
      </fill>
    </dxf>
    <dxf>
      <font>
        <condense val="0"/>
        <extend val="0"/>
        <color rgb="FF9C0006"/>
      </font>
      <fill>
        <patternFill>
          <bgColor rgb="FFFFC7CE"/>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200025</xdr:colOff>
      <xdr:row>81</xdr:row>
      <xdr:rowOff>95250</xdr:rowOff>
    </xdr:from>
    <xdr:to>
      <xdr:col>0</xdr:col>
      <xdr:colOff>266700</xdr:colOff>
      <xdr:row>87</xdr:row>
      <xdr:rowOff>85725</xdr:rowOff>
    </xdr:to>
    <xdr:cxnSp macro="">
      <xdr:nvCxnSpPr>
        <xdr:cNvPr id="3" name="Straight Arrow Connector 2">
          <a:extLst>
            <a:ext uri="{FF2B5EF4-FFF2-40B4-BE49-F238E27FC236}">
              <a16:creationId xmlns:a16="http://schemas.microsoft.com/office/drawing/2014/main" id="{F6020A3C-E629-71F5-60D6-FCD52968C819}"/>
            </a:ext>
          </a:extLst>
        </xdr:cNvPr>
        <xdr:cNvCxnSpPr/>
      </xdr:nvCxnSpPr>
      <xdr:spPr>
        <a:xfrm flipH="1" flipV="1">
          <a:off x="200025" y="16449675"/>
          <a:ext cx="66675" cy="119062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Documents\MLCC%20Golf%20League\2023%20Mens%20League\2023%20League%20Master%20Sheet.xlsx" TargetMode="External"/><Relationship Id="rId1" Type="http://schemas.openxmlformats.org/officeDocument/2006/relationships/externalLinkPath" Target="2023%20League%20Master%20Shee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WK 7 F9 2023 (2)"/>
      <sheetName val="Teams &amp; Schedule"/>
      <sheetName val="2023 Sign Ups"/>
      <sheetName val="2023 Team Pivot"/>
      <sheetName val="HDCPs Explained"/>
      <sheetName val="2022 Team Pivot"/>
      <sheetName val="Prev Yrs (2022) Scores.Hdicaps"/>
      <sheetName val="Current Yr Scores.Hdicaps"/>
      <sheetName val="Process Notes"/>
      <sheetName val="WK 1 F9 2023"/>
      <sheetName val="WK 2 B9 2023"/>
      <sheetName val="WK 3 F9 2023"/>
      <sheetName val="WK 4 B9 2023"/>
      <sheetName val="WK 5 F9 2023"/>
      <sheetName val="WK 6 B9 2023"/>
      <sheetName val="WK 7 F9 2023"/>
      <sheetName val="WK 8 B9 2023"/>
      <sheetName val="WK 9 F9 2023"/>
      <sheetName val="WK 10 B9 2023"/>
      <sheetName val="WK 11 F9 2023"/>
      <sheetName val="Scramble.Prize Sheet"/>
      <sheetName val="Payouts"/>
      <sheetName val="Sheet3"/>
      <sheetName val="Sheet6"/>
    </sheetNames>
    <sheetDataSet>
      <sheetData sheetId="0"/>
      <sheetData sheetId="1"/>
      <sheetData sheetId="2">
        <row r="2">
          <cell r="A2" t="str">
            <v>Almasi, Andrew</v>
          </cell>
          <cell r="B2" t="str">
            <v>Y</v>
          </cell>
          <cell r="C2">
            <v>15.100000000000001</v>
          </cell>
          <cell r="D2">
            <v>6</v>
          </cell>
          <cell r="E2" t="str">
            <v>6 - Weiskopf's Wiseguys</v>
          </cell>
          <cell r="G2" t="str">
            <v>andrewjalmasi@gmail.com</v>
          </cell>
        </row>
        <row r="3">
          <cell r="A3" t="str">
            <v>Almasi, Joe</v>
          </cell>
          <cell r="B3" t="str">
            <v>Y</v>
          </cell>
          <cell r="C3">
            <v>6.8500000000000014</v>
          </cell>
          <cell r="D3">
            <v>4</v>
          </cell>
          <cell r="E3" t="str">
            <v>4 - Gary's Players</v>
          </cell>
          <cell r="G3" t="str">
            <v>almasi21@yahoo.com</v>
          </cell>
        </row>
        <row r="4">
          <cell r="A4" t="str">
            <v>Almasi, Matt (N)</v>
          </cell>
          <cell r="B4" t="str">
            <v>NEW</v>
          </cell>
          <cell r="C4">
            <v>7</v>
          </cell>
          <cell r="D4">
            <v>7</v>
          </cell>
          <cell r="E4" t="str">
            <v>7 - Hogan's Heroes</v>
          </cell>
          <cell r="G4" t="str">
            <v>matt206a@yahoo.com</v>
          </cell>
          <cell r="H4" t="str">
            <v>PLAYED IN 2021 ended a 7, NOT 2022</v>
          </cell>
        </row>
        <row r="5">
          <cell r="A5" t="str">
            <v>Almasi, Tom</v>
          </cell>
          <cell r="B5" t="str">
            <v>Y</v>
          </cell>
          <cell r="C5">
            <v>17.350000000000001</v>
          </cell>
          <cell r="D5">
            <v>8</v>
          </cell>
          <cell r="E5" t="str">
            <v>8 - Arnie's Army</v>
          </cell>
          <cell r="G5" t="str">
            <v xml:space="preserve">tomalmasi@yahoo.com; </v>
          </cell>
        </row>
        <row r="6">
          <cell r="A6" t="str">
            <v>Askam, Tim</v>
          </cell>
          <cell r="B6" t="str">
            <v>Y</v>
          </cell>
          <cell r="C6">
            <v>5.1000000000000014</v>
          </cell>
          <cell r="D6">
            <v>7</v>
          </cell>
          <cell r="E6" t="str">
            <v>7 - Hogan's Heroes</v>
          </cell>
          <cell r="G6" t="str">
            <v>tim.askam@gmail.com</v>
          </cell>
        </row>
        <row r="7">
          <cell r="A7" t="str">
            <v>Begner, Josh</v>
          </cell>
          <cell r="B7" t="str">
            <v>Y</v>
          </cell>
          <cell r="C7">
            <v>7.8500000000000014</v>
          </cell>
          <cell r="D7">
            <v>6</v>
          </cell>
          <cell r="E7" t="str">
            <v>6 - Weiskopf's Wiseguys</v>
          </cell>
          <cell r="G7" t="str">
            <v>begner8@gmail.com</v>
          </cell>
        </row>
        <row r="8">
          <cell r="A8" t="str">
            <v>Blum, Kenny</v>
          </cell>
          <cell r="B8" t="str">
            <v>Y</v>
          </cell>
          <cell r="C8">
            <v>8.4750000000000014</v>
          </cell>
          <cell r="D8">
            <v>3</v>
          </cell>
          <cell r="E8" t="str">
            <v>3 - Watson's Kneeknockers</v>
          </cell>
          <cell r="G8" t="str">
            <v>KBlum@mchsi.com</v>
          </cell>
        </row>
        <row r="9">
          <cell r="A9" t="str">
            <v>Bolton, Brook</v>
          </cell>
          <cell r="B9" t="str">
            <v>Y</v>
          </cell>
          <cell r="C9">
            <v>10.64</v>
          </cell>
          <cell r="D9">
            <v>6</v>
          </cell>
          <cell r="E9" t="str">
            <v>6 - Weiskopf's Wiseguys</v>
          </cell>
          <cell r="G9" t="str">
            <v>babolt1973@gmail.com</v>
          </cell>
        </row>
        <row r="10">
          <cell r="A10" t="str">
            <v>Bourque, Philip</v>
          </cell>
          <cell r="B10" t="str">
            <v>Y</v>
          </cell>
          <cell r="C10">
            <v>11.850000000000001</v>
          </cell>
          <cell r="D10">
            <v>3</v>
          </cell>
          <cell r="E10" t="str">
            <v>3 - Watson's Kneeknockers</v>
          </cell>
          <cell r="G10" t="str">
            <v xml:space="preserve">pwbourque1956@gmail.com; </v>
          </cell>
        </row>
        <row r="11">
          <cell r="A11" t="str">
            <v>Brashers, John (N)</v>
          </cell>
          <cell r="B11" t="str">
            <v>NEW</v>
          </cell>
          <cell r="C11">
            <v>12</v>
          </cell>
          <cell r="D11">
            <v>1</v>
          </cell>
          <cell r="E11" t="str">
            <v>1 - Norman's Sharks</v>
          </cell>
          <cell r="G11" t="str">
            <v>John.brashers@westernalum.org</v>
          </cell>
          <cell r="H11" t="str">
            <v>email entered; score 47-48</v>
          </cell>
        </row>
        <row r="12">
          <cell r="A12" t="str">
            <v>Brown, Tim</v>
          </cell>
          <cell r="B12" t="str">
            <v>Y</v>
          </cell>
          <cell r="C12">
            <v>9.6625000000000014</v>
          </cell>
          <cell r="D12">
            <v>6</v>
          </cell>
          <cell r="E12" t="str">
            <v>6 - Weiskopf's Wiseguys</v>
          </cell>
          <cell r="G12" t="str">
            <v>thime21@yahoo.com</v>
          </cell>
        </row>
        <row r="13">
          <cell r="A13" t="str">
            <v>Burwell, Brandon</v>
          </cell>
          <cell r="B13" t="str">
            <v>Y</v>
          </cell>
          <cell r="C13">
            <v>5.8500000000000014</v>
          </cell>
          <cell r="D13">
            <v>5</v>
          </cell>
          <cell r="E13" t="str">
            <v>5 - The Golden Bears</v>
          </cell>
          <cell r="G13" t="str">
            <v>bdburwell@gmail.com</v>
          </cell>
          <cell r="I13" t="str">
            <v xml:space="preserve"> </v>
          </cell>
        </row>
        <row r="14">
          <cell r="A14" t="str">
            <v>Cafferty, Pat</v>
          </cell>
          <cell r="B14" t="str">
            <v>Y</v>
          </cell>
          <cell r="C14">
            <v>4.1000000000000014</v>
          </cell>
          <cell r="D14">
            <v>1</v>
          </cell>
          <cell r="E14" t="str">
            <v>1 - Norman's Sharks</v>
          </cell>
          <cell r="G14" t="str">
            <v>cafferty42@gmail.com</v>
          </cell>
        </row>
        <row r="15">
          <cell r="A15" t="str">
            <v>Carlyle, Quinton (N)</v>
          </cell>
          <cell r="B15" t="str">
            <v>NEW</v>
          </cell>
          <cell r="C15">
            <v>10</v>
          </cell>
          <cell r="D15">
            <v>5</v>
          </cell>
          <cell r="E15" t="str">
            <v>5 - The Golden Bears</v>
          </cell>
          <cell r="G15" t="str">
            <v>qcar333@gmail.com</v>
          </cell>
          <cell r="H15" t="str">
            <v>email entered; score 44-45</v>
          </cell>
        </row>
        <row r="16">
          <cell r="A16" t="str">
            <v>Carter, Greg</v>
          </cell>
          <cell r="B16" t="str">
            <v>Y</v>
          </cell>
          <cell r="C16">
            <v>18.350000000000001</v>
          </cell>
          <cell r="D16">
            <v>8</v>
          </cell>
          <cell r="E16" t="str">
            <v>8 - Arnie's Army</v>
          </cell>
          <cell r="G16" t="str">
            <v>gacarter1981@gmail.com</v>
          </cell>
        </row>
        <row r="17">
          <cell r="A17" t="str">
            <v>Casper, Steve</v>
          </cell>
          <cell r="B17" t="str">
            <v>Y</v>
          </cell>
          <cell r="C17">
            <v>2.1000000000000014</v>
          </cell>
          <cell r="D17">
            <v>8</v>
          </cell>
          <cell r="E17" t="str">
            <v>8 - Arnie's Army</v>
          </cell>
          <cell r="G17" t="str">
            <v>scaspe79@gmail.com</v>
          </cell>
        </row>
        <row r="18">
          <cell r="A18" t="str">
            <v>Caulkins, Paul</v>
          </cell>
          <cell r="B18" t="str">
            <v>Y</v>
          </cell>
          <cell r="C18">
            <v>9.6000000000000014</v>
          </cell>
          <cell r="D18">
            <v>5</v>
          </cell>
          <cell r="E18" t="str">
            <v>5 - The Golden Bears</v>
          </cell>
          <cell r="G18" t="str">
            <v>calkins81@yahoo.com</v>
          </cell>
        </row>
        <row r="19">
          <cell r="A19" t="str">
            <v>Centers, Jason</v>
          </cell>
          <cell r="B19" t="str">
            <v>Y</v>
          </cell>
          <cell r="C19">
            <v>6.8500000000000014</v>
          </cell>
          <cell r="D19">
            <v>5</v>
          </cell>
          <cell r="E19" t="str">
            <v>5 - The Golden Bears</v>
          </cell>
          <cell r="G19" t="str">
            <v>jascen33@yahoo.com</v>
          </cell>
        </row>
        <row r="20">
          <cell r="A20" t="str">
            <v>Claerhout, Todd</v>
          </cell>
          <cell r="B20" t="str">
            <v>Y</v>
          </cell>
          <cell r="C20">
            <v>8.1000000000000014</v>
          </cell>
          <cell r="D20">
            <v>5</v>
          </cell>
          <cell r="E20" t="str">
            <v>5 - The Golden Bears</v>
          </cell>
          <cell r="G20" t="str">
            <v>on2welz@yahoo.com</v>
          </cell>
        </row>
        <row r="21">
          <cell r="A21" t="str">
            <v>Clark, John</v>
          </cell>
          <cell r="B21" t="str">
            <v>Y</v>
          </cell>
          <cell r="C21">
            <v>5.8500000000000014</v>
          </cell>
          <cell r="D21">
            <v>4</v>
          </cell>
          <cell r="E21" t="str">
            <v>4 - Gary's Players</v>
          </cell>
          <cell r="G21" t="str">
            <v>johnclark136@gmail.com</v>
          </cell>
        </row>
        <row r="22">
          <cell r="A22" t="str">
            <v>Cluskey, Ron</v>
          </cell>
          <cell r="B22" t="str">
            <v>Y</v>
          </cell>
          <cell r="C22">
            <v>11.100000000000001</v>
          </cell>
          <cell r="D22">
            <v>5</v>
          </cell>
          <cell r="E22" t="str">
            <v>5 - The Golden Bears</v>
          </cell>
          <cell r="G22" t="str">
            <v>ronald.cluskey@gmail.com</v>
          </cell>
          <cell r="H22" t="str">
            <v>Gold Tees 2023</v>
          </cell>
        </row>
        <row r="23">
          <cell r="A23" t="str">
            <v>Colgan, Jack</v>
          </cell>
          <cell r="B23" t="str">
            <v>Y</v>
          </cell>
          <cell r="C23">
            <v>19.850000000000001</v>
          </cell>
          <cell r="D23">
            <v>7</v>
          </cell>
          <cell r="E23" t="str">
            <v>7 - Hogan's Heroes</v>
          </cell>
          <cell r="G23" t="str">
            <v>colganfamily5@gmail.com</v>
          </cell>
        </row>
        <row r="24">
          <cell r="A24" t="str">
            <v>Conklin, Tom</v>
          </cell>
          <cell r="B24" t="str">
            <v>Y</v>
          </cell>
          <cell r="C24">
            <v>2.3500000000000014</v>
          </cell>
          <cell r="D24">
            <v>8</v>
          </cell>
          <cell r="E24" t="str">
            <v>8 - Arnie's Army</v>
          </cell>
          <cell r="G24" t="str">
            <v>conklinsf@mchsi.com</v>
          </cell>
        </row>
        <row r="25">
          <cell r="A25" t="str">
            <v>Copple, Jim</v>
          </cell>
          <cell r="B25" t="str">
            <v>Y</v>
          </cell>
          <cell r="C25">
            <v>6.3500000000000014</v>
          </cell>
          <cell r="D25">
            <v>2</v>
          </cell>
          <cell r="E25" t="str">
            <v>2 - Trevino's Highballers</v>
          </cell>
          <cell r="G25" t="str">
            <v>jeazt88@gmail.com</v>
          </cell>
        </row>
        <row r="26">
          <cell r="A26" t="str">
            <v>Coulter, Ken</v>
          </cell>
          <cell r="B26" t="str">
            <v>Y</v>
          </cell>
          <cell r="C26">
            <v>1.6000000000000014</v>
          </cell>
          <cell r="D26">
            <v>5</v>
          </cell>
          <cell r="E26" t="str">
            <v>5 - The Golden Bears</v>
          </cell>
          <cell r="G26" t="str">
            <v>akcoulter@frontier.com</v>
          </cell>
        </row>
        <row r="27">
          <cell r="A27" t="str">
            <v>Crisco, Brad</v>
          </cell>
          <cell r="B27" t="str">
            <v>Y</v>
          </cell>
          <cell r="C27">
            <v>6.2749999999999986</v>
          </cell>
          <cell r="D27">
            <v>1</v>
          </cell>
          <cell r="E27" t="str">
            <v>1 - Norman's Sharks</v>
          </cell>
          <cell r="G27" t="str">
            <v>bcrisco@elmwood322.com</v>
          </cell>
        </row>
        <row r="28">
          <cell r="A28" t="str">
            <v>Criswell, Larry</v>
          </cell>
          <cell r="B28" t="str">
            <v>Y</v>
          </cell>
          <cell r="C28">
            <v>8.8500000000000014</v>
          </cell>
          <cell r="D28">
            <v>1</v>
          </cell>
          <cell r="E28" t="str">
            <v>1 - Norman's Sharks</v>
          </cell>
          <cell r="G28" t="str">
            <v>larrycriswell@telstar-online.net</v>
          </cell>
          <cell r="H28" t="str">
            <v>Gold Tees 2023</v>
          </cell>
        </row>
        <row r="29">
          <cell r="A29" t="str">
            <v>Dunbar, Al</v>
          </cell>
          <cell r="B29" t="str">
            <v>Y</v>
          </cell>
          <cell r="C29">
            <v>8.2666666666666657</v>
          </cell>
          <cell r="D29">
            <v>4</v>
          </cell>
          <cell r="E29" t="str">
            <v>4 - Gary's Players</v>
          </cell>
          <cell r="G29" t="str">
            <v>aldunbar47@gmail.com</v>
          </cell>
        </row>
        <row r="30">
          <cell r="A30" t="str">
            <v>Durst, Justin</v>
          </cell>
          <cell r="B30" t="str">
            <v>Y</v>
          </cell>
          <cell r="C30">
            <v>4.3500000000000014</v>
          </cell>
          <cell r="D30">
            <v>2</v>
          </cell>
          <cell r="E30" t="str">
            <v>2 - Trevino's Highballers</v>
          </cell>
          <cell r="G30" t="str">
            <v>justindurst2@gmail.com</v>
          </cell>
          <cell r="H30" t="str">
            <v>need new email acct, chgd jobs</v>
          </cell>
        </row>
        <row r="31">
          <cell r="A31" t="str">
            <v>Ehens, Matt</v>
          </cell>
          <cell r="B31" t="str">
            <v>Y</v>
          </cell>
          <cell r="C31">
            <v>6.1000000000000014</v>
          </cell>
          <cell r="D31">
            <v>2</v>
          </cell>
          <cell r="E31" t="str">
            <v>2 - Trevino's Highballers</v>
          </cell>
          <cell r="G31" t="str">
            <v>mattehens@hotmail.com</v>
          </cell>
        </row>
        <row r="32">
          <cell r="A32" t="str">
            <v>Ekstrand, Jared</v>
          </cell>
          <cell r="B32" t="str">
            <v>Y</v>
          </cell>
          <cell r="C32">
            <v>4.8500000000000014</v>
          </cell>
          <cell r="D32">
            <v>3</v>
          </cell>
          <cell r="E32" t="str">
            <v>3 - Watson's Kneeknockers</v>
          </cell>
          <cell r="G32" t="str">
            <v>jaredekstrand@yahoo.com</v>
          </cell>
        </row>
        <row r="33">
          <cell r="A33" t="str">
            <v>Evans, Clark (N)</v>
          </cell>
          <cell r="B33" t="str">
            <v>NEW</v>
          </cell>
          <cell r="C33">
            <v>10</v>
          </cell>
          <cell r="D33">
            <v>4</v>
          </cell>
          <cell r="E33" t="str">
            <v>4 - Gary's Players</v>
          </cell>
          <cell r="G33" t="str">
            <v>clarkevans1969@gmail.com</v>
          </cell>
          <cell r="H33" t="str">
            <v>email entered; scores 43-48</v>
          </cell>
        </row>
        <row r="34">
          <cell r="A34" t="str">
            <v>Ewalt, Alex</v>
          </cell>
          <cell r="B34" t="str">
            <v>Y</v>
          </cell>
          <cell r="C34">
            <v>7.6000000000000014</v>
          </cell>
          <cell r="D34">
            <v>8</v>
          </cell>
          <cell r="E34" t="str">
            <v>8 - Arnie's Army</v>
          </cell>
          <cell r="G34" t="str">
            <v>aewalt@standardheat.com</v>
          </cell>
        </row>
        <row r="35">
          <cell r="A35" t="str">
            <v>Ewalt, Britt</v>
          </cell>
          <cell r="B35" t="str">
            <v>Y</v>
          </cell>
          <cell r="C35">
            <v>9.8500000000000014</v>
          </cell>
          <cell r="D35">
            <v>8</v>
          </cell>
          <cell r="E35" t="str">
            <v>8 - Arnie's Army</v>
          </cell>
          <cell r="G35" t="str">
            <v>bewalt@standardheat.com</v>
          </cell>
        </row>
        <row r="36">
          <cell r="A36" t="str">
            <v>Fletcher, Mat (N)</v>
          </cell>
          <cell r="B36" t="str">
            <v>NEW</v>
          </cell>
          <cell r="C36">
            <v>12</v>
          </cell>
          <cell r="D36">
            <v>2</v>
          </cell>
          <cell r="E36" t="str">
            <v>2 - Trevino's Highballers</v>
          </cell>
          <cell r="G36" t="str">
            <v>Mfletcher@hanson-inc.com</v>
          </cell>
          <cell r="H36" t="str">
            <v>email entered; scoree 45-50</v>
          </cell>
        </row>
        <row r="37">
          <cell r="A37" t="str">
            <v>Frye, Kevin (N)</v>
          </cell>
          <cell r="B37" t="str">
            <v>NEW</v>
          </cell>
          <cell r="C37">
            <v>11</v>
          </cell>
          <cell r="D37">
            <v>1</v>
          </cell>
          <cell r="E37" t="str">
            <v>1 - Norman's Sharks</v>
          </cell>
          <cell r="G37" t="str">
            <v>frye2307@gmail.com</v>
          </cell>
          <cell r="H37" t="str">
            <v>email entered; scoree 44-47</v>
          </cell>
        </row>
        <row r="38">
          <cell r="A38" t="str">
            <v>Graves, Nate</v>
          </cell>
          <cell r="B38" t="str">
            <v>Y</v>
          </cell>
          <cell r="C38">
            <v>0.60000000000000142</v>
          </cell>
          <cell r="D38">
            <v>3</v>
          </cell>
          <cell r="E38" t="str">
            <v>3 - Watson's Kneeknockers</v>
          </cell>
          <cell r="G38" t="str">
            <v>nsgrave@yahoo.com</v>
          </cell>
        </row>
        <row r="39">
          <cell r="A39" t="str">
            <v>Guppy, Matt</v>
          </cell>
          <cell r="B39" t="str">
            <v>Y</v>
          </cell>
          <cell r="C39">
            <v>3.6000000000000014</v>
          </cell>
          <cell r="D39">
            <v>4</v>
          </cell>
          <cell r="E39" t="str">
            <v>4 - Gary's Players</v>
          </cell>
          <cell r="G39" t="str">
            <v>mguppy06@hotmail.com</v>
          </cell>
        </row>
        <row r="40">
          <cell r="A40" t="str">
            <v>Halloway, Chad</v>
          </cell>
          <cell r="B40" t="str">
            <v>Y</v>
          </cell>
          <cell r="C40">
            <v>8.6000000000000014</v>
          </cell>
          <cell r="D40">
            <v>2</v>
          </cell>
          <cell r="E40" t="str">
            <v>2 - Trevino's Highballers</v>
          </cell>
          <cell r="G40" t="str">
            <v>chollowy@yahoo.com</v>
          </cell>
        </row>
        <row r="41">
          <cell r="A41" t="str">
            <v>Harmon, Aaron</v>
          </cell>
          <cell r="B41" t="str">
            <v>Y</v>
          </cell>
          <cell r="C41">
            <v>2.8500000000000014</v>
          </cell>
          <cell r="D41">
            <v>6</v>
          </cell>
          <cell r="E41" t="str">
            <v>6 - Weiskopf's Wiseguys</v>
          </cell>
          <cell r="G41" t="str">
            <v>harmon.aaron.m@gmail.com</v>
          </cell>
        </row>
        <row r="42">
          <cell r="A42" t="str">
            <v>Harms, Tim</v>
          </cell>
          <cell r="B42" t="str">
            <v>Y</v>
          </cell>
          <cell r="C42">
            <v>2.1000000000000014</v>
          </cell>
          <cell r="D42">
            <v>7</v>
          </cell>
          <cell r="E42" t="str">
            <v>7 - Hogan's Heroes</v>
          </cell>
          <cell r="G42" t="str">
            <v>tharms.family@gmail.com</v>
          </cell>
        </row>
        <row r="43">
          <cell r="A43" t="str">
            <v>Harris, Marty (N)</v>
          </cell>
          <cell r="B43" t="str">
            <v>NEW</v>
          </cell>
          <cell r="C43">
            <v>6</v>
          </cell>
          <cell r="D43">
            <v>8</v>
          </cell>
          <cell r="E43" t="str">
            <v>8 - Arnie's Army</v>
          </cell>
          <cell r="G43" t="str">
            <v>scoops_reds@yahoo.com</v>
          </cell>
          <cell r="H43" t="str">
            <v>email entered - score 39-43</v>
          </cell>
        </row>
        <row r="44">
          <cell r="A44" t="str">
            <v>Hart, Seth</v>
          </cell>
          <cell r="B44" t="str">
            <v>Y</v>
          </cell>
          <cell r="C44">
            <v>8.8500000000000014</v>
          </cell>
          <cell r="D44">
            <v>1</v>
          </cell>
          <cell r="E44" t="str">
            <v>1 - Norman's Sharks</v>
          </cell>
          <cell r="G44" t="str">
            <v>hartdayna@gmail.com</v>
          </cell>
        </row>
        <row r="45">
          <cell r="A45" t="str">
            <v>Haulk, Jake</v>
          </cell>
          <cell r="B45" t="str">
            <v>Y</v>
          </cell>
          <cell r="C45">
            <v>13.350000000000001</v>
          </cell>
          <cell r="D45">
            <v>3</v>
          </cell>
          <cell r="E45" t="str">
            <v>3 - Watson's Kneeknockers</v>
          </cell>
          <cell r="G45" t="str">
            <v>jakehaulk@yahoo.com</v>
          </cell>
        </row>
        <row r="46">
          <cell r="A46" t="str">
            <v>Howard, Chris (N)</v>
          </cell>
          <cell r="B46" t="str">
            <v>NEW</v>
          </cell>
          <cell r="C46">
            <v>15</v>
          </cell>
          <cell r="D46">
            <v>5</v>
          </cell>
          <cell r="E46" t="str">
            <v>5 - The Golden Bears</v>
          </cell>
          <cell r="G46" t="str">
            <v>Chris@hsmechanicalinc.com</v>
          </cell>
          <cell r="H46" t="str">
            <v>email entered;score 45-55 range</v>
          </cell>
        </row>
        <row r="47">
          <cell r="A47" t="str">
            <v>Jackson, Bob</v>
          </cell>
          <cell r="B47" t="str">
            <v>Y</v>
          </cell>
          <cell r="C47">
            <v>12.350000000000001</v>
          </cell>
          <cell r="D47">
            <v>1</v>
          </cell>
          <cell r="E47" t="str">
            <v>1 - Norman's Sharks</v>
          </cell>
          <cell r="G47" t="str">
            <v>rcjackson6346@gmail.com</v>
          </cell>
        </row>
        <row r="48">
          <cell r="A48" t="str">
            <v>Jehle, Nick</v>
          </cell>
          <cell r="B48" t="str">
            <v>Y</v>
          </cell>
          <cell r="C48">
            <v>5.8500000000000014</v>
          </cell>
          <cell r="D48">
            <v>3</v>
          </cell>
          <cell r="E48" t="str">
            <v>3 - Watson's Kneeknockers</v>
          </cell>
          <cell r="G48" t="str">
            <v>nickjehle403307@gmail.com</v>
          </cell>
        </row>
        <row r="49">
          <cell r="A49" t="str">
            <v>Jehle, Scott</v>
          </cell>
          <cell r="B49" t="str">
            <v>Y</v>
          </cell>
          <cell r="C49">
            <v>5.3500000000000014</v>
          </cell>
          <cell r="D49">
            <v>8</v>
          </cell>
          <cell r="E49" t="str">
            <v>8 - Arnie's Army</v>
          </cell>
          <cell r="G49" t="str">
            <v xml:space="preserve">sjehle@eis2016.com; </v>
          </cell>
        </row>
        <row r="50">
          <cell r="A50" t="str">
            <v>Johns, Nate</v>
          </cell>
          <cell r="B50" t="str">
            <v>Y</v>
          </cell>
          <cell r="C50">
            <v>7.1000000000000014</v>
          </cell>
          <cell r="D50">
            <v>6</v>
          </cell>
          <cell r="E50" t="str">
            <v>6 - Weiskopf's Wiseguys</v>
          </cell>
          <cell r="G50" t="str">
            <v>nathan.d.johns@gmail.com</v>
          </cell>
        </row>
        <row r="51">
          <cell r="A51" t="str">
            <v>Kirvin, Zach</v>
          </cell>
          <cell r="B51" t="str">
            <v>Y</v>
          </cell>
          <cell r="C51">
            <v>2.3800000000000026</v>
          </cell>
          <cell r="D51">
            <v>7</v>
          </cell>
          <cell r="E51" t="str">
            <v>7 - Hogan's Heroes</v>
          </cell>
          <cell r="G51" t="str">
            <v>ZKIRVEN@gmail.com</v>
          </cell>
        </row>
        <row r="52">
          <cell r="A52" t="str">
            <v>Kriz, Jeff</v>
          </cell>
          <cell r="B52" t="str">
            <v>Y</v>
          </cell>
          <cell r="C52">
            <v>4.9750000000000014</v>
          </cell>
          <cell r="D52">
            <v>5</v>
          </cell>
          <cell r="E52" t="str">
            <v>5 - The Golden Bears</v>
          </cell>
          <cell r="G52" t="str">
            <v>jeffkriz2@gmail.com</v>
          </cell>
        </row>
        <row r="53">
          <cell r="A53" t="str">
            <v>Ludwig, Jay</v>
          </cell>
          <cell r="B53" t="str">
            <v>Y</v>
          </cell>
          <cell r="C53">
            <v>7.3500000000000014</v>
          </cell>
          <cell r="D53">
            <v>7</v>
          </cell>
          <cell r="E53" t="str">
            <v>7 - Hogan's Heroes</v>
          </cell>
          <cell r="G53" t="str">
            <v>ludwijw@yahoo.com</v>
          </cell>
        </row>
        <row r="54">
          <cell r="A54" t="str">
            <v>Mackie, Greg</v>
          </cell>
          <cell r="B54" t="str">
            <v>y</v>
          </cell>
          <cell r="C54">
            <v>5.1000000000000014</v>
          </cell>
          <cell r="D54">
            <v>8</v>
          </cell>
          <cell r="E54" t="str">
            <v>8 - Arnie's Army</v>
          </cell>
          <cell r="G54" t="str">
            <v>gregmackie50@gmail.com</v>
          </cell>
          <cell r="H54" t="str">
            <v>Gold Tees 2023</v>
          </cell>
        </row>
        <row r="55">
          <cell r="A55" t="str">
            <v>Maier, Tom</v>
          </cell>
          <cell r="B55" t="str">
            <v>Y</v>
          </cell>
          <cell r="C55">
            <v>6.1000000000000014</v>
          </cell>
          <cell r="D55">
            <v>1</v>
          </cell>
          <cell r="E55" t="str">
            <v>1 - Norman's Sharks</v>
          </cell>
          <cell r="G55" t="str">
            <v xml:space="preserve">maier_44@hotmail.com; </v>
          </cell>
        </row>
        <row r="56">
          <cell r="A56" t="str">
            <v>McKinty, John</v>
          </cell>
          <cell r="B56" t="str">
            <v>Y</v>
          </cell>
          <cell r="C56">
            <v>4.1000000000000014</v>
          </cell>
          <cell r="D56">
            <v>1</v>
          </cell>
          <cell r="E56" t="str">
            <v>1 - Norman's Sharks</v>
          </cell>
          <cell r="G56" t="str">
            <v>yatescity2@yahoo.com</v>
          </cell>
        </row>
        <row r="57">
          <cell r="A57" t="str">
            <v>Mercer, Mike (N)</v>
          </cell>
          <cell r="B57" t="str">
            <v>NEW</v>
          </cell>
          <cell r="C57">
            <v>9</v>
          </cell>
          <cell r="D57">
            <v>6</v>
          </cell>
          <cell r="E57" t="str">
            <v>6 - Weiskopf's Wiseguys</v>
          </cell>
          <cell r="G57" t="str">
            <v>Mpmercer20@gmail.com</v>
          </cell>
          <cell r="H57" t="str">
            <v>wants hdcp recalc using first 2 scores</v>
          </cell>
        </row>
        <row r="58">
          <cell r="A58" t="str">
            <v>Miller, Steven</v>
          </cell>
          <cell r="B58" t="str">
            <v>Y</v>
          </cell>
          <cell r="C58">
            <v>3.6000000000000014</v>
          </cell>
          <cell r="D58">
            <v>3</v>
          </cell>
          <cell r="E58" t="str">
            <v>3 - Watson's Kneeknockers</v>
          </cell>
          <cell r="G58" t="str">
            <v>s.miller34@hotmail.com</v>
          </cell>
        </row>
        <row r="59">
          <cell r="A59" t="str">
            <v>Monroe, Jim</v>
          </cell>
          <cell r="B59" t="str">
            <v>Y</v>
          </cell>
          <cell r="C59">
            <v>7.6000000000000014</v>
          </cell>
          <cell r="D59">
            <v>8</v>
          </cell>
          <cell r="E59" t="str">
            <v>8 - Arnie's Army</v>
          </cell>
          <cell r="G59" t="str">
            <v>jamesmonroe007@gmail.com</v>
          </cell>
        </row>
        <row r="60">
          <cell r="A60" t="str">
            <v>Monroe, Nate</v>
          </cell>
          <cell r="B60" t="str">
            <v>Y</v>
          </cell>
          <cell r="C60">
            <v>0.35000000000000142</v>
          </cell>
          <cell r="D60">
            <v>2</v>
          </cell>
          <cell r="E60" t="str">
            <v>2 - Trevino's Highballers</v>
          </cell>
          <cell r="G60" t="str">
            <v>natemo97@gmail.com</v>
          </cell>
        </row>
        <row r="61">
          <cell r="A61" t="str">
            <v>Nader, James (N)</v>
          </cell>
          <cell r="B61" t="str">
            <v>NEW</v>
          </cell>
          <cell r="C61">
            <v>14</v>
          </cell>
          <cell r="D61">
            <v>4</v>
          </cell>
          <cell r="E61" t="str">
            <v>4 - Gary's Players</v>
          </cell>
          <cell r="G61" t="str">
            <v>jlkj85@gmail.com</v>
          </cell>
          <cell r="H61" t="str">
            <v>email entered; score 48-50</v>
          </cell>
        </row>
        <row r="62">
          <cell r="A62" t="str">
            <v>Northrup, Jim</v>
          </cell>
          <cell r="B62" t="str">
            <v>Y</v>
          </cell>
          <cell r="C62">
            <v>4</v>
          </cell>
          <cell r="D62">
            <v>2</v>
          </cell>
          <cell r="E62" t="str">
            <v>2 - Trevino's Highballers</v>
          </cell>
          <cell r="G62" t="str">
            <v>jnorthrup66@gmail.com</v>
          </cell>
          <cell r="H62" t="str">
            <v>asked jim, he's a 4 hdcp starting out</v>
          </cell>
        </row>
        <row r="63">
          <cell r="A63" t="str">
            <v>Ott, Alex</v>
          </cell>
          <cell r="B63" t="str">
            <v>Y</v>
          </cell>
          <cell r="C63">
            <v>1.1000000000000014</v>
          </cell>
          <cell r="D63">
            <v>4</v>
          </cell>
          <cell r="E63" t="str">
            <v>4 - Gary's Players</v>
          </cell>
          <cell r="G63" t="str">
            <v>ottfarms91@gmail.com</v>
          </cell>
        </row>
        <row r="64">
          <cell r="A64" t="str">
            <v>Patterson, Jim</v>
          </cell>
          <cell r="B64" t="str">
            <v>Y</v>
          </cell>
          <cell r="C64">
            <v>9.1000000000000014</v>
          </cell>
          <cell r="D64">
            <v>3</v>
          </cell>
          <cell r="E64" t="str">
            <v>3 - Watson's Kneeknockers</v>
          </cell>
          <cell r="G64" t="str">
            <v xml:space="preserve">jepatrson1@aol.com; </v>
          </cell>
        </row>
        <row r="65">
          <cell r="A65" t="str">
            <v>Phillips, Ralph</v>
          </cell>
          <cell r="B65" t="str">
            <v>Y</v>
          </cell>
          <cell r="C65">
            <v>5.0500000000000043</v>
          </cell>
          <cell r="D65">
            <v>6</v>
          </cell>
          <cell r="E65" t="str">
            <v>6 - Weiskopf's Wiseguys</v>
          </cell>
          <cell r="G65" t="str">
            <v>ffphillips94@yahoo.com</v>
          </cell>
        </row>
        <row r="66">
          <cell r="A66" t="str">
            <v>Pierson, Brent</v>
          </cell>
          <cell r="B66" t="str">
            <v>Y</v>
          </cell>
          <cell r="C66">
            <v>9.7725000000000009</v>
          </cell>
          <cell r="D66">
            <v>7</v>
          </cell>
          <cell r="E66" t="str">
            <v>7 - Hogan's Heroes</v>
          </cell>
          <cell r="G66" t="str">
            <v>baphd1@sbcglobal.net</v>
          </cell>
        </row>
        <row r="67">
          <cell r="A67" t="str">
            <v>Powers, Brett</v>
          </cell>
          <cell r="B67" t="str">
            <v>Y</v>
          </cell>
          <cell r="C67">
            <v>7.7875000000000014</v>
          </cell>
          <cell r="D67">
            <v>7</v>
          </cell>
          <cell r="E67" t="str">
            <v>7 - Hogan's Heroes</v>
          </cell>
          <cell r="G67" t="str">
            <v>bpmidstate@gmail.com</v>
          </cell>
        </row>
        <row r="68">
          <cell r="A68" t="str">
            <v>Price, Curt</v>
          </cell>
          <cell r="B68" t="str">
            <v>Y</v>
          </cell>
          <cell r="C68">
            <v>13.100000000000001</v>
          </cell>
          <cell r="D68">
            <v>2</v>
          </cell>
          <cell r="E68" t="str">
            <v>2 - Trevino's Highballers</v>
          </cell>
          <cell r="G68" t="str">
            <v>cprice@lumenok.net</v>
          </cell>
        </row>
        <row r="69">
          <cell r="A69" t="str">
            <v>Price, Eric</v>
          </cell>
          <cell r="B69" t="str">
            <v>Y</v>
          </cell>
          <cell r="C69">
            <v>12.793500000000002</v>
          </cell>
          <cell r="D69">
            <v>1</v>
          </cell>
          <cell r="E69" t="str">
            <v>1 - Norman's Sharks</v>
          </cell>
          <cell r="G69" t="str">
            <v xml:space="preserve">eprice@lumenok.net; </v>
          </cell>
        </row>
        <row r="70">
          <cell r="A70" t="str">
            <v>Putney, Tom</v>
          </cell>
          <cell r="B70" t="str">
            <v>Y</v>
          </cell>
          <cell r="C70">
            <v>6.6000000000000014</v>
          </cell>
          <cell r="D70">
            <v>3</v>
          </cell>
          <cell r="E70" t="str">
            <v>3 - Watson's Kneeknockers</v>
          </cell>
          <cell r="G70" t="str">
            <v>putney869@yahoo.com</v>
          </cell>
        </row>
        <row r="71">
          <cell r="A71" t="str">
            <v>Putrich, Josh</v>
          </cell>
          <cell r="B71" t="str">
            <v>Y</v>
          </cell>
          <cell r="C71">
            <v>5.3500000000000014</v>
          </cell>
          <cell r="D71">
            <v>7</v>
          </cell>
          <cell r="E71" t="str">
            <v>7 - Hogan's Heroes</v>
          </cell>
          <cell r="G71" t="str">
            <v>putrichj@gmail.com</v>
          </cell>
        </row>
        <row r="72">
          <cell r="A72" t="str">
            <v>Ramsay, Dave</v>
          </cell>
          <cell r="B72" t="str">
            <v>Y</v>
          </cell>
          <cell r="C72">
            <v>1.6000000000000014</v>
          </cell>
          <cell r="D72">
            <v>6</v>
          </cell>
          <cell r="E72" t="str">
            <v>6 - Weiskopf's Wiseguys</v>
          </cell>
          <cell r="G72" t="str">
            <v>David.Ramsay@arcosa.com</v>
          </cell>
        </row>
        <row r="73">
          <cell r="A73" t="str">
            <v>Roberson, Damon</v>
          </cell>
          <cell r="B73" t="str">
            <v>Y</v>
          </cell>
          <cell r="C73">
            <v>9.0874999999999986</v>
          </cell>
          <cell r="D73">
            <v>2</v>
          </cell>
          <cell r="E73" t="str">
            <v>2 - Trevino's Highballers</v>
          </cell>
          <cell r="G73" t="str">
            <v>notnacnomad@gmail.com</v>
          </cell>
        </row>
        <row r="74">
          <cell r="A74" t="str">
            <v>Schmeig, Joel</v>
          </cell>
          <cell r="B74" t="str">
            <v>Y</v>
          </cell>
          <cell r="C74">
            <v>15.647333333333329</v>
          </cell>
          <cell r="D74">
            <v>7</v>
          </cell>
          <cell r="E74" t="str">
            <v>7 - Hogan's Heroes</v>
          </cell>
          <cell r="G74" t="str">
            <v>jmschmieg@hotmail.com</v>
          </cell>
        </row>
        <row r="75">
          <cell r="A75" t="str">
            <v>Self, Dallas</v>
          </cell>
          <cell r="B75" t="str">
            <v>Y</v>
          </cell>
          <cell r="C75">
            <v>14.850000000000001</v>
          </cell>
          <cell r="D75">
            <v>5</v>
          </cell>
          <cell r="E75" t="str">
            <v>5 - The Golden Bears</v>
          </cell>
          <cell r="G75" t="str">
            <v>doubletakebng@gmail.com</v>
          </cell>
        </row>
        <row r="76">
          <cell r="A76" t="str">
            <v>Sheridan, Tyler</v>
          </cell>
          <cell r="B76" t="str">
            <v>Y</v>
          </cell>
          <cell r="C76">
            <v>9.3500000000000014</v>
          </cell>
          <cell r="D76">
            <v>4</v>
          </cell>
          <cell r="E76" t="str">
            <v>4 - Gary's Players</v>
          </cell>
          <cell r="G76" t="str">
            <v>trsheridan14@gmail.com</v>
          </cell>
        </row>
        <row r="77">
          <cell r="A77" t="str">
            <v>Shissler, Charlie</v>
          </cell>
          <cell r="B77" t="str">
            <v>Y</v>
          </cell>
          <cell r="C77">
            <v>11.350000000000001</v>
          </cell>
          <cell r="D77">
            <v>4</v>
          </cell>
          <cell r="E77" t="str">
            <v>4 - Gary's Players</v>
          </cell>
          <cell r="G77" t="str">
            <v>cdshiss@gmail.com</v>
          </cell>
        </row>
        <row r="78">
          <cell r="A78" t="str">
            <v>Shreck, Adam (N)</v>
          </cell>
          <cell r="B78" t="str">
            <v>NEW</v>
          </cell>
          <cell r="C78">
            <v>12</v>
          </cell>
          <cell r="D78">
            <v>3</v>
          </cell>
          <cell r="E78" t="str">
            <v>3 - Watson's Kneeknockers</v>
          </cell>
          <cell r="G78" t="str">
            <v>theshreckster@gmail.com</v>
          </cell>
          <cell r="H78" t="str">
            <v xml:space="preserve">email entered; socres 45- 50 </v>
          </cell>
        </row>
        <row r="79">
          <cell r="A79" t="str">
            <v>Steffes, Adam (N)</v>
          </cell>
          <cell r="B79" t="str">
            <v>NEW</v>
          </cell>
          <cell r="C79">
            <v>10</v>
          </cell>
          <cell r="D79">
            <v>3</v>
          </cell>
          <cell r="E79" t="str">
            <v>3 - Watson's Kneeknockers</v>
          </cell>
          <cell r="G79" t="str">
            <v>adamsteffes3374@gmail.com</v>
          </cell>
          <cell r="H79" t="str">
            <v>email entered; scores 45</v>
          </cell>
        </row>
        <row r="80">
          <cell r="A80" t="str">
            <v>Stillson, Jeremy</v>
          </cell>
          <cell r="B80" t="str">
            <v>Y</v>
          </cell>
          <cell r="C80">
            <v>-0.89999999999999858</v>
          </cell>
          <cell r="D80">
            <v>1</v>
          </cell>
          <cell r="E80" t="str">
            <v>1 - Norman's Sharks</v>
          </cell>
          <cell r="G80" t="str">
            <v>jdstillson@yahoo.com</v>
          </cell>
        </row>
        <row r="81">
          <cell r="A81" t="str">
            <v>Stillson, Ray</v>
          </cell>
          <cell r="B81" t="str">
            <v>Y</v>
          </cell>
          <cell r="C81">
            <v>13.850000000000001</v>
          </cell>
          <cell r="D81">
            <v>4</v>
          </cell>
          <cell r="E81" t="str">
            <v>4 - Gary's Players</v>
          </cell>
          <cell r="G81" t="str">
            <v>rjstillson@aol.com</v>
          </cell>
          <cell r="H81" t="str">
            <v>Gold Tees 2023</v>
          </cell>
        </row>
        <row r="82">
          <cell r="A82" t="str">
            <v>Stover, Kyle (N)</v>
          </cell>
          <cell r="B82" t="str">
            <v>NEW</v>
          </cell>
          <cell r="C82">
            <v>10</v>
          </cell>
          <cell r="D82">
            <v>2</v>
          </cell>
          <cell r="E82" t="str">
            <v>2 - Trevino's Highballers</v>
          </cell>
          <cell r="G82" t="str">
            <v>kstover@capitolgroupinc.com</v>
          </cell>
          <cell r="H82" t="str">
            <v>email entered; score 45</v>
          </cell>
        </row>
        <row r="83">
          <cell r="A83" t="str">
            <v>Thompson, Craig</v>
          </cell>
          <cell r="B83" t="str">
            <v>Y</v>
          </cell>
          <cell r="C83">
            <v>10.350000000000001</v>
          </cell>
          <cell r="D83">
            <v>7</v>
          </cell>
          <cell r="E83" t="str">
            <v>7 - Hogan's Heroes</v>
          </cell>
          <cell r="G83" t="str">
            <v>craig@thompsonet.com</v>
          </cell>
        </row>
        <row r="84">
          <cell r="A84" t="str">
            <v>Thornton, Bryan</v>
          </cell>
          <cell r="B84" t="str">
            <v>Y</v>
          </cell>
          <cell r="C84">
            <v>19.850000000000001</v>
          </cell>
          <cell r="D84">
            <v>6</v>
          </cell>
          <cell r="E84" t="str">
            <v>6 - Weiskopf's Wiseguys</v>
          </cell>
          <cell r="G84" t="str">
            <v>bthornton1973@gmail.com</v>
          </cell>
          <cell r="H84" t="str">
            <v>55-69</v>
          </cell>
        </row>
        <row r="85">
          <cell r="A85" t="str">
            <v>Threw, Mick</v>
          </cell>
          <cell r="B85" t="str">
            <v>Y</v>
          </cell>
          <cell r="C85">
            <v>12.100000000000001</v>
          </cell>
          <cell r="D85">
            <v>2</v>
          </cell>
          <cell r="E85" t="str">
            <v>2 - Trevino's Highballers</v>
          </cell>
          <cell r="G85" t="str">
            <v>mthrew57@gmail.com</v>
          </cell>
        </row>
        <row r="86">
          <cell r="A86" t="str">
            <v>Tuttle, Gene</v>
          </cell>
          <cell r="B86" t="str">
            <v>Y</v>
          </cell>
          <cell r="C86">
            <v>4.8500000000000014</v>
          </cell>
          <cell r="D86">
            <v>4</v>
          </cell>
          <cell r="E86" t="str">
            <v>4 - Gary's Players</v>
          </cell>
          <cell r="G86" t="str">
            <v>gt19018@gmail.com</v>
          </cell>
          <cell r="H86" t="str">
            <v>Gold Tees 2022</v>
          </cell>
        </row>
        <row r="87">
          <cell r="A87" t="str">
            <v>Urbanc, Moke</v>
          </cell>
          <cell r="B87" t="str">
            <v>Y</v>
          </cell>
          <cell r="C87">
            <v>3.3500000000000014</v>
          </cell>
          <cell r="D87">
            <v>5</v>
          </cell>
          <cell r="E87" t="str">
            <v>5 - The Golden Bears</v>
          </cell>
          <cell r="G87" t="str">
            <v>moke701@yahoo.com</v>
          </cell>
        </row>
        <row r="88">
          <cell r="A88" t="str">
            <v>Wake, Charlie</v>
          </cell>
          <cell r="B88" t="str">
            <v>Y</v>
          </cell>
          <cell r="C88">
            <v>5.3500000000000014</v>
          </cell>
          <cell r="D88">
            <v>6</v>
          </cell>
          <cell r="E88" t="str">
            <v>6 - Weiskopf's Wiseguys</v>
          </cell>
          <cell r="G88" t="str">
            <v>wakecd@rose-hulman.edu</v>
          </cell>
        </row>
        <row r="89">
          <cell r="A89" t="str">
            <v>Wiebler, David</v>
          </cell>
          <cell r="B89" t="str">
            <v>Y</v>
          </cell>
          <cell r="C89">
            <v>9.9666666666666686</v>
          </cell>
          <cell r="D89">
            <v>8</v>
          </cell>
          <cell r="E89" t="str">
            <v>8 - Arnie's Army</v>
          </cell>
          <cell r="G89" t="str">
            <v>david@waltersbroshd.com</v>
          </cell>
        </row>
      </sheetData>
      <sheetData sheetId="3"/>
      <sheetData sheetId="4"/>
      <sheetData sheetId="5"/>
      <sheetData sheetId="6"/>
      <sheetData sheetId="7">
        <row r="3">
          <cell r="A3" t="str">
            <v>Almasi, Andrew</v>
          </cell>
          <cell r="Z3">
            <v>18.600000000000001</v>
          </cell>
          <cell r="AA3">
            <v>17.100000000000001</v>
          </cell>
        </row>
        <row r="4">
          <cell r="A4" t="str">
            <v>Almasi, Joe</v>
          </cell>
          <cell r="Z4">
            <v>9.6000000000000014</v>
          </cell>
          <cell r="AA4">
            <v>9.6000000000000014</v>
          </cell>
        </row>
        <row r="5">
          <cell r="A5" t="str">
            <v>Almasi, Matt (N)</v>
          </cell>
          <cell r="Z5">
            <v>10.100000000000001</v>
          </cell>
          <cell r="AA5">
            <v>9.8500000000000014</v>
          </cell>
        </row>
        <row r="6">
          <cell r="A6" t="str">
            <v>Almasi, Tom</v>
          </cell>
          <cell r="Z6">
            <v>18.600000000000001</v>
          </cell>
          <cell r="AA6">
            <v>18.600000000000001</v>
          </cell>
        </row>
        <row r="7">
          <cell r="A7" t="str">
            <v>Askam, Tim</v>
          </cell>
          <cell r="Z7">
            <v>7.1000000000000014</v>
          </cell>
          <cell r="AA7">
            <v>7.1000000000000014</v>
          </cell>
        </row>
        <row r="8">
          <cell r="A8" t="str">
            <v>Begner, Josh</v>
          </cell>
          <cell r="Z8">
            <v>7.1000000000000014</v>
          </cell>
          <cell r="AA8">
            <v>6.8500000000000014</v>
          </cell>
        </row>
        <row r="9">
          <cell r="A9" t="str">
            <v>Blum, Kenny</v>
          </cell>
          <cell r="Z9">
            <v>7.8500000000000014</v>
          </cell>
          <cell r="AA9">
            <v>7.8500000000000014</v>
          </cell>
        </row>
        <row r="10">
          <cell r="A10" t="str">
            <v>Bolton, Brook</v>
          </cell>
          <cell r="Z10">
            <v>12.100000000000001</v>
          </cell>
          <cell r="AA10">
            <v>12.100000000000001</v>
          </cell>
        </row>
        <row r="11">
          <cell r="A11" t="str">
            <v>Bourque, Philip</v>
          </cell>
          <cell r="Z11">
            <v>13.100000000000001</v>
          </cell>
          <cell r="AA11">
            <v>13.100000000000001</v>
          </cell>
        </row>
        <row r="12">
          <cell r="A12" t="str">
            <v>Brashers, John (N)</v>
          </cell>
          <cell r="Z12">
            <v>9.3500000000000014</v>
          </cell>
          <cell r="AA12">
            <v>9.3500000000000014</v>
          </cell>
        </row>
        <row r="13">
          <cell r="A13" t="str">
            <v>Brown, Tim</v>
          </cell>
          <cell r="Z13">
            <v>11.865625000000001</v>
          </cell>
          <cell r="AA13">
            <v>12.350000000000001</v>
          </cell>
        </row>
        <row r="14">
          <cell r="A14" t="str">
            <v>Burwell, Brandon</v>
          </cell>
          <cell r="Z14">
            <v>6.1625000000000014</v>
          </cell>
          <cell r="AA14">
            <v>6.1000000000000014</v>
          </cell>
        </row>
        <row r="15">
          <cell r="A15" t="str">
            <v>Cafferty, Pat</v>
          </cell>
          <cell r="Z15">
            <v>5.6000000000000014</v>
          </cell>
          <cell r="AA15">
            <v>5.3500000000000014</v>
          </cell>
        </row>
        <row r="16">
          <cell r="A16" t="str">
            <v>Carlyle, Quinton (N)</v>
          </cell>
          <cell r="Z16">
            <v>9.6000000000000014</v>
          </cell>
          <cell r="AA16">
            <v>9.6000000000000014</v>
          </cell>
        </row>
        <row r="17">
          <cell r="A17" t="str">
            <v>Carter, Greg</v>
          </cell>
          <cell r="Z17">
            <v>12.850000000000001</v>
          </cell>
          <cell r="AA17">
            <v>12.850000000000001</v>
          </cell>
        </row>
        <row r="18">
          <cell r="A18" t="str">
            <v>Casper, Steve</v>
          </cell>
          <cell r="Z18">
            <v>2.6000000000000014</v>
          </cell>
          <cell r="AA18">
            <v>2.3500000000000014</v>
          </cell>
        </row>
        <row r="19">
          <cell r="A19" t="str">
            <v>Caulkins, Paul</v>
          </cell>
          <cell r="Z19">
            <v>10.600000000000001</v>
          </cell>
          <cell r="AA19">
            <v>10.350000000000001</v>
          </cell>
        </row>
        <row r="20">
          <cell r="A20" t="str">
            <v>Centers, Jason</v>
          </cell>
          <cell r="Z20">
            <v>5.1000000000000014</v>
          </cell>
          <cell r="AA20">
            <v>4.3500000000000014</v>
          </cell>
        </row>
        <row r="21">
          <cell r="A21" t="str">
            <v>Claerhout, Todd</v>
          </cell>
          <cell r="Z21">
            <v>3.8500000000000014</v>
          </cell>
          <cell r="AA21">
            <v>3.8500000000000014</v>
          </cell>
        </row>
        <row r="22">
          <cell r="A22" t="str">
            <v>Clark, John</v>
          </cell>
          <cell r="Z22">
            <v>6.6000000000000014</v>
          </cell>
          <cell r="AA22">
            <v>6.6000000000000014</v>
          </cell>
        </row>
        <row r="23">
          <cell r="A23" t="str">
            <v>Cluskey, Ron</v>
          </cell>
          <cell r="Z23">
            <v>11.350000000000001</v>
          </cell>
          <cell r="AA23">
            <v>11.350000000000001</v>
          </cell>
        </row>
        <row r="24">
          <cell r="A24" t="str">
            <v>Colgan, Jack</v>
          </cell>
          <cell r="Z24">
            <v>19.100000000000001</v>
          </cell>
          <cell r="AA24">
            <v>19.100000000000001</v>
          </cell>
        </row>
        <row r="25">
          <cell r="A25" t="str">
            <v>Conklin, Tom</v>
          </cell>
          <cell r="Z25">
            <v>0.85000000000000142</v>
          </cell>
          <cell r="AA25">
            <v>0.60000000000000142</v>
          </cell>
        </row>
        <row r="26">
          <cell r="A26" t="str">
            <v>Copple, Jim</v>
          </cell>
          <cell r="Z26">
            <v>5.3500000000000014</v>
          </cell>
          <cell r="AA26">
            <v>5.3500000000000014</v>
          </cell>
        </row>
        <row r="27">
          <cell r="A27" t="str">
            <v>Coulter, Ken</v>
          </cell>
          <cell r="Z27">
            <v>0.60000000000000142</v>
          </cell>
          <cell r="AA27">
            <v>0.35000000000000142</v>
          </cell>
        </row>
        <row r="28">
          <cell r="A28" t="str">
            <v>Crisco, Brad</v>
          </cell>
          <cell r="Z28">
            <v>7.3500000000000014</v>
          </cell>
          <cell r="AA28">
            <v>6.8500000000000014</v>
          </cell>
        </row>
        <row r="29">
          <cell r="A29" t="str">
            <v>Criswell, Larry</v>
          </cell>
          <cell r="Z29">
            <v>4.8500000000000014</v>
          </cell>
          <cell r="AA29">
            <v>4.8500000000000014</v>
          </cell>
        </row>
        <row r="30">
          <cell r="A30" t="str">
            <v>Dunbar, Al</v>
          </cell>
          <cell r="Z30">
            <v>8.18333333333333</v>
          </cell>
          <cell r="AA30">
            <v>8.7666666666666657</v>
          </cell>
        </row>
        <row r="31">
          <cell r="A31" t="str">
            <v>Durst, Justin</v>
          </cell>
          <cell r="Z31">
            <v>3.8500000000000014</v>
          </cell>
          <cell r="AA31">
            <v>3.8500000000000014</v>
          </cell>
        </row>
        <row r="32">
          <cell r="A32" t="str">
            <v>Ehens, Matt</v>
          </cell>
          <cell r="Z32">
            <v>4.6000000000000014</v>
          </cell>
          <cell r="AA32">
            <v>4.1000000000000014</v>
          </cell>
        </row>
        <row r="33">
          <cell r="A33" t="str">
            <v>Ekstrand, Jared</v>
          </cell>
          <cell r="Z33">
            <v>2.6000000000000014</v>
          </cell>
          <cell r="AA33">
            <v>2.6000000000000014</v>
          </cell>
        </row>
        <row r="34">
          <cell r="A34" t="str">
            <v>Evans, Clark (N)</v>
          </cell>
          <cell r="Z34">
            <v>7.3500000000000014</v>
          </cell>
          <cell r="AA34">
            <v>6.8500000000000014</v>
          </cell>
        </row>
        <row r="35">
          <cell r="A35" t="str">
            <v>Ewalt, Alex</v>
          </cell>
          <cell r="Z35">
            <v>9.3500000000000014</v>
          </cell>
          <cell r="AA35">
            <v>9.3500000000000014</v>
          </cell>
        </row>
        <row r="36">
          <cell r="A36" t="str">
            <v>Ewalt, Britt</v>
          </cell>
          <cell r="Z36">
            <v>9.9125000000000014</v>
          </cell>
          <cell r="AA36">
            <v>9.6000000000000014</v>
          </cell>
        </row>
        <row r="37">
          <cell r="A37" t="str">
            <v>Fletcher, Mat (N)</v>
          </cell>
          <cell r="Z37">
            <v>10.225000000000001</v>
          </cell>
          <cell r="AA37">
            <v>10.350000000000001</v>
          </cell>
        </row>
        <row r="38">
          <cell r="A38" t="str">
            <v>Frye, Kevin (N)</v>
          </cell>
          <cell r="Z38">
            <v>7.6000000000000014</v>
          </cell>
          <cell r="AA38">
            <v>7.6000000000000014</v>
          </cell>
        </row>
        <row r="39">
          <cell r="A39" t="str">
            <v>Graves, Nate</v>
          </cell>
          <cell r="Z39">
            <v>0.10000000000000142</v>
          </cell>
          <cell r="AA39">
            <v>-0.64999999999999858</v>
          </cell>
        </row>
        <row r="40">
          <cell r="A40" t="str">
            <v>Guppy, Matt</v>
          </cell>
          <cell r="Z40">
            <v>6.1000000000000014</v>
          </cell>
          <cell r="AA40">
            <v>5.6000000000000014</v>
          </cell>
        </row>
        <row r="41">
          <cell r="A41" t="str">
            <v>Halloway, Chad</v>
          </cell>
          <cell r="Z41">
            <v>7.3500000000000014</v>
          </cell>
          <cell r="AA41">
            <v>7.3500000000000014</v>
          </cell>
        </row>
        <row r="42">
          <cell r="A42" t="str">
            <v>Harmon, Aaron</v>
          </cell>
          <cell r="Z42">
            <v>3.6000000000000014</v>
          </cell>
          <cell r="AA42">
            <v>3.6000000000000014</v>
          </cell>
        </row>
        <row r="43">
          <cell r="A43" t="str">
            <v>Harms, Tim</v>
          </cell>
          <cell r="Z43">
            <v>4.8500000000000014</v>
          </cell>
          <cell r="AA43">
            <v>4.8500000000000014</v>
          </cell>
        </row>
        <row r="44">
          <cell r="A44" t="str">
            <v>Harris, Marty (N)</v>
          </cell>
          <cell r="Z44">
            <v>6.4750000000000014</v>
          </cell>
          <cell r="AA44">
            <v>6.4750000000000014</v>
          </cell>
        </row>
        <row r="45">
          <cell r="A45" t="str">
            <v>Hart, Seth</v>
          </cell>
          <cell r="Z45">
            <v>8.8500000000000014</v>
          </cell>
          <cell r="AA45">
            <v>8.1000000000000014</v>
          </cell>
        </row>
        <row r="46">
          <cell r="A46" t="str">
            <v>Haulk, Jake</v>
          </cell>
          <cell r="Z46">
            <v>13.850000000000001</v>
          </cell>
          <cell r="AA46">
            <v>13.350000000000001</v>
          </cell>
        </row>
        <row r="47">
          <cell r="A47" t="str">
            <v>Howard, Chris (N)</v>
          </cell>
          <cell r="Z47">
            <v>8.8500000000000014</v>
          </cell>
          <cell r="AA47">
            <v>8.1000000000000014</v>
          </cell>
        </row>
        <row r="48">
          <cell r="A48" t="str">
            <v>Jackson, Bob</v>
          </cell>
          <cell r="Z48">
            <v>10.350000000000001</v>
          </cell>
          <cell r="AA48">
            <v>9.6000000000000014</v>
          </cell>
        </row>
        <row r="49">
          <cell r="A49" t="str">
            <v>Jehle, Nick</v>
          </cell>
          <cell r="Z49">
            <v>6.1625000000000014</v>
          </cell>
          <cell r="AA49">
            <v>5.3500000000000014</v>
          </cell>
        </row>
        <row r="50">
          <cell r="A50" t="str">
            <v>Jehle, Scott</v>
          </cell>
          <cell r="Z50">
            <v>6.2250000000000014</v>
          </cell>
          <cell r="AA50">
            <v>6.2250000000000014</v>
          </cell>
        </row>
        <row r="51">
          <cell r="A51" t="str">
            <v>Johns, Nate</v>
          </cell>
          <cell r="Z51">
            <v>7.3500000000000014</v>
          </cell>
          <cell r="AA51">
            <v>6.3500000000000014</v>
          </cell>
        </row>
        <row r="52">
          <cell r="A52" t="str">
            <v>Kirvin, Zach</v>
          </cell>
          <cell r="Z52">
            <v>3.2950000000000017</v>
          </cell>
          <cell r="AA52">
            <v>3.2950000000000017</v>
          </cell>
        </row>
        <row r="53">
          <cell r="A53" t="str">
            <v>Kriz, Jeff</v>
          </cell>
          <cell r="Z53">
            <v>2.1000000000000014</v>
          </cell>
          <cell r="AA53">
            <v>2.1000000000000014</v>
          </cell>
        </row>
        <row r="54">
          <cell r="A54" t="str">
            <v>Ludwig, Jay</v>
          </cell>
          <cell r="Z54">
            <v>7.8500000000000014</v>
          </cell>
          <cell r="AA54">
            <v>7.3500000000000014</v>
          </cell>
        </row>
        <row r="55">
          <cell r="A55" t="str">
            <v>Mackie, Greg</v>
          </cell>
          <cell r="Z55">
            <v>8.3500000000000014</v>
          </cell>
          <cell r="AA55">
            <v>8.3500000000000014</v>
          </cell>
        </row>
        <row r="56">
          <cell r="A56" t="str">
            <v>Maier, Tom</v>
          </cell>
          <cell r="Z56">
            <v>5.8500000000000014</v>
          </cell>
          <cell r="AA56">
            <v>4.8500000000000014</v>
          </cell>
        </row>
        <row r="57">
          <cell r="A57" t="str">
            <v>McKinty, John</v>
          </cell>
          <cell r="Z57">
            <v>5.1000000000000014</v>
          </cell>
          <cell r="AA57">
            <v>5.1000000000000014</v>
          </cell>
        </row>
        <row r="58">
          <cell r="A58" t="str">
            <v>Mercer, Mike (N)</v>
          </cell>
          <cell r="Z58">
            <v>6.6000000000000014</v>
          </cell>
          <cell r="AA58">
            <v>6.6000000000000014</v>
          </cell>
        </row>
        <row r="59">
          <cell r="A59" t="str">
            <v>Miller, Steven</v>
          </cell>
          <cell r="Z59">
            <v>5.6000000000000014</v>
          </cell>
          <cell r="AA59">
            <v>4.3500000000000014</v>
          </cell>
        </row>
        <row r="60">
          <cell r="A60" t="str">
            <v>Monroe, Jim</v>
          </cell>
          <cell r="Z60">
            <v>7.1000000000000014</v>
          </cell>
          <cell r="AA60">
            <v>7.1000000000000014</v>
          </cell>
        </row>
        <row r="61">
          <cell r="A61" t="str">
            <v>Monroe, Nate</v>
          </cell>
          <cell r="Z61">
            <v>-0.14999999999999858</v>
          </cell>
          <cell r="AA61">
            <v>-0.14999999999999858</v>
          </cell>
        </row>
        <row r="62">
          <cell r="A62" t="str">
            <v>Nader, James (N)</v>
          </cell>
          <cell r="Z62">
            <v>11.850000000000001</v>
          </cell>
          <cell r="AA62">
            <v>11.100000000000001</v>
          </cell>
        </row>
        <row r="63">
          <cell r="A63" t="str">
            <v>Northrup, Jim</v>
          </cell>
          <cell r="Z63">
            <v>3.6000000000000014</v>
          </cell>
          <cell r="AA63">
            <v>3.6000000000000014</v>
          </cell>
        </row>
        <row r="64">
          <cell r="A64" t="str">
            <v>Ott, Alex</v>
          </cell>
          <cell r="Z64">
            <v>0.97500000000000142</v>
          </cell>
          <cell r="AA64">
            <v>0.72500000000000142</v>
          </cell>
        </row>
        <row r="65">
          <cell r="A65" t="str">
            <v>Patterson, Jim</v>
          </cell>
          <cell r="Z65">
            <v>8.6000000000000014</v>
          </cell>
          <cell r="AA65">
            <v>8.6000000000000014</v>
          </cell>
        </row>
        <row r="66">
          <cell r="A66" t="str">
            <v>Phillips, Ralph</v>
          </cell>
          <cell r="Z66">
            <v>4.9624999999999986</v>
          </cell>
          <cell r="AA66">
            <v>4.9624999999999986</v>
          </cell>
        </row>
        <row r="67">
          <cell r="A67" t="str">
            <v>Pierson, Brent</v>
          </cell>
          <cell r="Z67">
            <v>9.6000000000000014</v>
          </cell>
          <cell r="AA67">
            <v>9.6000000000000014</v>
          </cell>
        </row>
        <row r="68">
          <cell r="A68" t="str">
            <v>Powers, Brett</v>
          </cell>
          <cell r="Z68">
            <v>11.100000000000001</v>
          </cell>
          <cell r="AA68">
            <v>11.100000000000001</v>
          </cell>
        </row>
        <row r="69">
          <cell r="A69" t="str">
            <v>Price, Curt</v>
          </cell>
          <cell r="Z69">
            <v>11.350000000000001</v>
          </cell>
          <cell r="AA69">
            <v>10.600000000000001</v>
          </cell>
        </row>
        <row r="70">
          <cell r="A70" t="str">
            <v>Price, Eric</v>
          </cell>
          <cell r="Z70">
            <v>12.898375000000001</v>
          </cell>
          <cell r="AA70">
            <v>12.850000000000001</v>
          </cell>
        </row>
        <row r="71">
          <cell r="A71" t="str">
            <v>Putrich, Josh</v>
          </cell>
          <cell r="Z71">
            <v>3.8500000000000014</v>
          </cell>
          <cell r="AA71">
            <v>2.6000000000000014</v>
          </cell>
        </row>
        <row r="72">
          <cell r="A72" t="str">
            <v>Ramsay, Dave</v>
          </cell>
          <cell r="Z72">
            <v>3.1000000000000014</v>
          </cell>
          <cell r="AA72">
            <v>3.1000000000000014</v>
          </cell>
        </row>
        <row r="73">
          <cell r="A73" t="str">
            <v>Roberson, Damon</v>
          </cell>
          <cell r="Z73">
            <v>10.350000000000001</v>
          </cell>
          <cell r="AA73">
            <v>9.6000000000000014</v>
          </cell>
        </row>
        <row r="74">
          <cell r="A74" t="str">
            <v>Schmeig, Joel</v>
          </cell>
          <cell r="Z74">
            <v>11.850000000000001</v>
          </cell>
          <cell r="AA74">
            <v>10.850000000000001</v>
          </cell>
        </row>
        <row r="75">
          <cell r="A75" t="str">
            <v>Self, Dallas</v>
          </cell>
          <cell r="Z75">
            <v>12.350000000000001</v>
          </cell>
          <cell r="AA75">
            <v>12.100000000000001</v>
          </cell>
        </row>
        <row r="76">
          <cell r="A76" t="str">
            <v>Sheridan, Tyler</v>
          </cell>
          <cell r="Z76">
            <v>12.100000000000001</v>
          </cell>
          <cell r="AA76">
            <v>12.100000000000001</v>
          </cell>
        </row>
        <row r="77">
          <cell r="A77" t="str">
            <v>Shissler, Charlie</v>
          </cell>
          <cell r="Z77">
            <v>8.5375000000000014</v>
          </cell>
          <cell r="AA77">
            <v>7.6000000000000014</v>
          </cell>
        </row>
        <row r="78">
          <cell r="A78" t="str">
            <v>Shreck, Adam (N)</v>
          </cell>
          <cell r="Z78">
            <v>10.850000000000001</v>
          </cell>
          <cell r="AA78">
            <v>10.850000000000001</v>
          </cell>
        </row>
        <row r="79">
          <cell r="A79" t="str">
            <v>Steffes, Adam (N)</v>
          </cell>
          <cell r="Z79">
            <v>6.6000000000000014</v>
          </cell>
          <cell r="AA79">
            <v>6.6000000000000014</v>
          </cell>
        </row>
        <row r="80">
          <cell r="A80" t="str">
            <v>Stillson, Jeremy</v>
          </cell>
          <cell r="Z80">
            <v>-0.89999999999999858</v>
          </cell>
          <cell r="AA80">
            <v>-1.1499999999999986</v>
          </cell>
        </row>
        <row r="81">
          <cell r="A81" t="str">
            <v>Stillson, Ray</v>
          </cell>
          <cell r="Z81">
            <v>10.350000000000001</v>
          </cell>
          <cell r="AA81">
            <v>9.1000000000000014</v>
          </cell>
        </row>
        <row r="82">
          <cell r="A82" t="str">
            <v>Stover, Kyle (N)</v>
          </cell>
          <cell r="Z82">
            <v>4.6000000000000014</v>
          </cell>
          <cell r="AA82">
            <v>4.1000000000000014</v>
          </cell>
        </row>
        <row r="83">
          <cell r="A83" t="str">
            <v>Thompson, Craig</v>
          </cell>
          <cell r="Z83">
            <v>8.3500000000000014</v>
          </cell>
          <cell r="AA83">
            <v>7.6000000000000014</v>
          </cell>
        </row>
        <row r="84">
          <cell r="A84" t="str">
            <v>Thornton, Bryan</v>
          </cell>
          <cell r="Z84">
            <v>23.85</v>
          </cell>
          <cell r="AA84">
            <v>23.85</v>
          </cell>
        </row>
        <row r="85">
          <cell r="A85" t="str">
            <v>Threw, Mick</v>
          </cell>
          <cell r="Z85">
            <v>12.225000000000001</v>
          </cell>
          <cell r="AA85">
            <v>12.100000000000001</v>
          </cell>
        </row>
        <row r="86">
          <cell r="A86" t="str">
            <v>Tuttle, Gene</v>
          </cell>
          <cell r="Z86">
            <v>4.8500000000000014</v>
          </cell>
          <cell r="AA86">
            <v>4.3500000000000014</v>
          </cell>
        </row>
        <row r="87">
          <cell r="A87" t="str">
            <v>Urbanc, Moke</v>
          </cell>
          <cell r="Z87">
            <v>5.1000000000000014</v>
          </cell>
          <cell r="AA87">
            <v>4.3500000000000014</v>
          </cell>
        </row>
        <row r="88">
          <cell r="A88" t="str">
            <v>Wake, Charlie</v>
          </cell>
          <cell r="Z88">
            <v>4.8500000000000014</v>
          </cell>
          <cell r="AA88">
            <v>4.8500000000000014</v>
          </cell>
        </row>
        <row r="89">
          <cell r="A89" t="str">
            <v>Wiebler, David</v>
          </cell>
          <cell r="Z89">
            <v>6.3500000000000014</v>
          </cell>
          <cell r="AA89">
            <v>6.1000000000000014</v>
          </cell>
        </row>
      </sheetData>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E6BE00-1223-4E1A-BEE9-9B58111D7265}">
  <dimension ref="A1:Z170"/>
  <sheetViews>
    <sheetView tabSelected="1" zoomScaleNormal="100" workbookViewId="0">
      <selection activeCell="B66" sqref="B66"/>
    </sheetView>
  </sheetViews>
  <sheetFormatPr defaultRowHeight="15" x14ac:dyDescent="0.25"/>
  <cols>
    <col min="1" max="1" width="22.7109375" style="10" customWidth="1"/>
    <col min="2" max="2" width="12.7109375" style="10" customWidth="1"/>
    <col min="3" max="3" width="10" style="10" customWidth="1"/>
    <col min="4" max="4" width="9.140625" style="10"/>
    <col min="5" max="5" width="21.85546875" style="10" customWidth="1"/>
    <col min="6" max="6" width="12.140625" style="10" customWidth="1"/>
    <col min="7" max="7" width="10.42578125" style="10" customWidth="1"/>
    <col min="8" max="9" width="8.5703125" style="10" customWidth="1"/>
    <col min="10" max="10" width="2.7109375" style="10" customWidth="1"/>
    <col min="11" max="11" width="20.7109375" style="10" customWidth="1"/>
    <col min="12" max="12" width="7.42578125" style="10" customWidth="1"/>
    <col min="13" max="14" width="8.5703125" style="10" customWidth="1"/>
    <col min="15" max="15" width="8.85546875" style="10" customWidth="1"/>
    <col min="16" max="16" width="10" style="10" customWidth="1"/>
    <col min="17" max="17" width="9" style="10" customWidth="1"/>
    <col min="18" max="21" width="9.140625" style="10"/>
    <col min="22" max="22" width="8.28515625" style="10" customWidth="1"/>
    <col min="23" max="23" width="9.85546875" style="10" customWidth="1"/>
    <col min="24" max="24" width="9" style="10" customWidth="1"/>
    <col min="25" max="25" width="9.42578125" style="10" customWidth="1"/>
    <col min="26" max="16384" width="9.140625" style="10"/>
  </cols>
  <sheetData>
    <row r="1" spans="1:26" ht="18.75" x14ac:dyDescent="0.3">
      <c r="A1" s="2" t="s">
        <v>0</v>
      </c>
      <c r="B1" s="2">
        <v>87</v>
      </c>
      <c r="C1" s="3" t="s">
        <v>1</v>
      </c>
      <c r="D1" s="4"/>
      <c r="E1" s="5">
        <v>45141</v>
      </c>
      <c r="F1" s="6" t="s">
        <v>223</v>
      </c>
      <c r="G1" s="7">
        <v>36</v>
      </c>
      <c r="H1" s="8" t="s">
        <v>2</v>
      </c>
      <c r="I1" s="9"/>
      <c r="K1" s="11" t="s">
        <v>3</v>
      </c>
      <c r="M1" s="12" t="s">
        <v>4</v>
      </c>
      <c r="N1" s="13" t="s">
        <v>5</v>
      </c>
      <c r="O1" s="13" t="s">
        <v>6</v>
      </c>
      <c r="P1" s="13" t="s">
        <v>7</v>
      </c>
      <c r="Q1" s="13" t="s">
        <v>8</v>
      </c>
      <c r="R1" s="14" t="s">
        <v>9</v>
      </c>
      <c r="S1" s="14" t="s">
        <v>10</v>
      </c>
      <c r="T1" s="13" t="s">
        <v>11</v>
      </c>
      <c r="U1" s="14" t="s">
        <v>12</v>
      </c>
    </row>
    <row r="2" spans="1:26" ht="15" customHeight="1" x14ac:dyDescent="0.25">
      <c r="A2" s="15" t="s">
        <v>13</v>
      </c>
      <c r="B2" s="16"/>
      <c r="C2" s="9"/>
      <c r="D2" s="17"/>
      <c r="E2" s="16"/>
      <c r="F2" s="16"/>
      <c r="G2" s="16"/>
      <c r="H2" s="9"/>
      <c r="I2" s="9"/>
      <c r="K2" s="18"/>
      <c r="L2" s="19"/>
      <c r="M2" s="20" t="s">
        <v>14</v>
      </c>
      <c r="N2" s="21" t="s">
        <v>14</v>
      </c>
      <c r="O2" s="21" t="s">
        <v>14</v>
      </c>
      <c r="P2" s="21" t="s">
        <v>14</v>
      </c>
      <c r="Q2" s="21" t="s">
        <v>14</v>
      </c>
      <c r="R2" s="21" t="s">
        <v>14</v>
      </c>
      <c r="S2" s="21" t="s">
        <v>14</v>
      </c>
      <c r="T2" s="21" t="s">
        <v>14</v>
      </c>
      <c r="U2" s="21" t="s">
        <v>14</v>
      </c>
      <c r="V2" s="22"/>
      <c r="W2" s="23" t="s">
        <v>15</v>
      </c>
      <c r="X2" s="22"/>
      <c r="Y2" s="140" t="s">
        <v>16</v>
      </c>
    </row>
    <row r="3" spans="1:26" ht="20.25" customHeight="1" x14ac:dyDescent="0.25">
      <c r="A3" s="24" t="s">
        <v>17</v>
      </c>
      <c r="B3" s="25"/>
      <c r="C3" s="26" t="s">
        <v>18</v>
      </c>
      <c r="D3" s="27" t="s">
        <v>19</v>
      </c>
      <c r="E3" s="25" t="s">
        <v>20</v>
      </c>
      <c r="F3" s="25"/>
      <c r="G3" s="26" t="s">
        <v>18</v>
      </c>
      <c r="H3" s="28" t="s">
        <v>19</v>
      </c>
      <c r="I3" s="9"/>
      <c r="K3" s="19" t="s">
        <v>21</v>
      </c>
      <c r="L3" s="6" t="s">
        <v>22</v>
      </c>
      <c r="M3" s="29">
        <v>4</v>
      </c>
      <c r="N3" s="30">
        <v>4</v>
      </c>
      <c r="O3" s="30">
        <v>4</v>
      </c>
      <c r="P3" s="30">
        <v>3</v>
      </c>
      <c r="Q3" s="30">
        <v>4</v>
      </c>
      <c r="R3" s="30">
        <v>5</v>
      </c>
      <c r="S3" s="30">
        <v>4</v>
      </c>
      <c r="T3" s="30">
        <v>3</v>
      </c>
      <c r="U3" s="30">
        <v>4</v>
      </c>
      <c r="V3" s="31" t="s">
        <v>23</v>
      </c>
      <c r="W3" s="23" t="s">
        <v>24</v>
      </c>
      <c r="X3" s="31" t="s">
        <v>19</v>
      </c>
      <c r="Y3" s="141"/>
      <c r="Z3" s="32" t="s">
        <v>25</v>
      </c>
    </row>
    <row r="4" spans="1:26" ht="18.75" customHeight="1" x14ac:dyDescent="0.25">
      <c r="A4" s="33" t="s">
        <v>26</v>
      </c>
      <c r="B4" s="33" t="s">
        <v>27</v>
      </c>
      <c r="C4" s="34" t="s">
        <v>28</v>
      </c>
      <c r="D4" s="35" t="s">
        <v>29</v>
      </c>
      <c r="E4" s="33" t="s">
        <v>30</v>
      </c>
      <c r="F4" s="33" t="s">
        <v>27</v>
      </c>
      <c r="G4" s="34" t="s">
        <v>28</v>
      </c>
      <c r="H4" s="28" t="s">
        <v>29</v>
      </c>
      <c r="I4" s="9"/>
      <c r="K4" s="36" t="s">
        <v>31</v>
      </c>
      <c r="L4" s="37">
        <v>6</v>
      </c>
      <c r="M4" s="142">
        <v>6</v>
      </c>
      <c r="N4" s="142">
        <v>5</v>
      </c>
      <c r="O4" s="142">
        <v>5</v>
      </c>
      <c r="P4" s="142">
        <v>3</v>
      </c>
      <c r="Q4" s="142">
        <v>5</v>
      </c>
      <c r="R4" s="142">
        <v>6</v>
      </c>
      <c r="S4" s="142">
        <v>8</v>
      </c>
      <c r="T4" s="142">
        <v>4</v>
      </c>
      <c r="U4" s="142">
        <v>8</v>
      </c>
      <c r="V4" s="38">
        <f>IF(M4&gt;1,SUM(M4:U4),"")</f>
        <v>50</v>
      </c>
      <c r="W4" s="38">
        <f t="shared" ref="W4:W67" si="0">ROUND(Y4,0)</f>
        <v>19</v>
      </c>
      <c r="X4" s="38">
        <f t="shared" ref="X4:X66" si="1">IF(M4&gt;0,SUM(V4-W4)," ")</f>
        <v>31</v>
      </c>
      <c r="Y4" s="39">
        <f>INDEX('[1]Current Yr Scores.Hdicaps'!$Z$3:$Z$90, MATCH($K4,'[1]Current Yr Scores.Hdicaps'!$A$3:$A$90,0))</f>
        <v>18.600000000000001</v>
      </c>
      <c r="Z4" s="40">
        <f>INDEX('[1]Current Yr Scores.Hdicaps'!$AA$3:$AA$90, MATCH($K4,'[1]Current Yr Scores.Hdicaps'!$A$3:$A$90,0))</f>
        <v>17.100000000000001</v>
      </c>
    </row>
    <row r="5" spans="1:26" ht="15.75" x14ac:dyDescent="0.25">
      <c r="A5" s="41" t="s">
        <v>35</v>
      </c>
      <c r="B5" s="42">
        <f>INDEX($V$4:$V$91,MATCH(A5,$K$4:$K$91,0))</f>
        <v>39</v>
      </c>
      <c r="C5" s="42">
        <f>INDEX($W$4:$W$91,MATCH(A5,$K$4:$K$91,0))</f>
        <v>5</v>
      </c>
      <c r="D5" s="42">
        <f>INDEX($X$4:$X$91,MATCH(A5,$K$4:$K$91,0))</f>
        <v>34</v>
      </c>
      <c r="E5" s="41" t="s">
        <v>33</v>
      </c>
      <c r="F5" s="42">
        <f t="shared" ref="F5:F15" si="2">INDEX($V$4:$V$91,MATCH(E5,$K$4:$K$91,0))</f>
        <v>36</v>
      </c>
      <c r="G5" s="42">
        <f t="shared" ref="G5:G15" si="3">INDEX($W$4:$W$91,MATCH(E5,$K$4:$K$91,0))</f>
        <v>4</v>
      </c>
      <c r="H5" s="42">
        <f t="shared" ref="H5:H15" si="4">INDEX($X$4:$X$91,MATCH(E5,$K$4:$K$91,0))</f>
        <v>32</v>
      </c>
      <c r="I5" s="9"/>
      <c r="K5" s="36" t="s">
        <v>34</v>
      </c>
      <c r="L5" s="37">
        <v>4</v>
      </c>
      <c r="M5" s="142"/>
      <c r="N5" s="142"/>
      <c r="O5" s="142"/>
      <c r="P5" s="142"/>
      <c r="Q5" s="142"/>
      <c r="R5" s="142"/>
      <c r="S5" s="142"/>
      <c r="T5" s="142"/>
      <c r="U5" s="142"/>
      <c r="V5" s="38" t="str">
        <f t="shared" ref="V5:V68" si="5">IF(M5&gt;1,SUM(M5:U5),"")</f>
        <v/>
      </c>
      <c r="W5" s="38">
        <f t="shared" si="0"/>
        <v>10</v>
      </c>
      <c r="X5" s="38" t="str">
        <f t="shared" si="1"/>
        <v xml:space="preserve"> </v>
      </c>
      <c r="Y5" s="39">
        <f>INDEX('[1]Current Yr Scores.Hdicaps'!$Z$3:$Z$90, MATCH($K5,'[1]Current Yr Scores.Hdicaps'!$A$3:$A$90,0))</f>
        <v>9.6000000000000014</v>
      </c>
      <c r="Z5" s="40">
        <f>INDEX('[1]Current Yr Scores.Hdicaps'!$AA$3:$AA$90, MATCH($K5,'[1]Current Yr Scores.Hdicaps'!$A$3:$A$90,0))</f>
        <v>9.6000000000000014</v>
      </c>
    </row>
    <row r="6" spans="1:26" ht="15.75" x14ac:dyDescent="0.25">
      <c r="A6" s="41" t="s">
        <v>38</v>
      </c>
      <c r="B6" s="42">
        <f>INDEX($V$4:$V$91,MATCH(A6,$K$4:$K$91,0))</f>
        <v>46</v>
      </c>
      <c r="C6" s="42">
        <f>INDEX($W$4:$W$91,MATCH(A6,$K$4:$K$91,0))</f>
        <v>11</v>
      </c>
      <c r="D6" s="42">
        <f>INDEX($X$4:$X$91,MATCH(A6,$K$4:$K$91,0))</f>
        <v>35</v>
      </c>
      <c r="E6" s="41" t="s">
        <v>36</v>
      </c>
      <c r="F6" s="42">
        <f t="shared" si="2"/>
        <v>45</v>
      </c>
      <c r="G6" s="42">
        <f t="shared" si="3"/>
        <v>12</v>
      </c>
      <c r="H6" s="42">
        <f t="shared" si="4"/>
        <v>33</v>
      </c>
      <c r="I6" s="9"/>
      <c r="K6" s="43" t="s">
        <v>37</v>
      </c>
      <c r="L6" s="37">
        <v>7</v>
      </c>
      <c r="M6" s="142">
        <v>7</v>
      </c>
      <c r="N6" s="142">
        <v>4</v>
      </c>
      <c r="O6" s="142">
        <v>6</v>
      </c>
      <c r="P6" s="142">
        <v>4</v>
      </c>
      <c r="Q6" s="142">
        <v>5</v>
      </c>
      <c r="R6" s="142">
        <v>6</v>
      </c>
      <c r="S6" s="142">
        <v>5</v>
      </c>
      <c r="T6" s="142">
        <v>5</v>
      </c>
      <c r="U6" s="142">
        <v>5</v>
      </c>
      <c r="V6" s="38">
        <f t="shared" si="5"/>
        <v>47</v>
      </c>
      <c r="W6" s="38">
        <f t="shared" si="0"/>
        <v>10</v>
      </c>
      <c r="X6" s="38">
        <f t="shared" si="1"/>
        <v>37</v>
      </c>
      <c r="Y6" s="39">
        <f>INDEX('[1]Current Yr Scores.Hdicaps'!$Z$3:$Z$90, MATCH($K6,'[1]Current Yr Scores.Hdicaps'!$A$3:$A$90,0))</f>
        <v>10.100000000000001</v>
      </c>
      <c r="Z6" s="40">
        <f>INDEX('[1]Current Yr Scores.Hdicaps'!$AA$3:$AA$90, MATCH($K6,'[1]Current Yr Scores.Hdicaps'!$A$3:$A$90,0))</f>
        <v>9.8500000000000014</v>
      </c>
    </row>
    <row r="7" spans="1:26" ht="15.75" x14ac:dyDescent="0.25">
      <c r="A7" s="41" t="s">
        <v>41</v>
      </c>
      <c r="B7" s="42">
        <f>INDEX($V$4:$V$91,MATCH(A7,$K$4:$K$91,0))</f>
        <v>40</v>
      </c>
      <c r="C7" s="42">
        <f>INDEX($W$4:$W$91,MATCH(A7,$K$4:$K$91,0))</f>
        <v>5</v>
      </c>
      <c r="D7" s="42">
        <f>INDEX($X$4:$X$91,MATCH(A7,$K$4:$K$91,0))</f>
        <v>35</v>
      </c>
      <c r="E7" s="41" t="s">
        <v>39</v>
      </c>
      <c r="F7" s="42">
        <f t="shared" si="2"/>
        <v>44</v>
      </c>
      <c r="G7" s="42">
        <f t="shared" si="3"/>
        <v>8</v>
      </c>
      <c r="H7" s="42">
        <f t="shared" si="4"/>
        <v>36</v>
      </c>
      <c r="I7" s="9"/>
      <c r="K7" s="36" t="s">
        <v>40</v>
      </c>
      <c r="L7" s="37">
        <v>8</v>
      </c>
      <c r="M7" s="142">
        <v>5</v>
      </c>
      <c r="N7" s="142">
        <v>9</v>
      </c>
      <c r="O7" s="142">
        <v>11</v>
      </c>
      <c r="P7" s="142">
        <v>4</v>
      </c>
      <c r="Q7" s="142">
        <v>7</v>
      </c>
      <c r="R7" s="142">
        <v>10</v>
      </c>
      <c r="S7" s="142">
        <v>5</v>
      </c>
      <c r="T7" s="142">
        <v>6</v>
      </c>
      <c r="U7" s="142">
        <v>13</v>
      </c>
      <c r="V7" s="38">
        <f t="shared" si="5"/>
        <v>70</v>
      </c>
      <c r="W7" s="38">
        <f t="shared" si="0"/>
        <v>19</v>
      </c>
      <c r="X7" s="38">
        <f t="shared" si="1"/>
        <v>51</v>
      </c>
      <c r="Y7" s="39">
        <f>INDEX('[1]Current Yr Scores.Hdicaps'!$Z$3:$Z$90, MATCH($K7,'[1]Current Yr Scores.Hdicaps'!$A$3:$A$90,0))</f>
        <v>18.600000000000001</v>
      </c>
      <c r="Z7" s="40">
        <f>INDEX('[1]Current Yr Scores.Hdicaps'!$AA$3:$AA$90, MATCH($K7,'[1]Current Yr Scores.Hdicaps'!$A$3:$A$90,0))</f>
        <v>18.600000000000001</v>
      </c>
    </row>
    <row r="8" spans="1:26" ht="15.75" x14ac:dyDescent="0.25">
      <c r="A8" s="41" t="s">
        <v>43</v>
      </c>
      <c r="B8" s="42">
        <f>INDEX($V$4:$V$91,MATCH(A8,$K$4:$K$91,0))</f>
        <v>47</v>
      </c>
      <c r="C8" s="42">
        <f>INDEX($W$4:$W$91,MATCH(A8,$K$4:$K$91,0))</f>
        <v>12</v>
      </c>
      <c r="D8" s="42">
        <f>INDEX($X$4:$X$91,MATCH(A8,$K$4:$K$91,0))</f>
        <v>35</v>
      </c>
      <c r="E8" s="41" t="s">
        <v>37</v>
      </c>
      <c r="F8" s="42">
        <f t="shared" si="2"/>
        <v>47</v>
      </c>
      <c r="G8" s="42">
        <f t="shared" si="3"/>
        <v>10</v>
      </c>
      <c r="H8" s="42">
        <f t="shared" si="4"/>
        <v>37</v>
      </c>
      <c r="I8" s="9"/>
      <c r="K8" s="36" t="s">
        <v>42</v>
      </c>
      <c r="L8" s="37">
        <v>7</v>
      </c>
      <c r="M8" s="142"/>
      <c r="N8" s="142"/>
      <c r="O8" s="142"/>
      <c r="P8" s="142"/>
      <c r="Q8" s="142"/>
      <c r="R8" s="142"/>
      <c r="S8" s="142"/>
      <c r="T8" s="142"/>
      <c r="U8" s="142"/>
      <c r="V8" s="38" t="str">
        <f t="shared" si="5"/>
        <v/>
      </c>
      <c r="W8" s="38">
        <f t="shared" si="0"/>
        <v>7</v>
      </c>
      <c r="X8" s="38" t="str">
        <f t="shared" si="1"/>
        <v xml:space="preserve"> </v>
      </c>
      <c r="Y8" s="39">
        <f>INDEX('[1]Current Yr Scores.Hdicaps'!$Z$3:$Z$90, MATCH($K8,'[1]Current Yr Scores.Hdicaps'!$A$3:$A$90,0))</f>
        <v>7.1000000000000014</v>
      </c>
      <c r="Z8" s="40">
        <f>INDEX('[1]Current Yr Scores.Hdicaps'!$AA$3:$AA$90, MATCH($K8,'[1]Current Yr Scores.Hdicaps'!$A$3:$A$90,0))</f>
        <v>7.1000000000000014</v>
      </c>
    </row>
    <row r="9" spans="1:26" ht="15.75" x14ac:dyDescent="0.25">
      <c r="A9" s="41" t="s">
        <v>46</v>
      </c>
      <c r="B9" s="42">
        <f>INDEX($V$4:$V$91,MATCH(A9,$K$4:$K$91,0))</f>
        <v>46</v>
      </c>
      <c r="C9" s="42">
        <f>INDEX($W$4:$W$91,MATCH(A9,$K$4:$K$91,0))</f>
        <v>10</v>
      </c>
      <c r="D9" s="42">
        <f>INDEX($X$4:$X$91,MATCH(A9,$K$4:$K$91,0))</f>
        <v>36</v>
      </c>
      <c r="E9" s="41" t="s">
        <v>44</v>
      </c>
      <c r="F9" s="42">
        <f t="shared" si="2"/>
        <v>44</v>
      </c>
      <c r="G9" s="42">
        <f t="shared" si="3"/>
        <v>8</v>
      </c>
      <c r="H9" s="42">
        <f t="shared" si="4"/>
        <v>36</v>
      </c>
      <c r="I9" s="9"/>
      <c r="K9" s="36" t="s">
        <v>45</v>
      </c>
      <c r="L9" s="37">
        <v>6</v>
      </c>
      <c r="M9" s="142">
        <v>5</v>
      </c>
      <c r="N9" s="142">
        <v>3</v>
      </c>
      <c r="O9" s="142">
        <v>5</v>
      </c>
      <c r="P9" s="142">
        <v>4</v>
      </c>
      <c r="Q9" s="142">
        <v>3</v>
      </c>
      <c r="R9" s="142">
        <v>6</v>
      </c>
      <c r="S9" s="142">
        <v>5</v>
      </c>
      <c r="T9" s="142">
        <v>4</v>
      </c>
      <c r="U9" s="142">
        <v>8</v>
      </c>
      <c r="V9" s="38">
        <f t="shared" si="5"/>
        <v>43</v>
      </c>
      <c r="W9" s="38">
        <f t="shared" si="0"/>
        <v>7</v>
      </c>
      <c r="X9" s="38">
        <f t="shared" si="1"/>
        <v>36</v>
      </c>
      <c r="Y9" s="39">
        <f>INDEX('[1]Current Yr Scores.Hdicaps'!$Z$3:$Z$90, MATCH($K9,'[1]Current Yr Scores.Hdicaps'!$A$3:$A$90,0))</f>
        <v>7.1000000000000014</v>
      </c>
      <c r="Z9" s="40">
        <f>INDEX('[1]Current Yr Scores.Hdicaps'!$AA$3:$AA$90, MATCH($K9,'[1]Current Yr Scores.Hdicaps'!$A$3:$A$90,0))</f>
        <v>6.8500000000000014</v>
      </c>
    </row>
    <row r="10" spans="1:26" ht="15.75" x14ac:dyDescent="0.25">
      <c r="A10" s="41" t="s">
        <v>49</v>
      </c>
      <c r="B10" s="42">
        <f>INDEX($V$4:$V$91,MATCH(A10,$K$4:$K$91,0))</f>
        <v>44</v>
      </c>
      <c r="C10" s="42">
        <f>INDEX($W$4:$W$91,MATCH(A10,$K$4:$K$91,0))</f>
        <v>5</v>
      </c>
      <c r="D10" s="42">
        <f>INDEX($X$4:$X$91,MATCH(A10,$K$4:$K$91,0))</f>
        <v>39</v>
      </c>
      <c r="E10" s="41" t="s">
        <v>47</v>
      </c>
      <c r="F10" s="42">
        <f t="shared" si="2"/>
        <v>50</v>
      </c>
      <c r="G10" s="42">
        <f t="shared" si="3"/>
        <v>10</v>
      </c>
      <c r="H10" s="42">
        <f t="shared" si="4"/>
        <v>40</v>
      </c>
      <c r="I10" s="9"/>
      <c r="K10" s="36" t="s">
        <v>48</v>
      </c>
      <c r="L10" s="37">
        <v>3</v>
      </c>
      <c r="M10" s="142">
        <v>5</v>
      </c>
      <c r="N10" s="142">
        <v>6</v>
      </c>
      <c r="O10" s="142">
        <v>6</v>
      </c>
      <c r="P10" s="142">
        <v>3</v>
      </c>
      <c r="Q10" s="142">
        <v>6</v>
      </c>
      <c r="R10" s="142">
        <v>6</v>
      </c>
      <c r="S10" s="142">
        <v>5</v>
      </c>
      <c r="T10" s="142">
        <v>5</v>
      </c>
      <c r="U10" s="142">
        <v>6</v>
      </c>
      <c r="V10" s="38">
        <f t="shared" si="5"/>
        <v>48</v>
      </c>
      <c r="W10" s="38">
        <f t="shared" si="0"/>
        <v>8</v>
      </c>
      <c r="X10" s="38">
        <f t="shared" si="1"/>
        <v>40</v>
      </c>
      <c r="Y10" s="39">
        <f>INDEX('[1]Current Yr Scores.Hdicaps'!$Z$3:$Z$90, MATCH($K10,'[1]Current Yr Scores.Hdicaps'!$A$3:$A$90,0))</f>
        <v>7.8500000000000014</v>
      </c>
      <c r="Z10" s="40">
        <f>INDEX('[1]Current Yr Scores.Hdicaps'!$AA$3:$AA$90, MATCH($K10,'[1]Current Yr Scores.Hdicaps'!$A$3:$A$90,0))</f>
        <v>7.8500000000000014</v>
      </c>
    </row>
    <row r="11" spans="1:26" ht="15.75" x14ac:dyDescent="0.25">
      <c r="A11" s="41" t="s">
        <v>55</v>
      </c>
      <c r="B11" s="42">
        <f>INDEX($V$4:$V$91,MATCH(A11,$K$4:$K$91,0))</f>
        <v>39</v>
      </c>
      <c r="C11" s="42">
        <f>INDEX($W$4:$W$91,MATCH(A11,$K$4:$K$91,0))</f>
        <v>0</v>
      </c>
      <c r="D11" s="42">
        <f>INDEX($X$4:$X$91,MATCH(A11,$K$4:$K$91,0))</f>
        <v>39</v>
      </c>
      <c r="E11" s="41" t="s">
        <v>50</v>
      </c>
      <c r="F11" s="42">
        <f t="shared" si="2"/>
        <v>47</v>
      </c>
      <c r="G11" s="42">
        <f t="shared" si="3"/>
        <v>5</v>
      </c>
      <c r="H11" s="42">
        <f t="shared" si="4"/>
        <v>42</v>
      </c>
      <c r="I11" s="9"/>
      <c r="K11" s="36" t="s">
        <v>51</v>
      </c>
      <c r="L11" s="37">
        <v>6</v>
      </c>
      <c r="M11" s="142">
        <v>6</v>
      </c>
      <c r="N11" s="142">
        <v>5</v>
      </c>
      <c r="O11" s="142">
        <v>5</v>
      </c>
      <c r="P11" s="142">
        <v>5</v>
      </c>
      <c r="Q11" s="142">
        <v>5</v>
      </c>
      <c r="R11" s="142">
        <v>9</v>
      </c>
      <c r="S11" s="142">
        <v>5</v>
      </c>
      <c r="T11" s="142">
        <v>5</v>
      </c>
      <c r="U11" s="142">
        <v>6</v>
      </c>
      <c r="V11" s="38">
        <f t="shared" si="5"/>
        <v>51</v>
      </c>
      <c r="W11" s="38">
        <f t="shared" si="0"/>
        <v>12</v>
      </c>
      <c r="X11" s="38">
        <f t="shared" si="1"/>
        <v>39</v>
      </c>
      <c r="Y11" s="39">
        <f>INDEX('[1]Current Yr Scores.Hdicaps'!$Z$3:$Z$90, MATCH($K11,'[1]Current Yr Scores.Hdicaps'!$A$3:$A$90,0))</f>
        <v>12.100000000000001</v>
      </c>
      <c r="Z11" s="40">
        <f>INDEX('[1]Current Yr Scores.Hdicaps'!$AA$3:$AA$90, MATCH($K11,'[1]Current Yr Scores.Hdicaps'!$A$3:$A$90,0))</f>
        <v>12.100000000000001</v>
      </c>
    </row>
    <row r="12" spans="1:26" ht="15.75" x14ac:dyDescent="0.25">
      <c r="A12" s="41" t="s">
        <v>52</v>
      </c>
      <c r="B12" s="42">
        <f>INDEX($V$4:$V$91,MATCH(A12,$K$4:$K$91,0))</f>
        <v>44</v>
      </c>
      <c r="C12" s="42">
        <f>INDEX($W$4:$W$91,MATCH(A12,$K$4:$K$91,0))</f>
        <v>4</v>
      </c>
      <c r="D12" s="42">
        <f>INDEX($X$4:$X$91,MATCH(A12,$K$4:$K$91,0))</f>
        <v>40</v>
      </c>
      <c r="E12" s="41" t="s">
        <v>53</v>
      </c>
      <c r="F12" s="42">
        <f t="shared" si="2"/>
        <v>68</v>
      </c>
      <c r="G12" s="42">
        <f t="shared" si="3"/>
        <v>19</v>
      </c>
      <c r="H12" s="42">
        <f t="shared" si="4"/>
        <v>49</v>
      </c>
      <c r="I12" s="9"/>
      <c r="K12" s="36" t="s">
        <v>54</v>
      </c>
      <c r="L12" s="37">
        <v>3</v>
      </c>
      <c r="M12" s="142">
        <v>5</v>
      </c>
      <c r="N12" s="142">
        <v>4</v>
      </c>
      <c r="O12" s="142">
        <v>5</v>
      </c>
      <c r="P12" s="142">
        <v>4</v>
      </c>
      <c r="Q12" s="142">
        <v>6</v>
      </c>
      <c r="R12" s="142">
        <v>9</v>
      </c>
      <c r="S12" s="142">
        <v>8</v>
      </c>
      <c r="T12" s="142">
        <v>5</v>
      </c>
      <c r="U12" s="142">
        <v>8</v>
      </c>
      <c r="V12" s="38">
        <f t="shared" si="5"/>
        <v>54</v>
      </c>
      <c r="W12" s="38">
        <f t="shared" si="0"/>
        <v>13</v>
      </c>
      <c r="X12" s="38">
        <f t="shared" si="1"/>
        <v>41</v>
      </c>
      <c r="Y12" s="39">
        <f>INDEX('[1]Current Yr Scores.Hdicaps'!$Z$3:$Z$90, MATCH($K12,'[1]Current Yr Scores.Hdicaps'!$A$3:$A$90,0))</f>
        <v>13.100000000000001</v>
      </c>
      <c r="Z12" s="40">
        <f>INDEX('[1]Current Yr Scores.Hdicaps'!$AA$3:$AA$90, MATCH($K12,'[1]Current Yr Scores.Hdicaps'!$A$3:$A$90,0))</f>
        <v>13.100000000000001</v>
      </c>
    </row>
    <row r="13" spans="1:26" ht="15.75" x14ac:dyDescent="0.25">
      <c r="A13" s="44" t="s">
        <v>32</v>
      </c>
      <c r="B13" s="37" t="str">
        <f>INDEX($V$4:$V$91,MATCH(A13,$K$4:$K$91,0))</f>
        <v/>
      </c>
      <c r="C13" s="37">
        <f>INDEX($W$4:$W$91,MATCH(A13,$K$4:$K$91,0))</f>
        <v>10</v>
      </c>
      <c r="D13" s="37" t="str">
        <f>INDEX($X$4:$X$91,MATCH(A13,$K$4:$K$91,0))</f>
        <v xml:space="preserve"> </v>
      </c>
      <c r="E13" s="44" t="s">
        <v>56</v>
      </c>
      <c r="F13" s="37" t="str">
        <f t="shared" si="2"/>
        <v/>
      </c>
      <c r="G13" s="37">
        <f t="shared" si="3"/>
        <v>3</v>
      </c>
      <c r="H13" s="37" t="str">
        <f t="shared" si="4"/>
        <v xml:space="preserve"> </v>
      </c>
      <c r="I13" s="9"/>
      <c r="K13" s="36" t="s">
        <v>57</v>
      </c>
      <c r="L13" s="37">
        <v>1</v>
      </c>
      <c r="M13" s="142"/>
      <c r="N13" s="142"/>
      <c r="O13" s="142"/>
      <c r="P13" s="142"/>
      <c r="Q13" s="142"/>
      <c r="R13" s="142"/>
      <c r="S13" s="142"/>
      <c r="T13" s="142"/>
      <c r="U13" s="142"/>
      <c r="V13" s="38" t="str">
        <f t="shared" si="5"/>
        <v/>
      </c>
      <c r="W13" s="38">
        <f t="shared" si="0"/>
        <v>9</v>
      </c>
      <c r="X13" s="38" t="str">
        <f t="shared" si="1"/>
        <v xml:space="preserve"> </v>
      </c>
      <c r="Y13" s="39">
        <f>INDEX('[1]Current Yr Scores.Hdicaps'!$Z$3:$Z$90, MATCH($K13,'[1]Current Yr Scores.Hdicaps'!$A$3:$A$90,0))</f>
        <v>9.3500000000000014</v>
      </c>
      <c r="Z13" s="40">
        <f>INDEX('[1]Current Yr Scores.Hdicaps'!$AA$3:$AA$90, MATCH($K13,'[1]Current Yr Scores.Hdicaps'!$A$3:$A$90,0))</f>
        <v>9.3500000000000014</v>
      </c>
    </row>
    <row r="14" spans="1:26" ht="15.75" x14ac:dyDescent="0.25">
      <c r="A14" s="44" t="s">
        <v>58</v>
      </c>
      <c r="B14" s="37" t="str">
        <f>INDEX($V$4:$V$91,MATCH(A14,$K$4:$K$91,0))</f>
        <v/>
      </c>
      <c r="C14" s="37">
        <f>INDEX($W$4:$W$91,MATCH(A14,$K$4:$K$91,0))</f>
        <v>7</v>
      </c>
      <c r="D14" s="37" t="str">
        <f>INDEX($X$4:$X$91,MATCH(A14,$K$4:$K$91,0))</f>
        <v xml:space="preserve"> </v>
      </c>
      <c r="E14" s="44" t="s">
        <v>42</v>
      </c>
      <c r="F14" s="37" t="str">
        <f t="shared" si="2"/>
        <v/>
      </c>
      <c r="G14" s="37">
        <f t="shared" si="3"/>
        <v>7</v>
      </c>
      <c r="H14" s="37" t="str">
        <f t="shared" si="4"/>
        <v xml:space="preserve"> </v>
      </c>
      <c r="I14" s="9"/>
      <c r="K14" s="36" t="s">
        <v>59</v>
      </c>
      <c r="L14" s="37">
        <v>6</v>
      </c>
      <c r="M14" s="142">
        <v>6</v>
      </c>
      <c r="N14" s="142">
        <v>4</v>
      </c>
      <c r="O14" s="142">
        <v>5</v>
      </c>
      <c r="P14" s="142">
        <v>5</v>
      </c>
      <c r="Q14" s="142">
        <v>4</v>
      </c>
      <c r="R14" s="142">
        <v>5</v>
      </c>
      <c r="S14" s="142">
        <v>7</v>
      </c>
      <c r="T14" s="142">
        <v>4</v>
      </c>
      <c r="U14" s="142">
        <v>7</v>
      </c>
      <c r="V14" s="38">
        <f t="shared" si="5"/>
        <v>47</v>
      </c>
      <c r="W14" s="38">
        <f t="shared" si="0"/>
        <v>12</v>
      </c>
      <c r="X14" s="38">
        <f t="shared" si="1"/>
        <v>35</v>
      </c>
      <c r="Y14" s="39">
        <f>INDEX('[1]Current Yr Scores.Hdicaps'!$Z$3:$Z$90, MATCH($K14,'[1]Current Yr Scores.Hdicaps'!$A$3:$A$90,0))</f>
        <v>11.865625000000001</v>
      </c>
      <c r="Z14" s="40">
        <f>INDEX('[1]Current Yr Scores.Hdicaps'!$AA$3:$AA$90, MATCH($K14,'[1]Current Yr Scores.Hdicaps'!$A$3:$A$90,0))</f>
        <v>12.350000000000001</v>
      </c>
    </row>
    <row r="15" spans="1:26" ht="15.75" customHeight="1" x14ac:dyDescent="0.25">
      <c r="A15" s="44" t="s">
        <v>60</v>
      </c>
      <c r="B15" s="37" t="str">
        <f>INDEX($V$4:$V$91,MATCH(A15,$K$4:$K$91,0))</f>
        <v/>
      </c>
      <c r="C15" s="37">
        <f>INDEX($W$4:$W$91,MATCH(A15,$K$4:$K$91,0))</f>
        <v>4</v>
      </c>
      <c r="D15" s="37" t="str">
        <f>INDEX($X$4:$X$91,MATCH(A15,$K$4:$K$91,0))</f>
        <v xml:space="preserve"> </v>
      </c>
      <c r="E15" s="44" t="s">
        <v>61</v>
      </c>
      <c r="F15" s="37" t="str">
        <f t="shared" si="2"/>
        <v/>
      </c>
      <c r="G15" s="37">
        <f t="shared" si="3"/>
        <v>11</v>
      </c>
      <c r="H15" s="37" t="str">
        <f t="shared" si="4"/>
        <v xml:space="preserve"> </v>
      </c>
      <c r="I15" s="9"/>
      <c r="K15" s="36" t="s">
        <v>62</v>
      </c>
      <c r="L15" s="37">
        <v>5</v>
      </c>
      <c r="M15" s="142">
        <v>5</v>
      </c>
      <c r="N15" s="142">
        <v>4</v>
      </c>
      <c r="O15" s="142">
        <v>6</v>
      </c>
      <c r="P15" s="142">
        <v>4</v>
      </c>
      <c r="Q15" s="142">
        <v>4</v>
      </c>
      <c r="R15" s="142">
        <v>4</v>
      </c>
      <c r="S15" s="142">
        <v>4</v>
      </c>
      <c r="T15" s="142">
        <v>4</v>
      </c>
      <c r="U15" s="142">
        <v>6</v>
      </c>
      <c r="V15" s="38">
        <f t="shared" si="5"/>
        <v>41</v>
      </c>
      <c r="W15" s="38">
        <f t="shared" si="0"/>
        <v>6</v>
      </c>
      <c r="X15" s="38">
        <f t="shared" si="1"/>
        <v>35</v>
      </c>
      <c r="Y15" s="39">
        <f>INDEX('[1]Current Yr Scores.Hdicaps'!$Z$3:$Z$90, MATCH($K15,'[1]Current Yr Scores.Hdicaps'!$A$3:$A$90,0))</f>
        <v>6.1625000000000014</v>
      </c>
      <c r="Z15" s="40">
        <f>INDEX('[1]Current Yr Scores.Hdicaps'!$AA$3:$AA$90, MATCH($K15,'[1]Current Yr Scores.Hdicaps'!$A$3:$A$90,0))</f>
        <v>6.1000000000000014</v>
      </c>
    </row>
    <row r="16" spans="1:26" ht="15" customHeight="1" x14ac:dyDescent="0.25">
      <c r="A16" s="45" t="s">
        <v>225</v>
      </c>
      <c r="B16" s="46"/>
      <c r="C16" s="47">
        <f>AVERAGE(C5:C15)</f>
        <v>6.6363636363636367</v>
      </c>
      <c r="D16" s="48">
        <f>SUM(D5:D12)</f>
        <v>293</v>
      </c>
      <c r="E16" s="45" t="s">
        <v>225</v>
      </c>
      <c r="F16" s="46"/>
      <c r="G16" s="47">
        <f>AVERAGE(G5:G15)</f>
        <v>8.8181818181818183</v>
      </c>
      <c r="H16" s="49">
        <f>SUM(H5:H12)</f>
        <v>305</v>
      </c>
      <c r="I16" s="9"/>
      <c r="K16" s="50" t="s">
        <v>63</v>
      </c>
      <c r="L16" s="37">
        <v>1</v>
      </c>
      <c r="M16" s="142">
        <v>5</v>
      </c>
      <c r="N16" s="142">
        <v>5</v>
      </c>
      <c r="O16" s="142">
        <v>5</v>
      </c>
      <c r="P16" s="142">
        <v>4</v>
      </c>
      <c r="Q16" s="142">
        <v>3</v>
      </c>
      <c r="R16" s="142">
        <v>5</v>
      </c>
      <c r="S16" s="142">
        <v>4</v>
      </c>
      <c r="T16" s="142">
        <v>4</v>
      </c>
      <c r="U16" s="142">
        <v>6</v>
      </c>
      <c r="V16" s="38">
        <f t="shared" si="5"/>
        <v>41</v>
      </c>
      <c r="W16" s="38">
        <f t="shared" si="0"/>
        <v>6</v>
      </c>
      <c r="X16" s="38">
        <f t="shared" si="1"/>
        <v>35</v>
      </c>
      <c r="Y16" s="39">
        <f>INDEX('[1]Current Yr Scores.Hdicaps'!$Z$3:$Z$90, MATCH($K16,'[1]Current Yr Scores.Hdicaps'!$A$3:$A$90,0))</f>
        <v>5.6000000000000014</v>
      </c>
      <c r="Z16" s="40">
        <f>INDEX('[1]Current Yr Scores.Hdicaps'!$AA$3:$AA$90, MATCH($K16,'[1]Current Yr Scores.Hdicaps'!$A$3:$A$90,0))</f>
        <v>5.3500000000000014</v>
      </c>
    </row>
    <row r="17" spans="1:26" ht="15.75" x14ac:dyDescent="0.25">
      <c r="A17" s="51" t="s">
        <v>64</v>
      </c>
      <c r="B17" s="46"/>
      <c r="C17" s="47"/>
      <c r="D17" s="52">
        <f>D16-SUM($G$1*8)</f>
        <v>5</v>
      </c>
      <c r="E17" s="51"/>
      <c r="F17" s="46"/>
      <c r="G17" s="47"/>
      <c r="H17" s="37">
        <f>H16-SUM($G$1*8)</f>
        <v>17</v>
      </c>
      <c r="I17" s="9"/>
      <c r="K17" s="36" t="s">
        <v>65</v>
      </c>
      <c r="L17" s="37">
        <v>5</v>
      </c>
      <c r="M17" s="142">
        <v>7</v>
      </c>
      <c r="N17" s="142">
        <v>5</v>
      </c>
      <c r="O17" s="142">
        <v>6</v>
      </c>
      <c r="P17" s="142">
        <v>4</v>
      </c>
      <c r="Q17" s="142">
        <v>4</v>
      </c>
      <c r="R17" s="142">
        <v>7</v>
      </c>
      <c r="S17" s="142">
        <v>5</v>
      </c>
      <c r="T17" s="142">
        <v>6</v>
      </c>
      <c r="U17" s="142">
        <v>5</v>
      </c>
      <c r="V17" s="38">
        <f t="shared" si="5"/>
        <v>49</v>
      </c>
      <c r="W17" s="38">
        <f t="shared" si="0"/>
        <v>10</v>
      </c>
      <c r="X17" s="38">
        <f t="shared" si="1"/>
        <v>39</v>
      </c>
      <c r="Y17" s="39">
        <f>INDEX('[1]Current Yr Scores.Hdicaps'!$Z$3:$Z$90, MATCH($K17,'[1]Current Yr Scores.Hdicaps'!$A$3:$A$90,0))</f>
        <v>9.6000000000000014</v>
      </c>
      <c r="Z17" s="40">
        <f>INDEX('[1]Current Yr Scores.Hdicaps'!$AA$3:$AA$90, MATCH($K17,'[1]Current Yr Scores.Hdicaps'!$A$3:$A$90,0))</f>
        <v>9.6000000000000014</v>
      </c>
    </row>
    <row r="18" spans="1:26" ht="15" customHeight="1" x14ac:dyDescent="0.25">
      <c r="A18" s="53"/>
      <c r="B18" s="54"/>
      <c r="C18" s="55"/>
      <c r="D18" s="56"/>
      <c r="E18" s="53"/>
      <c r="F18" s="54"/>
      <c r="G18" s="55"/>
      <c r="H18" s="56"/>
      <c r="I18" s="9"/>
      <c r="K18" s="50" t="s">
        <v>66</v>
      </c>
      <c r="L18" s="37">
        <v>8</v>
      </c>
      <c r="M18" s="142">
        <v>7</v>
      </c>
      <c r="N18" s="142">
        <v>5</v>
      </c>
      <c r="O18" s="142">
        <v>6</v>
      </c>
      <c r="P18" s="142">
        <v>5</v>
      </c>
      <c r="Q18" s="142">
        <v>5</v>
      </c>
      <c r="R18" s="142">
        <v>7</v>
      </c>
      <c r="S18" s="142">
        <v>8</v>
      </c>
      <c r="T18" s="142">
        <v>4</v>
      </c>
      <c r="U18" s="142">
        <v>9</v>
      </c>
      <c r="V18" s="38">
        <f t="shared" si="5"/>
        <v>56</v>
      </c>
      <c r="W18" s="38">
        <f t="shared" si="0"/>
        <v>13</v>
      </c>
      <c r="X18" s="38">
        <f t="shared" si="1"/>
        <v>43</v>
      </c>
      <c r="Y18" s="39">
        <f>INDEX('[1]Current Yr Scores.Hdicaps'!$Z$3:$Z$90, MATCH($K18,'[1]Current Yr Scores.Hdicaps'!$A$3:$A$90,0))</f>
        <v>12.850000000000001</v>
      </c>
      <c r="Z18" s="40">
        <f>INDEX('[1]Current Yr Scores.Hdicaps'!$AA$3:$AA$90, MATCH($K18,'[1]Current Yr Scores.Hdicaps'!$A$3:$A$90,0))</f>
        <v>12.850000000000001</v>
      </c>
    </row>
    <row r="19" spans="1:26" ht="15.75" x14ac:dyDescent="0.25">
      <c r="A19" s="25" t="s">
        <v>67</v>
      </c>
      <c r="B19" s="25"/>
      <c r="C19" s="26" t="s">
        <v>18</v>
      </c>
      <c r="D19" s="27" t="s">
        <v>19</v>
      </c>
      <c r="E19" s="25" t="s">
        <v>68</v>
      </c>
      <c r="F19" s="25"/>
      <c r="G19" s="26" t="s">
        <v>18</v>
      </c>
      <c r="H19" s="27" t="s">
        <v>19</v>
      </c>
      <c r="I19" s="9"/>
      <c r="K19" s="36" t="s">
        <v>69</v>
      </c>
      <c r="L19" s="37">
        <v>8</v>
      </c>
      <c r="M19" s="142">
        <v>4</v>
      </c>
      <c r="N19" s="142">
        <v>4</v>
      </c>
      <c r="O19" s="142">
        <v>4</v>
      </c>
      <c r="P19" s="142">
        <v>4</v>
      </c>
      <c r="Q19" s="142">
        <v>4</v>
      </c>
      <c r="R19" s="142">
        <v>5</v>
      </c>
      <c r="S19" s="142">
        <v>4</v>
      </c>
      <c r="T19" s="142">
        <v>4</v>
      </c>
      <c r="U19" s="142">
        <v>5</v>
      </c>
      <c r="V19" s="38">
        <f t="shared" si="5"/>
        <v>38</v>
      </c>
      <c r="W19" s="38">
        <f t="shared" si="0"/>
        <v>3</v>
      </c>
      <c r="X19" s="38">
        <f t="shared" si="1"/>
        <v>35</v>
      </c>
      <c r="Y19" s="39">
        <f>INDEX('[1]Current Yr Scores.Hdicaps'!$Z$3:$Z$90, MATCH($K19,'[1]Current Yr Scores.Hdicaps'!$A$3:$A$90,0))</f>
        <v>2.6000000000000014</v>
      </c>
      <c r="Z19" s="40">
        <f>INDEX('[1]Current Yr Scores.Hdicaps'!$AA$3:$AA$90, MATCH($K19,'[1]Current Yr Scores.Hdicaps'!$A$3:$A$90,0))</f>
        <v>2.3500000000000014</v>
      </c>
    </row>
    <row r="20" spans="1:26" ht="15.75" x14ac:dyDescent="0.25">
      <c r="A20" s="33" t="s">
        <v>70</v>
      </c>
      <c r="B20" s="33" t="s">
        <v>27</v>
      </c>
      <c r="C20" s="34" t="s">
        <v>28</v>
      </c>
      <c r="D20" s="35" t="s">
        <v>29</v>
      </c>
      <c r="E20" s="33" t="s">
        <v>71</v>
      </c>
      <c r="F20" s="33" t="s">
        <v>27</v>
      </c>
      <c r="G20" s="34" t="s">
        <v>28</v>
      </c>
      <c r="H20" s="35" t="s">
        <v>29</v>
      </c>
      <c r="I20" s="9"/>
      <c r="K20" s="36" t="s">
        <v>72</v>
      </c>
      <c r="L20" s="37">
        <v>5</v>
      </c>
      <c r="M20" s="142">
        <v>6</v>
      </c>
      <c r="N20" s="142">
        <v>4</v>
      </c>
      <c r="O20" s="142">
        <v>5</v>
      </c>
      <c r="P20" s="142">
        <v>4</v>
      </c>
      <c r="Q20" s="142">
        <v>4</v>
      </c>
      <c r="R20" s="142">
        <v>6</v>
      </c>
      <c r="S20" s="142">
        <v>5</v>
      </c>
      <c r="T20" s="142">
        <v>4</v>
      </c>
      <c r="U20" s="142">
        <v>6</v>
      </c>
      <c r="V20" s="38">
        <f t="shared" si="5"/>
        <v>44</v>
      </c>
      <c r="W20" s="38">
        <f t="shared" si="0"/>
        <v>11</v>
      </c>
      <c r="X20" s="38">
        <f t="shared" si="1"/>
        <v>33</v>
      </c>
      <c r="Y20" s="39">
        <f>INDEX('[1]Current Yr Scores.Hdicaps'!$Z$3:$Z$90, MATCH($K20,'[1]Current Yr Scores.Hdicaps'!$A$3:$A$90,0))</f>
        <v>10.600000000000001</v>
      </c>
      <c r="Z20" s="40">
        <f>INDEX('[1]Current Yr Scores.Hdicaps'!$AA$3:$AA$90, MATCH($K20,'[1]Current Yr Scores.Hdicaps'!$A$3:$A$90,0))</f>
        <v>10.350000000000001</v>
      </c>
    </row>
    <row r="21" spans="1:26" ht="15.75" x14ac:dyDescent="0.25">
      <c r="A21" s="41" t="s">
        <v>77</v>
      </c>
      <c r="B21" s="42">
        <f>INDEX($V$4:$V$91,MATCH(A21,$K$4:$K$91,0))</f>
        <v>40</v>
      </c>
      <c r="C21" s="42">
        <f>INDEX($W$4:$W$91,MATCH(A21,$K$4:$K$91,0))</f>
        <v>6</v>
      </c>
      <c r="D21" s="42">
        <f>INDEX($X$4:$X$91,MATCH(A21,$K$4:$K$91,0))</f>
        <v>34</v>
      </c>
      <c r="E21" s="41" t="s">
        <v>72</v>
      </c>
      <c r="F21" s="42">
        <f>INDEX($V$4:$V$91,MATCH(E21,$K$4:$K$91,0))</f>
        <v>44</v>
      </c>
      <c r="G21" s="42">
        <f>INDEX($W$4:$W$91,MATCH(E21,$K$4:$K$91,0))</f>
        <v>11</v>
      </c>
      <c r="H21" s="42">
        <f>INDEX($X$4:$X$91,MATCH(E21,$K$4:$K$91,0))</f>
        <v>33</v>
      </c>
      <c r="I21" s="9"/>
      <c r="K21" s="36" t="s">
        <v>74</v>
      </c>
      <c r="L21" s="37">
        <v>5</v>
      </c>
      <c r="M21" s="142">
        <v>4</v>
      </c>
      <c r="N21" s="142">
        <v>5</v>
      </c>
      <c r="O21" s="142">
        <v>5</v>
      </c>
      <c r="P21" s="142">
        <v>3</v>
      </c>
      <c r="Q21" s="142">
        <v>4</v>
      </c>
      <c r="R21" s="142">
        <v>6</v>
      </c>
      <c r="S21" s="142">
        <v>4</v>
      </c>
      <c r="T21" s="142">
        <v>4</v>
      </c>
      <c r="U21" s="142">
        <v>5</v>
      </c>
      <c r="V21" s="38">
        <f t="shared" si="5"/>
        <v>40</v>
      </c>
      <c r="W21" s="38">
        <f t="shared" si="0"/>
        <v>5</v>
      </c>
      <c r="X21" s="38">
        <f t="shared" si="1"/>
        <v>35</v>
      </c>
      <c r="Y21" s="39">
        <f>INDEX('[1]Current Yr Scores.Hdicaps'!$Z$3:$Z$90, MATCH($K21,'[1]Current Yr Scores.Hdicaps'!$A$3:$A$90,0))</f>
        <v>5.1000000000000014</v>
      </c>
      <c r="Z21" s="40">
        <f>INDEX('[1]Current Yr Scores.Hdicaps'!$AA$3:$AA$90, MATCH($K21,'[1]Current Yr Scores.Hdicaps'!$A$3:$A$90,0))</f>
        <v>4.3500000000000014</v>
      </c>
    </row>
    <row r="22" spans="1:26" ht="15.75" x14ac:dyDescent="0.25">
      <c r="A22" s="41" t="s">
        <v>73</v>
      </c>
      <c r="B22" s="42">
        <f>INDEX($V$4:$V$91,MATCH(A22,$K$4:$K$91,0))</f>
        <v>44</v>
      </c>
      <c r="C22" s="42">
        <f>INDEX($W$4:$W$91,MATCH(A22,$K$4:$K$91,0))</f>
        <v>9</v>
      </c>
      <c r="D22" s="42">
        <f>INDEX($X$4:$X$91,MATCH(A22,$K$4:$K$91,0))</f>
        <v>35</v>
      </c>
      <c r="E22" s="41" t="s">
        <v>74</v>
      </c>
      <c r="F22" s="42">
        <f>INDEX($V$4:$V$91,MATCH(E22,$K$4:$K$91,0))</f>
        <v>40</v>
      </c>
      <c r="G22" s="42">
        <f>INDEX($W$4:$W$91,MATCH(E22,$K$4:$K$91,0))</f>
        <v>5</v>
      </c>
      <c r="H22" s="42">
        <f>INDEX($X$4:$X$91,MATCH(E22,$K$4:$K$91,0))</f>
        <v>35</v>
      </c>
      <c r="I22" s="9"/>
      <c r="K22" s="36" t="s">
        <v>76</v>
      </c>
      <c r="L22" s="37">
        <v>5</v>
      </c>
      <c r="M22" s="142">
        <v>5</v>
      </c>
      <c r="N22" s="142">
        <v>7</v>
      </c>
      <c r="O22" s="142">
        <v>6</v>
      </c>
      <c r="P22" s="142">
        <v>5</v>
      </c>
      <c r="Q22" s="142">
        <v>4</v>
      </c>
      <c r="R22" s="142">
        <v>7</v>
      </c>
      <c r="S22" s="142">
        <v>7</v>
      </c>
      <c r="T22" s="142">
        <v>4</v>
      </c>
      <c r="U22" s="142">
        <v>6</v>
      </c>
      <c r="V22" s="38">
        <f t="shared" si="5"/>
        <v>51</v>
      </c>
      <c r="W22" s="38">
        <f t="shared" si="0"/>
        <v>4</v>
      </c>
      <c r="X22" s="38">
        <f t="shared" si="1"/>
        <v>47</v>
      </c>
      <c r="Y22" s="39">
        <f>INDEX('[1]Current Yr Scores.Hdicaps'!$Z$3:$Z$90, MATCH($K22,'[1]Current Yr Scores.Hdicaps'!$A$3:$A$90,0))</f>
        <v>3.8500000000000014</v>
      </c>
      <c r="Z22" s="40">
        <f>INDEX('[1]Current Yr Scores.Hdicaps'!$AA$3:$AA$90, MATCH($K22,'[1]Current Yr Scores.Hdicaps'!$A$3:$A$90,0))</f>
        <v>3.8500000000000014</v>
      </c>
    </row>
    <row r="23" spans="1:26" ht="15.75" x14ac:dyDescent="0.25">
      <c r="A23" s="41" t="s">
        <v>75</v>
      </c>
      <c r="B23" s="42">
        <f>INDEX($V$4:$V$91,MATCH(A23,$K$4:$K$91,0))</f>
        <v>45</v>
      </c>
      <c r="C23" s="42">
        <f>INDEX($W$4:$W$91,MATCH(A23,$K$4:$K$91,0))</f>
        <v>10</v>
      </c>
      <c r="D23" s="42">
        <f>INDEX($X$4:$X$91,MATCH(A23,$K$4:$K$91,0))</f>
        <v>35</v>
      </c>
      <c r="E23" s="41" t="s">
        <v>78</v>
      </c>
      <c r="F23" s="42">
        <f>INDEX($V$4:$V$91,MATCH(E23,$K$4:$K$91,0))</f>
        <v>36</v>
      </c>
      <c r="G23" s="42">
        <f>INDEX($W$4:$W$91,MATCH(E23,$K$4:$K$91,0))</f>
        <v>1</v>
      </c>
      <c r="H23" s="42">
        <f>INDEX($X$4:$X$91,MATCH(E23,$K$4:$K$91,0))</f>
        <v>35</v>
      </c>
      <c r="I23" s="9"/>
      <c r="K23" s="36" t="s">
        <v>79</v>
      </c>
      <c r="L23" s="37">
        <v>4</v>
      </c>
      <c r="M23" s="142">
        <v>6</v>
      </c>
      <c r="N23" s="142">
        <v>5</v>
      </c>
      <c r="O23" s="142">
        <v>6</v>
      </c>
      <c r="P23" s="142">
        <v>6</v>
      </c>
      <c r="Q23" s="142">
        <v>4</v>
      </c>
      <c r="R23" s="142">
        <v>5</v>
      </c>
      <c r="S23" s="142">
        <v>7</v>
      </c>
      <c r="T23" s="142">
        <v>3</v>
      </c>
      <c r="U23" s="142">
        <v>6</v>
      </c>
      <c r="V23" s="38">
        <f t="shared" si="5"/>
        <v>48</v>
      </c>
      <c r="W23" s="38">
        <f t="shared" si="0"/>
        <v>7</v>
      </c>
      <c r="X23" s="38">
        <f t="shared" si="1"/>
        <v>41</v>
      </c>
      <c r="Y23" s="39">
        <f>INDEX('[1]Current Yr Scores.Hdicaps'!$Z$3:$Z$90, MATCH($K23,'[1]Current Yr Scores.Hdicaps'!$A$3:$A$90,0))</f>
        <v>6.6000000000000014</v>
      </c>
      <c r="Z23" s="40">
        <f>INDEX('[1]Current Yr Scores.Hdicaps'!$AA$3:$AA$90, MATCH($K23,'[1]Current Yr Scores.Hdicaps'!$A$3:$A$90,0))</f>
        <v>6.6000000000000014</v>
      </c>
    </row>
    <row r="24" spans="1:26" ht="15.75" x14ac:dyDescent="0.25">
      <c r="A24" s="41" t="s">
        <v>63</v>
      </c>
      <c r="B24" s="42">
        <f>INDEX($V$4:$V$91,MATCH(A24,$K$4:$K$91,0))</f>
        <v>41</v>
      </c>
      <c r="C24" s="42">
        <f>INDEX($W$4:$W$91,MATCH(A24,$K$4:$K$91,0))</f>
        <v>6</v>
      </c>
      <c r="D24" s="42">
        <f>INDEX($X$4:$X$91,MATCH(A24,$K$4:$K$91,0))</f>
        <v>35</v>
      </c>
      <c r="E24" s="41" t="s">
        <v>62</v>
      </c>
      <c r="F24" s="42">
        <f>INDEX($V$4:$V$91,MATCH(E24,$K$4:$K$91,0))</f>
        <v>41</v>
      </c>
      <c r="G24" s="42">
        <f>INDEX($W$4:$W$91,MATCH(E24,$K$4:$K$91,0))</f>
        <v>6</v>
      </c>
      <c r="H24" s="42">
        <f>INDEX($X$4:$X$91,MATCH(E24,$K$4:$K$91,0))</f>
        <v>35</v>
      </c>
      <c r="I24" s="9"/>
      <c r="K24" s="36" t="s">
        <v>80</v>
      </c>
      <c r="L24" s="37">
        <v>5</v>
      </c>
      <c r="M24" s="142">
        <v>6</v>
      </c>
      <c r="N24" s="142">
        <v>6</v>
      </c>
      <c r="O24" s="142">
        <v>6</v>
      </c>
      <c r="P24" s="142">
        <v>4</v>
      </c>
      <c r="Q24" s="142">
        <v>6</v>
      </c>
      <c r="R24" s="142">
        <v>6</v>
      </c>
      <c r="S24" s="142">
        <v>6</v>
      </c>
      <c r="T24" s="142">
        <v>3</v>
      </c>
      <c r="U24" s="142">
        <v>6</v>
      </c>
      <c r="V24" s="38">
        <f t="shared" si="5"/>
        <v>49</v>
      </c>
      <c r="W24" s="38">
        <f t="shared" si="0"/>
        <v>11</v>
      </c>
      <c r="X24" s="38">
        <f t="shared" si="1"/>
        <v>38</v>
      </c>
      <c r="Y24" s="39">
        <f>INDEX('[1]Current Yr Scores.Hdicaps'!$Z$3:$Z$90, MATCH($K24,'[1]Current Yr Scores.Hdicaps'!$A$3:$A$90,0))</f>
        <v>11.350000000000001</v>
      </c>
      <c r="Z24" s="40">
        <f>INDEX('[1]Current Yr Scores.Hdicaps'!$AA$3:$AA$90, MATCH($K24,'[1]Current Yr Scores.Hdicaps'!$A$3:$A$90,0))</f>
        <v>11.350000000000001</v>
      </c>
    </row>
    <row r="25" spans="1:26" ht="15.75" x14ac:dyDescent="0.25">
      <c r="A25" s="41" t="s">
        <v>83</v>
      </c>
      <c r="B25" s="42">
        <f>INDEX($V$4:$V$91,MATCH(A25,$K$4:$K$91,0))</f>
        <v>48</v>
      </c>
      <c r="C25" s="42">
        <f>INDEX($W$4:$W$91,MATCH(A25,$K$4:$K$91,0))</f>
        <v>13</v>
      </c>
      <c r="D25" s="42">
        <f>INDEX($X$4:$X$91,MATCH(A25,$K$4:$K$91,0))</f>
        <v>35</v>
      </c>
      <c r="E25" s="41" t="s">
        <v>82</v>
      </c>
      <c r="F25" s="42">
        <f>INDEX($V$4:$V$91,MATCH(E25,$K$4:$K$91,0))</f>
        <v>40</v>
      </c>
      <c r="G25" s="42">
        <f>INDEX($W$4:$W$91,MATCH(E25,$K$4:$K$91,0))</f>
        <v>5</v>
      </c>
      <c r="H25" s="42">
        <f>INDEX($X$4:$X$91,MATCH(E25,$K$4:$K$91,0))</f>
        <v>35</v>
      </c>
      <c r="I25" s="9"/>
      <c r="K25" s="36" t="s">
        <v>53</v>
      </c>
      <c r="L25" s="37">
        <v>7</v>
      </c>
      <c r="M25" s="142">
        <v>10</v>
      </c>
      <c r="N25" s="142">
        <v>7</v>
      </c>
      <c r="O25" s="142">
        <v>9</v>
      </c>
      <c r="P25" s="142">
        <v>7</v>
      </c>
      <c r="Q25" s="142">
        <v>7</v>
      </c>
      <c r="R25" s="142">
        <v>7</v>
      </c>
      <c r="S25" s="142">
        <v>6</v>
      </c>
      <c r="T25" s="142">
        <v>6</v>
      </c>
      <c r="U25" s="142">
        <v>9</v>
      </c>
      <c r="V25" s="38">
        <f t="shared" si="5"/>
        <v>68</v>
      </c>
      <c r="W25" s="38">
        <f t="shared" si="0"/>
        <v>19</v>
      </c>
      <c r="X25" s="38">
        <f t="shared" si="1"/>
        <v>49</v>
      </c>
      <c r="Y25" s="39">
        <f>INDEX('[1]Current Yr Scores.Hdicaps'!$Z$3:$Z$90, MATCH($K25,'[1]Current Yr Scores.Hdicaps'!$A$3:$A$90,0))</f>
        <v>19.100000000000001</v>
      </c>
      <c r="Z25" s="40">
        <f>INDEX('[1]Current Yr Scores.Hdicaps'!$AA$3:$AA$90, MATCH($K25,'[1]Current Yr Scores.Hdicaps'!$A$3:$A$90,0))</f>
        <v>19.100000000000001</v>
      </c>
    </row>
    <row r="26" spans="1:26" ht="15.75" x14ac:dyDescent="0.25">
      <c r="A26" s="41" t="s">
        <v>86</v>
      </c>
      <c r="B26" s="42">
        <f>INDEX($V$4:$V$91,MATCH(A26,$K$4:$K$91,0))</f>
        <v>42</v>
      </c>
      <c r="C26" s="42">
        <f>INDEX($W$4:$W$91,MATCH(A26,$K$4:$K$91,0))</f>
        <v>7</v>
      </c>
      <c r="D26" s="42">
        <f>INDEX($X$4:$X$91,MATCH(A26,$K$4:$K$91,0))</f>
        <v>35</v>
      </c>
      <c r="E26" s="41" t="s">
        <v>84</v>
      </c>
      <c r="F26" s="42">
        <f>INDEX($V$4:$V$91,MATCH(E26,$K$4:$K$91,0))</f>
        <v>44</v>
      </c>
      <c r="G26" s="42">
        <f>INDEX($W$4:$W$91,MATCH(E26,$K$4:$K$91,0))</f>
        <v>9</v>
      </c>
      <c r="H26" s="42">
        <f>INDEX($X$4:$X$91,MATCH(E26,$K$4:$K$91,0))</f>
        <v>35</v>
      </c>
      <c r="I26" s="9"/>
      <c r="K26" s="36" t="s">
        <v>85</v>
      </c>
      <c r="L26" s="37">
        <v>8</v>
      </c>
      <c r="M26" s="142">
        <v>4</v>
      </c>
      <c r="N26" s="142">
        <v>4</v>
      </c>
      <c r="O26" s="142">
        <v>4</v>
      </c>
      <c r="P26" s="142">
        <v>5</v>
      </c>
      <c r="Q26" s="142">
        <v>4</v>
      </c>
      <c r="R26" s="142">
        <v>5</v>
      </c>
      <c r="S26" s="142">
        <v>4</v>
      </c>
      <c r="T26" s="142">
        <v>3</v>
      </c>
      <c r="U26" s="142">
        <v>4</v>
      </c>
      <c r="V26" s="38">
        <f t="shared" si="5"/>
        <v>37</v>
      </c>
      <c r="W26" s="38">
        <f t="shared" si="0"/>
        <v>1</v>
      </c>
      <c r="X26" s="38">
        <f t="shared" si="1"/>
        <v>36</v>
      </c>
      <c r="Y26" s="39">
        <f>INDEX('[1]Current Yr Scores.Hdicaps'!$Z$3:$Z$90, MATCH($K26,'[1]Current Yr Scores.Hdicaps'!$A$3:$A$90,0))</f>
        <v>0.85000000000000142</v>
      </c>
      <c r="Z26" s="40">
        <f>INDEX('[1]Current Yr Scores.Hdicaps'!$AA$3:$AA$90, MATCH($K26,'[1]Current Yr Scores.Hdicaps'!$A$3:$A$90,0))</f>
        <v>0.60000000000000142</v>
      </c>
    </row>
    <row r="27" spans="1:26" ht="15.75" x14ac:dyDescent="0.25">
      <c r="A27" s="41" t="s">
        <v>81</v>
      </c>
      <c r="B27" s="42">
        <f>INDEX($V$4:$V$91,MATCH(A27,$K$4:$K$91,0))</f>
        <v>35</v>
      </c>
      <c r="C27" s="42">
        <f>INDEX($W$4:$W$91,MATCH(A27,$K$4:$K$91,0))</f>
        <v>-1</v>
      </c>
      <c r="D27" s="42">
        <f>INDEX($X$4:$X$91,MATCH(A27,$K$4:$K$91,0))</f>
        <v>36</v>
      </c>
      <c r="E27" s="41" t="s">
        <v>87</v>
      </c>
      <c r="F27" s="42">
        <f>INDEX($V$4:$V$91,MATCH(E27,$K$4:$K$91,0))</f>
        <v>49</v>
      </c>
      <c r="G27" s="42">
        <f>INDEX($W$4:$W$91,MATCH(E27,$K$4:$K$91,0))</f>
        <v>12</v>
      </c>
      <c r="H27" s="42">
        <f>INDEX($X$4:$X$91,MATCH(E27,$K$4:$K$91,0))</f>
        <v>37</v>
      </c>
      <c r="I27" s="9"/>
      <c r="K27" s="36" t="s">
        <v>49</v>
      </c>
      <c r="L27" s="37">
        <v>2</v>
      </c>
      <c r="M27" s="142">
        <v>6</v>
      </c>
      <c r="N27" s="142">
        <v>4</v>
      </c>
      <c r="O27" s="142">
        <v>5</v>
      </c>
      <c r="P27" s="142">
        <v>3</v>
      </c>
      <c r="Q27" s="142">
        <v>6</v>
      </c>
      <c r="R27" s="142">
        <v>6</v>
      </c>
      <c r="S27" s="142">
        <v>6</v>
      </c>
      <c r="T27" s="142">
        <v>3</v>
      </c>
      <c r="U27" s="142">
        <v>5</v>
      </c>
      <c r="V27" s="38">
        <f t="shared" si="5"/>
        <v>44</v>
      </c>
      <c r="W27" s="38">
        <f t="shared" si="0"/>
        <v>5</v>
      </c>
      <c r="X27" s="38">
        <f t="shared" si="1"/>
        <v>39</v>
      </c>
      <c r="Y27" s="39">
        <f>INDEX('[1]Current Yr Scores.Hdicaps'!$Z$3:$Z$90, MATCH($K27,'[1]Current Yr Scores.Hdicaps'!$A$3:$A$90,0))</f>
        <v>5.3500000000000014</v>
      </c>
      <c r="Z27" s="40">
        <f>INDEX('[1]Current Yr Scores.Hdicaps'!$AA$3:$AA$90, MATCH($K27,'[1]Current Yr Scores.Hdicaps'!$A$3:$A$90,0))</f>
        <v>5.3500000000000014</v>
      </c>
    </row>
    <row r="28" spans="1:26" ht="15.75" customHeight="1" x14ac:dyDescent="0.25">
      <c r="A28" s="41" t="s">
        <v>88</v>
      </c>
      <c r="B28" s="42">
        <f>INDEX($V$4:$V$91,MATCH(A28,$K$4:$K$91,0))</f>
        <v>44</v>
      </c>
      <c r="C28" s="42">
        <f>INDEX($W$4:$W$91,MATCH(A28,$K$4:$K$91,0))</f>
        <v>5</v>
      </c>
      <c r="D28" s="42">
        <f>INDEX($X$4:$X$91,MATCH(A28,$K$4:$K$91,0))</f>
        <v>39</v>
      </c>
      <c r="E28" s="41" t="s">
        <v>80</v>
      </c>
      <c r="F28" s="42">
        <f>INDEX($V$4:$V$91,MATCH(E28,$K$4:$K$91,0))</f>
        <v>49</v>
      </c>
      <c r="G28" s="42">
        <f>INDEX($W$4:$W$91,MATCH(E28,$K$4:$K$91,0))</f>
        <v>11</v>
      </c>
      <c r="H28" s="42">
        <f>INDEX($X$4:$X$91,MATCH(E28,$K$4:$K$91,0))</f>
        <v>38</v>
      </c>
      <c r="I28" s="9"/>
      <c r="K28" s="36" t="s">
        <v>78</v>
      </c>
      <c r="L28" s="37">
        <v>5</v>
      </c>
      <c r="M28" s="142">
        <v>5</v>
      </c>
      <c r="N28" s="142">
        <v>3</v>
      </c>
      <c r="O28" s="142">
        <v>5</v>
      </c>
      <c r="P28" s="142">
        <v>4</v>
      </c>
      <c r="Q28" s="142">
        <v>4</v>
      </c>
      <c r="R28" s="142">
        <v>4</v>
      </c>
      <c r="S28" s="142">
        <v>4</v>
      </c>
      <c r="T28" s="142">
        <v>3</v>
      </c>
      <c r="U28" s="142">
        <v>4</v>
      </c>
      <c r="V28" s="38">
        <f t="shared" si="5"/>
        <v>36</v>
      </c>
      <c r="W28" s="38">
        <f t="shared" si="0"/>
        <v>1</v>
      </c>
      <c r="X28" s="38">
        <f t="shared" si="1"/>
        <v>35</v>
      </c>
      <c r="Y28" s="39">
        <f>INDEX('[1]Current Yr Scores.Hdicaps'!$Z$3:$Z$90, MATCH($K28,'[1]Current Yr Scores.Hdicaps'!$A$3:$A$90,0))</f>
        <v>0.60000000000000142</v>
      </c>
      <c r="Z28" s="40">
        <f>INDEX('[1]Current Yr Scores.Hdicaps'!$AA$3:$AA$90, MATCH($K28,'[1]Current Yr Scores.Hdicaps'!$A$3:$A$90,0))</f>
        <v>0.35000000000000142</v>
      </c>
    </row>
    <row r="29" spans="1:26" ht="15.75" x14ac:dyDescent="0.25">
      <c r="A29" s="44" t="s">
        <v>57</v>
      </c>
      <c r="B29" s="37" t="str">
        <f>INDEX($V$4:$V$91,MATCH(A29,$K$4:$K$91,0))</f>
        <v/>
      </c>
      <c r="C29" s="37">
        <f>INDEX($W$4:$W$91,MATCH(A29,$K$4:$K$91,0))</f>
        <v>9</v>
      </c>
      <c r="D29" s="37" t="str">
        <f>INDEX($X$4:$X$91,MATCH(A29,$K$4:$K$91,0))</f>
        <v xml:space="preserve"> </v>
      </c>
      <c r="E29" s="44" t="s">
        <v>65</v>
      </c>
      <c r="F29" s="37">
        <f>INDEX($V$4:$V$91,MATCH(E29,$K$4:$K$91,0))</f>
        <v>49</v>
      </c>
      <c r="G29" s="37">
        <f>INDEX($W$4:$W$91,MATCH(E29,$K$4:$K$91,0))</f>
        <v>10</v>
      </c>
      <c r="H29" s="37">
        <f>INDEX($X$4:$X$91,MATCH(E29,$K$4:$K$91,0))</f>
        <v>39</v>
      </c>
      <c r="I29" s="9"/>
      <c r="K29" s="36" t="s">
        <v>86</v>
      </c>
      <c r="L29" s="37">
        <v>1</v>
      </c>
      <c r="M29" s="142">
        <v>5</v>
      </c>
      <c r="N29" s="142">
        <v>4</v>
      </c>
      <c r="O29" s="142">
        <v>5</v>
      </c>
      <c r="P29" s="142">
        <v>3</v>
      </c>
      <c r="Q29" s="142">
        <v>4</v>
      </c>
      <c r="R29" s="142">
        <v>5</v>
      </c>
      <c r="S29" s="142">
        <v>5</v>
      </c>
      <c r="T29" s="142">
        <v>5</v>
      </c>
      <c r="U29" s="142">
        <v>6</v>
      </c>
      <c r="V29" s="38">
        <f t="shared" si="5"/>
        <v>42</v>
      </c>
      <c r="W29" s="38">
        <f t="shared" si="0"/>
        <v>7</v>
      </c>
      <c r="X29" s="38">
        <f t="shared" si="1"/>
        <v>35</v>
      </c>
      <c r="Y29" s="39">
        <f>INDEX('[1]Current Yr Scores.Hdicaps'!$Z$3:$Z$90, MATCH($K29,'[1]Current Yr Scores.Hdicaps'!$A$3:$A$90,0))</f>
        <v>7.3500000000000014</v>
      </c>
      <c r="Z29" s="40">
        <f>INDEX('[1]Current Yr Scores.Hdicaps'!$AA$3:$AA$90, MATCH($K29,'[1]Current Yr Scores.Hdicaps'!$A$3:$A$90,0))</f>
        <v>6.8500000000000014</v>
      </c>
    </row>
    <row r="30" spans="1:26" ht="18" customHeight="1" x14ac:dyDescent="0.25">
      <c r="A30" s="44" t="s">
        <v>89</v>
      </c>
      <c r="B30" s="37" t="str">
        <f>INDEX($V$4:$V$91,MATCH(A30,$K$4:$K$91,0))</f>
        <v/>
      </c>
      <c r="C30" s="37">
        <f>INDEX($W$4:$W$91,MATCH(A30,$K$4:$K$91,0))</f>
        <v>8</v>
      </c>
      <c r="D30" s="37" t="str">
        <f>INDEX($X$4:$X$91,MATCH(A30,$K$4:$K$91,0))</f>
        <v xml:space="preserve"> </v>
      </c>
      <c r="E30" s="44" t="s">
        <v>76</v>
      </c>
      <c r="F30" s="37">
        <f>INDEX($V$4:$V$91,MATCH(E30,$K$4:$K$91,0))</f>
        <v>51</v>
      </c>
      <c r="G30" s="37">
        <f>INDEX($W$4:$W$91,MATCH(E30,$K$4:$K$91,0))</f>
        <v>4</v>
      </c>
      <c r="H30" s="37">
        <f>INDEX($X$4:$X$91,MATCH(E30,$K$4:$K$91,0))</f>
        <v>47</v>
      </c>
      <c r="I30" s="9"/>
      <c r="K30" s="36" t="s">
        <v>88</v>
      </c>
      <c r="L30" s="37">
        <v>1</v>
      </c>
      <c r="M30" s="142">
        <v>5</v>
      </c>
      <c r="N30" s="142">
        <v>5</v>
      </c>
      <c r="O30" s="142">
        <v>6</v>
      </c>
      <c r="P30" s="142">
        <v>4</v>
      </c>
      <c r="Q30" s="142">
        <v>4</v>
      </c>
      <c r="R30" s="142">
        <v>5</v>
      </c>
      <c r="S30" s="142">
        <v>6</v>
      </c>
      <c r="T30" s="142">
        <v>3</v>
      </c>
      <c r="U30" s="142">
        <v>6</v>
      </c>
      <c r="V30" s="38">
        <f t="shared" si="5"/>
        <v>44</v>
      </c>
      <c r="W30" s="38">
        <f t="shared" si="0"/>
        <v>5</v>
      </c>
      <c r="X30" s="38">
        <f t="shared" si="1"/>
        <v>39</v>
      </c>
      <c r="Y30" s="39">
        <f>INDEX('[1]Current Yr Scores.Hdicaps'!$Z$3:$Z$90, MATCH($K30,'[1]Current Yr Scores.Hdicaps'!$A$3:$A$90,0))</f>
        <v>4.8500000000000014</v>
      </c>
      <c r="Z30" s="40">
        <f>INDEX('[1]Current Yr Scores.Hdicaps'!$AA$3:$AA$90, MATCH($K30,'[1]Current Yr Scores.Hdicaps'!$A$3:$A$90,0))</f>
        <v>4.8500000000000014</v>
      </c>
    </row>
    <row r="31" spans="1:26" ht="15.75" x14ac:dyDescent="0.25">
      <c r="A31" s="44" t="s">
        <v>90</v>
      </c>
      <c r="B31" s="37" t="str">
        <f>INDEX($V$4:$V$91,MATCH(A31,$K$4:$K$91,0))</f>
        <v/>
      </c>
      <c r="C31" s="37">
        <f>INDEX($W$4:$W$91,MATCH(A31,$K$4:$K$91,0))</f>
        <v>5</v>
      </c>
      <c r="D31" s="37" t="str">
        <f>INDEX($X$4:$X$91,MATCH(A31,$K$4:$K$91,0))</f>
        <v xml:space="preserve"> </v>
      </c>
      <c r="E31" s="44" t="s">
        <v>91</v>
      </c>
      <c r="F31" s="37" t="str">
        <f>INDEX($V$4:$V$91,MATCH(E31,$K$4:$K$91,0))</f>
        <v/>
      </c>
      <c r="G31" s="37">
        <f>INDEX($W$4:$W$91,MATCH(E31,$K$4:$K$91,0))</f>
        <v>2</v>
      </c>
      <c r="H31" s="37" t="str">
        <f>INDEX($X$4:$X$91,MATCH(E31,$K$4:$K$91,0))</f>
        <v xml:space="preserve"> </v>
      </c>
      <c r="I31" s="9"/>
      <c r="K31" s="36" t="s">
        <v>92</v>
      </c>
      <c r="L31" s="37">
        <v>4</v>
      </c>
      <c r="M31" s="142">
        <v>5</v>
      </c>
      <c r="N31" s="142">
        <v>4</v>
      </c>
      <c r="O31" s="142">
        <v>5</v>
      </c>
      <c r="P31" s="142">
        <v>4</v>
      </c>
      <c r="Q31" s="142">
        <v>5</v>
      </c>
      <c r="R31" s="142">
        <v>7</v>
      </c>
      <c r="S31" s="142">
        <v>5</v>
      </c>
      <c r="T31" s="142">
        <v>5</v>
      </c>
      <c r="U31" s="142">
        <v>6</v>
      </c>
      <c r="V31" s="38">
        <f t="shared" si="5"/>
        <v>46</v>
      </c>
      <c r="W31" s="38">
        <f t="shared" si="0"/>
        <v>8</v>
      </c>
      <c r="X31" s="38">
        <f t="shared" si="1"/>
        <v>38</v>
      </c>
      <c r="Y31" s="39">
        <f>INDEX('[1]Current Yr Scores.Hdicaps'!$Z$3:$Z$90, MATCH($K31,'[1]Current Yr Scores.Hdicaps'!$A$3:$A$90,0))</f>
        <v>8.18333333333333</v>
      </c>
      <c r="Z31" s="40">
        <f>INDEX('[1]Current Yr Scores.Hdicaps'!$AA$3:$AA$90, MATCH($K31,'[1]Current Yr Scores.Hdicaps'!$A$3:$A$90,0))</f>
        <v>8.7666666666666657</v>
      </c>
    </row>
    <row r="32" spans="1:26" ht="15.75" customHeight="1" x14ac:dyDescent="0.25">
      <c r="A32" s="45" t="s">
        <v>225</v>
      </c>
      <c r="B32" s="46"/>
      <c r="C32" s="47">
        <f>AVERAGE(C21:C31)</f>
        <v>7</v>
      </c>
      <c r="D32" s="49">
        <f>SUM(D21:D28)</f>
        <v>284</v>
      </c>
      <c r="E32" s="45" t="s">
        <v>225</v>
      </c>
      <c r="F32" s="46"/>
      <c r="G32" s="47">
        <f>AVERAGE(G21:G31)</f>
        <v>6.9090909090909092</v>
      </c>
      <c r="H32" s="57">
        <f>SUM(H21:H28)</f>
        <v>283</v>
      </c>
      <c r="I32" s="9"/>
      <c r="K32" s="43" t="s">
        <v>52</v>
      </c>
      <c r="L32" s="37">
        <v>2</v>
      </c>
      <c r="M32" s="142">
        <v>4</v>
      </c>
      <c r="N32" s="142">
        <v>4</v>
      </c>
      <c r="O32" s="142">
        <v>6</v>
      </c>
      <c r="P32" s="142">
        <v>4</v>
      </c>
      <c r="Q32" s="142">
        <v>4</v>
      </c>
      <c r="R32" s="142">
        <v>6</v>
      </c>
      <c r="S32" s="142">
        <v>6</v>
      </c>
      <c r="T32" s="142">
        <v>4</v>
      </c>
      <c r="U32" s="142">
        <v>6</v>
      </c>
      <c r="V32" s="38">
        <f t="shared" si="5"/>
        <v>44</v>
      </c>
      <c r="W32" s="38">
        <f t="shared" si="0"/>
        <v>4</v>
      </c>
      <c r="X32" s="38">
        <f t="shared" si="1"/>
        <v>40</v>
      </c>
      <c r="Y32" s="39">
        <f>INDEX('[1]Current Yr Scores.Hdicaps'!$Z$3:$Z$90, MATCH($K32,'[1]Current Yr Scores.Hdicaps'!$A$3:$A$90,0))</f>
        <v>3.8500000000000014</v>
      </c>
      <c r="Z32" s="40">
        <f>INDEX('[1]Current Yr Scores.Hdicaps'!$AA$3:$AA$90, MATCH($K32,'[1]Current Yr Scores.Hdicaps'!$A$3:$A$90,0))</f>
        <v>3.8500000000000014</v>
      </c>
    </row>
    <row r="33" spans="1:26" ht="15" customHeight="1" x14ac:dyDescent="0.25">
      <c r="A33" s="51" t="s">
        <v>64</v>
      </c>
      <c r="B33" s="46"/>
      <c r="C33" s="47"/>
      <c r="D33" s="37">
        <f>D32-SUM($G$1*8)</f>
        <v>-4</v>
      </c>
      <c r="E33" s="51"/>
      <c r="F33" s="46"/>
      <c r="G33" s="47"/>
      <c r="H33" s="42">
        <f>H32-SUM($G$1*8)</f>
        <v>-5</v>
      </c>
      <c r="I33" s="9"/>
      <c r="K33" s="36" t="s">
        <v>41</v>
      </c>
      <c r="L33" s="37">
        <v>2</v>
      </c>
      <c r="M33" s="142">
        <v>4</v>
      </c>
      <c r="N33" s="142">
        <v>5</v>
      </c>
      <c r="O33" s="142">
        <v>7</v>
      </c>
      <c r="P33" s="142">
        <v>2</v>
      </c>
      <c r="Q33" s="142">
        <v>4</v>
      </c>
      <c r="R33" s="142">
        <v>5</v>
      </c>
      <c r="S33" s="142">
        <v>4</v>
      </c>
      <c r="T33" s="142">
        <v>4</v>
      </c>
      <c r="U33" s="142">
        <v>5</v>
      </c>
      <c r="V33" s="38">
        <f t="shared" si="5"/>
        <v>40</v>
      </c>
      <c r="W33" s="38">
        <f t="shared" si="0"/>
        <v>5</v>
      </c>
      <c r="X33" s="38">
        <f t="shared" si="1"/>
        <v>35</v>
      </c>
      <c r="Y33" s="39">
        <f>INDEX('[1]Current Yr Scores.Hdicaps'!$Z$3:$Z$90, MATCH($K33,'[1]Current Yr Scores.Hdicaps'!$A$3:$A$90,0))</f>
        <v>4.6000000000000014</v>
      </c>
      <c r="Z33" s="40">
        <f>INDEX('[1]Current Yr Scores.Hdicaps'!$AA$3:$AA$90, MATCH($K33,'[1]Current Yr Scores.Hdicaps'!$A$3:$A$90,0))</f>
        <v>4.1000000000000014</v>
      </c>
    </row>
    <row r="34" spans="1:26" ht="15.75" x14ac:dyDescent="0.25">
      <c r="A34" s="53"/>
      <c r="B34" s="54"/>
      <c r="C34" s="55"/>
      <c r="D34" s="56"/>
      <c r="E34" s="53"/>
      <c r="F34" s="54"/>
      <c r="G34" s="55"/>
      <c r="H34" s="56"/>
      <c r="I34" s="9"/>
      <c r="K34" s="36" t="s">
        <v>93</v>
      </c>
      <c r="L34" s="37">
        <v>3</v>
      </c>
      <c r="M34" s="142">
        <v>5</v>
      </c>
      <c r="N34" s="142">
        <v>4</v>
      </c>
      <c r="O34" s="142">
        <v>5</v>
      </c>
      <c r="P34" s="142">
        <v>4</v>
      </c>
      <c r="Q34" s="142">
        <v>4</v>
      </c>
      <c r="R34" s="142">
        <v>5</v>
      </c>
      <c r="S34" s="142">
        <v>5</v>
      </c>
      <c r="T34" s="142">
        <v>3</v>
      </c>
      <c r="U34" s="142">
        <v>6</v>
      </c>
      <c r="V34" s="38">
        <f t="shared" si="5"/>
        <v>41</v>
      </c>
      <c r="W34" s="38">
        <f t="shared" si="0"/>
        <v>3</v>
      </c>
      <c r="X34" s="38">
        <f t="shared" si="1"/>
        <v>38</v>
      </c>
      <c r="Y34" s="39">
        <f>INDEX('[1]Current Yr Scores.Hdicaps'!$Z$3:$Z$90, MATCH($K34,'[1]Current Yr Scores.Hdicaps'!$A$3:$A$90,0))</f>
        <v>2.6000000000000014</v>
      </c>
      <c r="Z34" s="40">
        <f>INDEX('[1]Current Yr Scores.Hdicaps'!$AA$3:$AA$90, MATCH($K34,'[1]Current Yr Scores.Hdicaps'!$A$3:$A$90,0))</f>
        <v>2.6000000000000014</v>
      </c>
    </row>
    <row r="35" spans="1:26" ht="15.75" x14ac:dyDescent="0.25">
      <c r="A35" s="25" t="s">
        <v>94</v>
      </c>
      <c r="B35" s="25"/>
      <c r="C35" s="26" t="s">
        <v>18</v>
      </c>
      <c r="D35" s="27" t="s">
        <v>19</v>
      </c>
      <c r="E35" s="25" t="s">
        <v>95</v>
      </c>
      <c r="F35" s="25"/>
      <c r="G35" s="26" t="s">
        <v>18</v>
      </c>
      <c r="H35" s="27" t="s">
        <v>19</v>
      </c>
      <c r="I35" s="9"/>
      <c r="K35" s="36" t="s">
        <v>96</v>
      </c>
      <c r="L35" s="37">
        <v>4</v>
      </c>
      <c r="M35" s="142">
        <v>5</v>
      </c>
      <c r="N35" s="142">
        <v>5</v>
      </c>
      <c r="O35" s="142">
        <v>4</v>
      </c>
      <c r="P35" s="142">
        <v>4</v>
      </c>
      <c r="Q35" s="142">
        <v>5</v>
      </c>
      <c r="R35" s="142">
        <v>5</v>
      </c>
      <c r="S35" s="142">
        <v>4</v>
      </c>
      <c r="T35" s="142">
        <v>4</v>
      </c>
      <c r="U35" s="142">
        <v>6</v>
      </c>
      <c r="V35" s="38">
        <f t="shared" si="5"/>
        <v>42</v>
      </c>
      <c r="W35" s="38">
        <f t="shared" si="0"/>
        <v>7</v>
      </c>
      <c r="X35" s="38">
        <f t="shared" si="1"/>
        <v>35</v>
      </c>
      <c r="Y35" s="39">
        <f>INDEX('[1]Current Yr Scores.Hdicaps'!$Z$3:$Z$90, MATCH($K35,'[1]Current Yr Scores.Hdicaps'!$A$3:$A$90,0))</f>
        <v>7.3500000000000014</v>
      </c>
      <c r="Z35" s="40">
        <f>INDEX('[1]Current Yr Scores.Hdicaps'!$AA$3:$AA$90, MATCH($K35,'[1]Current Yr Scores.Hdicaps'!$A$3:$A$90,0))</f>
        <v>6.8500000000000014</v>
      </c>
    </row>
    <row r="36" spans="1:26" ht="15.75" x14ac:dyDescent="0.25">
      <c r="A36" s="33" t="s">
        <v>97</v>
      </c>
      <c r="B36" s="33" t="s">
        <v>27</v>
      </c>
      <c r="C36" s="34" t="s">
        <v>28</v>
      </c>
      <c r="D36" s="35" t="s">
        <v>29</v>
      </c>
      <c r="E36" s="33" t="s">
        <v>98</v>
      </c>
      <c r="F36" s="33" t="s">
        <v>27</v>
      </c>
      <c r="G36" s="34" t="s">
        <v>28</v>
      </c>
      <c r="H36" s="35" t="s">
        <v>29</v>
      </c>
      <c r="I36" s="9"/>
      <c r="K36" s="36" t="s">
        <v>99</v>
      </c>
      <c r="L36" s="37">
        <v>8</v>
      </c>
      <c r="M36" s="142">
        <v>5</v>
      </c>
      <c r="N36" s="142">
        <v>6</v>
      </c>
      <c r="O36" s="142">
        <v>5</v>
      </c>
      <c r="P36" s="142">
        <v>3</v>
      </c>
      <c r="Q36" s="142">
        <v>6</v>
      </c>
      <c r="R36" s="142">
        <v>6</v>
      </c>
      <c r="S36" s="142">
        <v>6</v>
      </c>
      <c r="T36" s="142">
        <v>5</v>
      </c>
      <c r="U36" s="142">
        <v>5</v>
      </c>
      <c r="V36" s="38">
        <f t="shared" si="5"/>
        <v>47</v>
      </c>
      <c r="W36" s="38">
        <f t="shared" si="0"/>
        <v>9</v>
      </c>
      <c r="X36" s="38">
        <f t="shared" si="1"/>
        <v>38</v>
      </c>
      <c r="Y36" s="39">
        <f>INDEX('[1]Current Yr Scores.Hdicaps'!$Z$3:$Z$90, MATCH($K36,'[1]Current Yr Scores.Hdicaps'!$A$3:$A$90,0))</f>
        <v>9.3500000000000014</v>
      </c>
      <c r="Z36" s="40">
        <f>INDEX('[1]Current Yr Scores.Hdicaps'!$AA$3:$AA$90, MATCH($K36,'[1]Current Yr Scores.Hdicaps'!$A$3:$A$90,0))</f>
        <v>9.3500000000000014</v>
      </c>
    </row>
    <row r="37" spans="1:26" ht="15.75" x14ac:dyDescent="0.25">
      <c r="A37" s="41" t="s">
        <v>100</v>
      </c>
      <c r="B37" s="42">
        <f t="shared" ref="B37:B46" si="6">INDEX($V$4:$V$91,MATCH(A37,$K$4:$K$91,0))</f>
        <v>38</v>
      </c>
      <c r="C37" s="42">
        <f t="shared" ref="C37:C46" si="7">INDEX($W$4:$W$91,MATCH(A37,$K$4:$K$91,0))</f>
        <v>6</v>
      </c>
      <c r="D37" s="42">
        <f t="shared" ref="D37:D46" si="8">INDEX($X$4:$X$91,MATCH(A37,$K$4:$K$91,0))</f>
        <v>32</v>
      </c>
      <c r="E37" s="41" t="s">
        <v>101</v>
      </c>
      <c r="F37" s="42">
        <f t="shared" ref="F37:F47" si="9">INDEX($V$4:$V$91,MATCH(E37,$K$4:$K$91,0))</f>
        <v>40</v>
      </c>
      <c r="G37" s="42">
        <f t="shared" ref="G37:G47" si="10">INDEX($W$4:$W$91,MATCH(E37,$K$4:$K$91,0))</f>
        <v>7</v>
      </c>
      <c r="H37" s="42">
        <f t="shared" ref="H37:H47" si="11">INDEX($X$4:$X$91,MATCH(E37,$K$4:$K$91,0))</f>
        <v>33</v>
      </c>
      <c r="I37" s="9"/>
      <c r="K37" s="36" t="s">
        <v>102</v>
      </c>
      <c r="L37" s="37">
        <v>8</v>
      </c>
      <c r="M37" s="142">
        <v>4</v>
      </c>
      <c r="N37" s="142">
        <v>6</v>
      </c>
      <c r="O37" s="142">
        <v>5</v>
      </c>
      <c r="P37" s="142">
        <v>3</v>
      </c>
      <c r="Q37" s="142">
        <v>6</v>
      </c>
      <c r="R37" s="142">
        <v>5</v>
      </c>
      <c r="S37" s="142">
        <v>5</v>
      </c>
      <c r="T37" s="142">
        <v>4</v>
      </c>
      <c r="U37" s="142">
        <v>6</v>
      </c>
      <c r="V37" s="38">
        <f t="shared" si="5"/>
        <v>44</v>
      </c>
      <c r="W37" s="38">
        <f t="shared" si="0"/>
        <v>10</v>
      </c>
      <c r="X37" s="38">
        <f t="shared" si="1"/>
        <v>34</v>
      </c>
      <c r="Y37" s="39">
        <f>INDEX('[1]Current Yr Scores.Hdicaps'!$Z$3:$Z$90, MATCH($K37,'[1]Current Yr Scores.Hdicaps'!$A$3:$A$90,0))</f>
        <v>9.9125000000000014</v>
      </c>
      <c r="Z37" s="40">
        <f>INDEX('[1]Current Yr Scores.Hdicaps'!$AA$3:$AA$90, MATCH($K37,'[1]Current Yr Scores.Hdicaps'!$A$3:$A$90,0))</f>
        <v>9.6000000000000014</v>
      </c>
    </row>
    <row r="38" spans="1:26" ht="15.75" x14ac:dyDescent="0.25">
      <c r="A38" s="41" t="s">
        <v>103</v>
      </c>
      <c r="B38" s="42">
        <f t="shared" si="6"/>
        <v>38</v>
      </c>
      <c r="C38" s="42">
        <f t="shared" si="7"/>
        <v>6</v>
      </c>
      <c r="D38" s="42">
        <f t="shared" si="8"/>
        <v>32</v>
      </c>
      <c r="E38" s="41" t="s">
        <v>31</v>
      </c>
      <c r="F38" s="42">
        <f t="shared" si="9"/>
        <v>50</v>
      </c>
      <c r="G38" s="42">
        <f t="shared" si="10"/>
        <v>19</v>
      </c>
      <c r="H38" s="42">
        <f t="shared" si="11"/>
        <v>31</v>
      </c>
      <c r="I38" s="9"/>
      <c r="K38" s="43" t="s">
        <v>32</v>
      </c>
      <c r="L38" s="37">
        <v>2</v>
      </c>
      <c r="M38" s="142"/>
      <c r="N38" s="142"/>
      <c r="O38" s="142"/>
      <c r="P38" s="142"/>
      <c r="Q38" s="142"/>
      <c r="R38" s="142"/>
      <c r="S38" s="142"/>
      <c r="T38" s="142"/>
      <c r="U38" s="142"/>
      <c r="V38" s="38" t="str">
        <f t="shared" si="5"/>
        <v/>
      </c>
      <c r="W38" s="38">
        <f t="shared" si="0"/>
        <v>10</v>
      </c>
      <c r="X38" s="38" t="str">
        <f t="shared" si="1"/>
        <v xml:space="preserve"> </v>
      </c>
      <c r="Y38" s="39">
        <f>INDEX('[1]Current Yr Scores.Hdicaps'!$Z$3:$Z$90, MATCH($K38,'[1]Current Yr Scores.Hdicaps'!$A$3:$A$90,0))</f>
        <v>10.225000000000001</v>
      </c>
      <c r="Z38" s="40">
        <f>INDEX('[1]Current Yr Scores.Hdicaps'!$AA$3:$AA$90, MATCH($K38,'[1]Current Yr Scores.Hdicaps'!$A$3:$A$90,0))</f>
        <v>10.350000000000001</v>
      </c>
    </row>
    <row r="39" spans="1:26" ht="15.75" x14ac:dyDescent="0.25">
      <c r="A39" s="41" t="s">
        <v>104</v>
      </c>
      <c r="B39" s="42">
        <f t="shared" si="6"/>
        <v>34</v>
      </c>
      <c r="C39" s="42">
        <f t="shared" si="7"/>
        <v>0</v>
      </c>
      <c r="D39" s="42">
        <f t="shared" si="8"/>
        <v>34</v>
      </c>
      <c r="E39" s="41" t="s">
        <v>59</v>
      </c>
      <c r="F39" s="42">
        <f t="shared" si="9"/>
        <v>47</v>
      </c>
      <c r="G39" s="42">
        <f t="shared" si="10"/>
        <v>12</v>
      </c>
      <c r="H39" s="42">
        <f t="shared" si="11"/>
        <v>35</v>
      </c>
      <c r="I39" s="9"/>
      <c r="K39" s="36" t="s">
        <v>89</v>
      </c>
      <c r="L39" s="37">
        <v>1</v>
      </c>
      <c r="M39" s="142"/>
      <c r="N39" s="142"/>
      <c r="O39" s="142"/>
      <c r="P39" s="142"/>
      <c r="Q39" s="142"/>
      <c r="R39" s="142"/>
      <c r="S39" s="142"/>
      <c r="T39" s="142"/>
      <c r="U39" s="142"/>
      <c r="V39" s="38" t="str">
        <f t="shared" si="5"/>
        <v/>
      </c>
      <c r="W39" s="38">
        <f t="shared" si="0"/>
        <v>8</v>
      </c>
      <c r="X39" s="38" t="str">
        <f t="shared" si="1"/>
        <v xml:space="preserve"> </v>
      </c>
      <c r="Y39" s="39">
        <f>INDEX('[1]Current Yr Scores.Hdicaps'!$Z$3:$Z$90, MATCH($K39,'[1]Current Yr Scores.Hdicaps'!$A$3:$A$90,0))</f>
        <v>7.6000000000000014</v>
      </c>
      <c r="Z39" s="40">
        <f>INDEX('[1]Current Yr Scores.Hdicaps'!$AA$3:$AA$90, MATCH($K39,'[1]Current Yr Scores.Hdicaps'!$A$3:$A$90,0))</f>
        <v>7.6000000000000014</v>
      </c>
    </row>
    <row r="40" spans="1:26" ht="15.75" x14ac:dyDescent="0.25">
      <c r="A40" s="41" t="s">
        <v>105</v>
      </c>
      <c r="B40" s="42">
        <f t="shared" si="6"/>
        <v>51</v>
      </c>
      <c r="C40" s="42">
        <f t="shared" si="7"/>
        <v>14</v>
      </c>
      <c r="D40" s="42">
        <f t="shared" si="8"/>
        <v>37</v>
      </c>
      <c r="E40" s="41" t="s">
        <v>45</v>
      </c>
      <c r="F40" s="42">
        <f t="shared" si="9"/>
        <v>43</v>
      </c>
      <c r="G40" s="42">
        <f t="shared" si="10"/>
        <v>7</v>
      </c>
      <c r="H40" s="42">
        <f t="shared" si="11"/>
        <v>36</v>
      </c>
      <c r="I40" s="9"/>
      <c r="K40" s="36" t="s">
        <v>104</v>
      </c>
      <c r="L40" s="37">
        <v>3</v>
      </c>
      <c r="M40" s="142">
        <v>4</v>
      </c>
      <c r="N40" s="142">
        <v>4</v>
      </c>
      <c r="O40" s="142">
        <v>4</v>
      </c>
      <c r="P40" s="142">
        <v>3</v>
      </c>
      <c r="Q40" s="142">
        <v>4</v>
      </c>
      <c r="R40" s="142">
        <v>4</v>
      </c>
      <c r="S40" s="142">
        <v>4</v>
      </c>
      <c r="T40" s="142">
        <v>3</v>
      </c>
      <c r="U40" s="142">
        <v>4</v>
      </c>
      <c r="V40" s="38">
        <f t="shared" si="5"/>
        <v>34</v>
      </c>
      <c r="W40" s="38">
        <f t="shared" si="0"/>
        <v>0</v>
      </c>
      <c r="X40" s="38">
        <f t="shared" si="1"/>
        <v>34</v>
      </c>
      <c r="Y40" s="39">
        <f>INDEX('[1]Current Yr Scores.Hdicaps'!$Z$3:$Z$90, MATCH($K40,'[1]Current Yr Scores.Hdicaps'!$A$3:$A$90,0))</f>
        <v>0.10000000000000142</v>
      </c>
      <c r="Z40" s="40">
        <f>INDEX('[1]Current Yr Scores.Hdicaps'!$AA$3:$AA$90, MATCH($K40,'[1]Current Yr Scores.Hdicaps'!$A$3:$A$90,0))</f>
        <v>-0.64999999999999858</v>
      </c>
    </row>
    <row r="41" spans="1:26" ht="15.75" x14ac:dyDescent="0.25">
      <c r="A41" s="41" t="s">
        <v>106</v>
      </c>
      <c r="B41" s="42">
        <f t="shared" si="6"/>
        <v>45</v>
      </c>
      <c r="C41" s="42">
        <f t="shared" si="7"/>
        <v>7</v>
      </c>
      <c r="D41" s="42">
        <f t="shared" si="8"/>
        <v>38</v>
      </c>
      <c r="E41" s="41" t="s">
        <v>107</v>
      </c>
      <c r="F41" s="42">
        <f t="shared" si="9"/>
        <v>43</v>
      </c>
      <c r="G41" s="42">
        <f t="shared" si="10"/>
        <v>5</v>
      </c>
      <c r="H41" s="42">
        <f t="shared" si="11"/>
        <v>38</v>
      </c>
      <c r="I41" s="9"/>
      <c r="K41" s="36" t="s">
        <v>108</v>
      </c>
      <c r="L41" s="37">
        <v>4</v>
      </c>
      <c r="M41" s="142">
        <v>4</v>
      </c>
      <c r="N41" s="142">
        <v>5</v>
      </c>
      <c r="O41" s="142">
        <v>5</v>
      </c>
      <c r="P41" s="142">
        <v>4</v>
      </c>
      <c r="Q41" s="142">
        <v>4</v>
      </c>
      <c r="R41" s="142">
        <v>6</v>
      </c>
      <c r="S41" s="142">
        <v>4</v>
      </c>
      <c r="T41" s="142">
        <v>4</v>
      </c>
      <c r="U41" s="142">
        <v>6</v>
      </c>
      <c r="V41" s="38">
        <f t="shared" si="5"/>
        <v>42</v>
      </c>
      <c r="W41" s="38">
        <f t="shared" si="0"/>
        <v>6</v>
      </c>
      <c r="X41" s="38">
        <f t="shared" si="1"/>
        <v>36</v>
      </c>
      <c r="Y41" s="39">
        <f>INDEX('[1]Current Yr Scores.Hdicaps'!$Z$3:$Z$90, MATCH($K41,'[1]Current Yr Scores.Hdicaps'!$A$3:$A$90,0))</f>
        <v>6.1000000000000014</v>
      </c>
      <c r="Z41" s="40">
        <f>INDEX('[1]Current Yr Scores.Hdicaps'!$AA$3:$AA$90, MATCH($K41,'[1]Current Yr Scores.Hdicaps'!$A$3:$A$90,0))</f>
        <v>5.6000000000000014</v>
      </c>
    </row>
    <row r="42" spans="1:26" ht="15.75" x14ac:dyDescent="0.25">
      <c r="A42" s="41" t="s">
        <v>93</v>
      </c>
      <c r="B42" s="42">
        <f t="shared" si="6"/>
        <v>41</v>
      </c>
      <c r="C42" s="42">
        <f t="shared" si="7"/>
        <v>3</v>
      </c>
      <c r="D42" s="42">
        <f t="shared" si="8"/>
        <v>38</v>
      </c>
      <c r="E42" s="41" t="s">
        <v>51</v>
      </c>
      <c r="F42" s="42">
        <f t="shared" si="9"/>
        <v>51</v>
      </c>
      <c r="G42" s="42">
        <f t="shared" si="10"/>
        <v>12</v>
      </c>
      <c r="H42" s="42">
        <f t="shared" si="11"/>
        <v>39</v>
      </c>
      <c r="I42" s="9"/>
      <c r="K42" s="36" t="s">
        <v>58</v>
      </c>
      <c r="L42" s="37">
        <v>2</v>
      </c>
      <c r="M42" s="142"/>
      <c r="N42" s="142"/>
      <c r="O42" s="142"/>
      <c r="P42" s="142"/>
      <c r="Q42" s="142"/>
      <c r="R42" s="142"/>
      <c r="S42" s="142"/>
      <c r="T42" s="142"/>
      <c r="U42" s="142"/>
      <c r="V42" s="38" t="str">
        <f t="shared" si="5"/>
        <v/>
      </c>
      <c r="W42" s="38">
        <f t="shared" si="0"/>
        <v>7</v>
      </c>
      <c r="X42" s="38" t="str">
        <f t="shared" si="1"/>
        <v xml:space="preserve"> </v>
      </c>
      <c r="Y42" s="39">
        <f>INDEX('[1]Current Yr Scores.Hdicaps'!$Z$3:$Z$90, MATCH($K42,'[1]Current Yr Scores.Hdicaps'!$A$3:$A$90,0))</f>
        <v>7.3500000000000014</v>
      </c>
      <c r="Z42" s="40">
        <f>INDEX('[1]Current Yr Scores.Hdicaps'!$AA$3:$AA$90, MATCH($K42,'[1]Current Yr Scores.Hdicaps'!$A$3:$A$90,0))</f>
        <v>7.3500000000000014</v>
      </c>
    </row>
    <row r="43" spans="1:26" ht="15.75" x14ac:dyDescent="0.25">
      <c r="A43" s="41" t="s">
        <v>109</v>
      </c>
      <c r="B43" s="42">
        <f t="shared" si="6"/>
        <v>47</v>
      </c>
      <c r="C43" s="42">
        <f t="shared" si="7"/>
        <v>9</v>
      </c>
      <c r="D43" s="42">
        <f t="shared" si="8"/>
        <v>38</v>
      </c>
      <c r="E43" s="41" t="s">
        <v>110</v>
      </c>
      <c r="F43" s="42">
        <f t="shared" si="9"/>
        <v>42</v>
      </c>
      <c r="G43" s="42">
        <f t="shared" si="10"/>
        <v>3</v>
      </c>
      <c r="H43" s="42">
        <f t="shared" si="11"/>
        <v>39</v>
      </c>
      <c r="I43" s="9"/>
      <c r="K43" s="36" t="s">
        <v>111</v>
      </c>
      <c r="L43" s="37">
        <v>6</v>
      </c>
      <c r="M43" s="142">
        <v>4</v>
      </c>
      <c r="N43" s="142">
        <v>5</v>
      </c>
      <c r="O43" s="142">
        <v>5</v>
      </c>
      <c r="P43" s="142">
        <v>4</v>
      </c>
      <c r="Q43" s="142">
        <v>5</v>
      </c>
      <c r="R43" s="142">
        <v>6</v>
      </c>
      <c r="S43" s="142">
        <v>5</v>
      </c>
      <c r="T43" s="142">
        <v>5</v>
      </c>
      <c r="U43" s="142">
        <v>5</v>
      </c>
      <c r="V43" s="38">
        <f t="shared" si="5"/>
        <v>44</v>
      </c>
      <c r="W43" s="38">
        <f t="shared" si="0"/>
        <v>4</v>
      </c>
      <c r="X43" s="38">
        <f t="shared" si="1"/>
        <v>40</v>
      </c>
      <c r="Y43" s="39">
        <f>INDEX('[1]Current Yr Scores.Hdicaps'!$Z$3:$Z$90, MATCH($K43,'[1]Current Yr Scores.Hdicaps'!$A$3:$A$90,0))</f>
        <v>3.6000000000000014</v>
      </c>
      <c r="Z43" s="40">
        <f>INDEX('[1]Current Yr Scores.Hdicaps'!$AA$3:$AA$90, MATCH($K43,'[1]Current Yr Scores.Hdicaps'!$A$3:$A$90,0))</f>
        <v>3.6000000000000014</v>
      </c>
    </row>
    <row r="44" spans="1:26" ht="15.75" x14ac:dyDescent="0.25">
      <c r="A44" s="41" t="s">
        <v>48</v>
      </c>
      <c r="B44" s="42">
        <f t="shared" si="6"/>
        <v>48</v>
      </c>
      <c r="C44" s="42">
        <f t="shared" si="7"/>
        <v>8</v>
      </c>
      <c r="D44" s="42">
        <f t="shared" si="8"/>
        <v>40</v>
      </c>
      <c r="E44" s="41" t="s">
        <v>111</v>
      </c>
      <c r="F44" s="42">
        <f t="shared" si="9"/>
        <v>44</v>
      </c>
      <c r="G44" s="42">
        <f t="shared" si="10"/>
        <v>4</v>
      </c>
      <c r="H44" s="42">
        <f t="shared" si="11"/>
        <v>40</v>
      </c>
      <c r="I44" s="9"/>
      <c r="K44" s="36" t="s">
        <v>50</v>
      </c>
      <c r="L44" s="37">
        <v>7</v>
      </c>
      <c r="M44" s="142">
        <v>5</v>
      </c>
      <c r="N44" s="142">
        <v>4</v>
      </c>
      <c r="O44" s="142">
        <v>5</v>
      </c>
      <c r="P44" s="142">
        <v>4</v>
      </c>
      <c r="Q44" s="142">
        <v>5</v>
      </c>
      <c r="R44" s="142">
        <v>6</v>
      </c>
      <c r="S44" s="142">
        <v>6</v>
      </c>
      <c r="T44" s="142">
        <v>3</v>
      </c>
      <c r="U44" s="142">
        <v>9</v>
      </c>
      <c r="V44" s="38">
        <f t="shared" si="5"/>
        <v>47</v>
      </c>
      <c r="W44" s="38">
        <f t="shared" si="0"/>
        <v>5</v>
      </c>
      <c r="X44" s="38">
        <f t="shared" si="1"/>
        <v>42</v>
      </c>
      <c r="Y44" s="39">
        <f>INDEX('[1]Current Yr Scores.Hdicaps'!$Z$3:$Z$90, MATCH($K44,'[1]Current Yr Scores.Hdicaps'!$A$3:$A$90,0))</f>
        <v>4.8500000000000014</v>
      </c>
      <c r="Z44" s="40">
        <f>INDEX('[1]Current Yr Scores.Hdicaps'!$AA$3:$AA$90, MATCH($K44,'[1]Current Yr Scores.Hdicaps'!$A$3:$A$90,0))</f>
        <v>4.8500000000000014</v>
      </c>
    </row>
    <row r="45" spans="1:26" ht="18" customHeight="1" x14ac:dyDescent="0.25">
      <c r="A45" s="41" t="s">
        <v>54</v>
      </c>
      <c r="B45" s="42">
        <f t="shared" si="6"/>
        <v>54</v>
      </c>
      <c r="C45" s="42">
        <f t="shared" si="7"/>
        <v>13</v>
      </c>
      <c r="D45" s="42">
        <f t="shared" si="8"/>
        <v>41</v>
      </c>
      <c r="E45" s="41" t="s">
        <v>112</v>
      </c>
      <c r="F45" s="42">
        <f t="shared" si="9"/>
        <v>67</v>
      </c>
      <c r="G45" s="42">
        <f t="shared" si="10"/>
        <v>24</v>
      </c>
      <c r="H45" s="42">
        <f t="shared" si="11"/>
        <v>43</v>
      </c>
      <c r="I45" s="9"/>
      <c r="K45" s="36" t="s">
        <v>113</v>
      </c>
      <c r="L45" s="37">
        <v>8</v>
      </c>
      <c r="M45" s="142"/>
      <c r="N45" s="142"/>
      <c r="O45" s="142"/>
      <c r="P45" s="142"/>
      <c r="Q45" s="142"/>
      <c r="R45" s="142"/>
      <c r="S45" s="142"/>
      <c r="T45" s="142"/>
      <c r="U45" s="142"/>
      <c r="V45" s="38" t="str">
        <f t="shared" si="5"/>
        <v/>
      </c>
      <c r="W45" s="38">
        <f t="shared" si="0"/>
        <v>6</v>
      </c>
      <c r="X45" s="38" t="str">
        <f t="shared" si="1"/>
        <v xml:space="preserve"> </v>
      </c>
      <c r="Y45" s="39">
        <f>INDEX('[1]Current Yr Scores.Hdicaps'!$Z$3:$Z$90, MATCH($K45,'[1]Current Yr Scores.Hdicaps'!$A$3:$A$90,0))</f>
        <v>6.4750000000000014</v>
      </c>
      <c r="Z45" s="40">
        <f>INDEX('[1]Current Yr Scores.Hdicaps'!$AA$3:$AA$90, MATCH($K45,'[1]Current Yr Scores.Hdicaps'!$A$3:$A$90,0))</f>
        <v>6.4750000000000014</v>
      </c>
    </row>
    <row r="46" spans="1:26" ht="15.75" customHeight="1" x14ac:dyDescent="0.25">
      <c r="A46" s="44" t="s">
        <v>114</v>
      </c>
      <c r="B46" s="37" t="str">
        <f t="shared" si="6"/>
        <v/>
      </c>
      <c r="C46" s="37">
        <f t="shared" si="7"/>
        <v>11</v>
      </c>
      <c r="D46" s="37" t="str">
        <f t="shared" si="8"/>
        <v xml:space="preserve"> </v>
      </c>
      <c r="E46" s="44" t="s">
        <v>115</v>
      </c>
      <c r="F46" s="37" t="str">
        <f t="shared" si="9"/>
        <v/>
      </c>
      <c r="G46" s="37">
        <f t="shared" si="10"/>
        <v>7</v>
      </c>
      <c r="H46" s="37" t="str">
        <f t="shared" si="11"/>
        <v xml:space="preserve"> </v>
      </c>
      <c r="I46" s="9"/>
      <c r="K46" s="36" t="s">
        <v>73</v>
      </c>
      <c r="L46" s="37">
        <v>1</v>
      </c>
      <c r="M46" s="142">
        <v>5</v>
      </c>
      <c r="N46" s="142">
        <v>4</v>
      </c>
      <c r="O46" s="142">
        <v>5</v>
      </c>
      <c r="P46" s="142">
        <v>5</v>
      </c>
      <c r="Q46" s="142">
        <v>4</v>
      </c>
      <c r="R46" s="142">
        <v>5</v>
      </c>
      <c r="S46" s="142">
        <v>6</v>
      </c>
      <c r="T46" s="142">
        <v>4</v>
      </c>
      <c r="U46" s="142">
        <v>6</v>
      </c>
      <c r="V46" s="38">
        <f t="shared" si="5"/>
        <v>44</v>
      </c>
      <c r="W46" s="38">
        <f t="shared" si="0"/>
        <v>9</v>
      </c>
      <c r="X46" s="38">
        <f t="shared" si="1"/>
        <v>35</v>
      </c>
      <c r="Y46" s="39">
        <f>INDEX('[1]Current Yr Scores.Hdicaps'!$Z$3:$Z$90, MATCH($K46,'[1]Current Yr Scores.Hdicaps'!$A$3:$A$90,0))</f>
        <v>8.8500000000000014</v>
      </c>
      <c r="Z46" s="40">
        <f>INDEX('[1]Current Yr Scores.Hdicaps'!$AA$3:$AA$90, MATCH($K46,'[1]Current Yr Scores.Hdicaps'!$A$3:$A$90,0))</f>
        <v>8.1000000000000014</v>
      </c>
    </row>
    <row r="47" spans="1:26" ht="15.75" x14ac:dyDescent="0.25">
      <c r="A47" s="44"/>
      <c r="B47" s="44"/>
      <c r="C47" s="44"/>
      <c r="D47" s="44"/>
      <c r="E47" s="44" t="s">
        <v>116</v>
      </c>
      <c r="F47" s="37" t="str">
        <f t="shared" si="9"/>
        <v/>
      </c>
      <c r="G47" s="37">
        <f t="shared" si="10"/>
        <v>5</v>
      </c>
      <c r="H47" s="37" t="str">
        <f t="shared" si="11"/>
        <v xml:space="preserve"> </v>
      </c>
      <c r="I47" s="9"/>
      <c r="K47" s="36" t="s">
        <v>105</v>
      </c>
      <c r="L47" s="37">
        <v>3</v>
      </c>
      <c r="M47" s="142">
        <v>6</v>
      </c>
      <c r="N47" s="142">
        <v>5</v>
      </c>
      <c r="O47" s="142">
        <v>7</v>
      </c>
      <c r="P47" s="142">
        <v>5</v>
      </c>
      <c r="Q47" s="142">
        <v>5</v>
      </c>
      <c r="R47" s="142">
        <v>6</v>
      </c>
      <c r="S47" s="142">
        <v>6</v>
      </c>
      <c r="T47" s="142">
        <v>6</v>
      </c>
      <c r="U47" s="142">
        <v>5</v>
      </c>
      <c r="V47" s="38">
        <f t="shared" si="5"/>
        <v>51</v>
      </c>
      <c r="W47" s="38">
        <f t="shared" si="0"/>
        <v>14</v>
      </c>
      <c r="X47" s="38">
        <f t="shared" si="1"/>
        <v>37</v>
      </c>
      <c r="Y47" s="39">
        <f>INDEX('[1]Current Yr Scores.Hdicaps'!$Z$3:$Z$90, MATCH($K47,'[1]Current Yr Scores.Hdicaps'!$A$3:$A$90,0))</f>
        <v>13.850000000000001</v>
      </c>
      <c r="Z47" s="40">
        <f>INDEX('[1]Current Yr Scores.Hdicaps'!$AA$3:$AA$90, MATCH($K47,'[1]Current Yr Scores.Hdicaps'!$A$3:$A$90,0))</f>
        <v>13.350000000000001</v>
      </c>
    </row>
    <row r="48" spans="1:26" ht="15.75" x14ac:dyDescent="0.25">
      <c r="A48" s="45" t="s">
        <v>225</v>
      </c>
      <c r="B48" s="46"/>
      <c r="C48" s="47">
        <f>AVERAGE(C37:C47)</f>
        <v>7.7</v>
      </c>
      <c r="D48" s="57">
        <f>SUM(D37:D45)</f>
        <v>330</v>
      </c>
      <c r="E48" s="45" t="s">
        <v>225</v>
      </c>
      <c r="F48" s="46"/>
      <c r="G48" s="47">
        <f>AVERAGE(G37:G47)</f>
        <v>9.545454545454545</v>
      </c>
      <c r="H48" s="49">
        <f>SUM(H37:H45)</f>
        <v>334</v>
      </c>
      <c r="I48" s="9"/>
      <c r="K48" s="36" t="s">
        <v>84</v>
      </c>
      <c r="L48" s="37">
        <v>5</v>
      </c>
      <c r="M48" s="142">
        <v>4</v>
      </c>
      <c r="N48" s="142">
        <v>5</v>
      </c>
      <c r="O48" s="142">
        <v>7</v>
      </c>
      <c r="P48" s="142">
        <v>4</v>
      </c>
      <c r="Q48" s="142">
        <v>5</v>
      </c>
      <c r="R48" s="142">
        <v>6</v>
      </c>
      <c r="S48" s="142">
        <v>4</v>
      </c>
      <c r="T48" s="142">
        <v>5</v>
      </c>
      <c r="U48" s="142">
        <v>4</v>
      </c>
      <c r="V48" s="38">
        <f t="shared" si="5"/>
        <v>44</v>
      </c>
      <c r="W48" s="38">
        <f t="shared" si="0"/>
        <v>9</v>
      </c>
      <c r="X48" s="38">
        <f t="shared" si="1"/>
        <v>35</v>
      </c>
      <c r="Y48" s="39">
        <f>INDEX('[1]Current Yr Scores.Hdicaps'!$Z$3:$Z$90, MATCH($K48,'[1]Current Yr Scores.Hdicaps'!$A$3:$A$90,0))</f>
        <v>8.8500000000000014</v>
      </c>
      <c r="Z48" s="40">
        <f>INDEX('[1]Current Yr Scores.Hdicaps'!$AA$3:$AA$90, MATCH($K48,'[1]Current Yr Scores.Hdicaps'!$A$3:$A$90,0))</f>
        <v>8.1000000000000014</v>
      </c>
    </row>
    <row r="49" spans="1:26" ht="15.75" x14ac:dyDescent="0.25">
      <c r="A49" s="51" t="s">
        <v>64</v>
      </c>
      <c r="B49" s="46"/>
      <c r="C49" s="47"/>
      <c r="D49" s="42">
        <f>D48-SUM($G$1*9)</f>
        <v>6</v>
      </c>
      <c r="E49" s="51"/>
      <c r="F49" s="46"/>
      <c r="G49" s="47"/>
      <c r="H49" s="37">
        <f>H48-SUM($G$1*9)</f>
        <v>10</v>
      </c>
      <c r="I49" s="9"/>
      <c r="K49" s="36" t="s">
        <v>75</v>
      </c>
      <c r="L49" s="37">
        <v>1</v>
      </c>
      <c r="M49" s="142">
        <v>6</v>
      </c>
      <c r="N49" s="142">
        <v>5</v>
      </c>
      <c r="O49" s="142">
        <v>5</v>
      </c>
      <c r="P49" s="142">
        <v>5</v>
      </c>
      <c r="Q49" s="142">
        <v>4</v>
      </c>
      <c r="R49" s="142">
        <v>6</v>
      </c>
      <c r="S49" s="142">
        <v>5</v>
      </c>
      <c r="T49" s="142">
        <v>4</v>
      </c>
      <c r="U49" s="142">
        <v>5</v>
      </c>
      <c r="V49" s="38">
        <f t="shared" si="5"/>
        <v>45</v>
      </c>
      <c r="W49" s="38">
        <f t="shared" si="0"/>
        <v>10</v>
      </c>
      <c r="X49" s="38">
        <f t="shared" si="1"/>
        <v>35</v>
      </c>
      <c r="Y49" s="39">
        <f>INDEX('[1]Current Yr Scores.Hdicaps'!$Z$3:$Z$90, MATCH($K49,'[1]Current Yr Scores.Hdicaps'!$A$3:$A$90,0))</f>
        <v>10.350000000000001</v>
      </c>
      <c r="Z49" s="40">
        <f>INDEX('[1]Current Yr Scores.Hdicaps'!$AA$3:$AA$90, MATCH($K49,'[1]Current Yr Scores.Hdicaps'!$A$3:$A$90,0))</f>
        <v>9.6000000000000014</v>
      </c>
    </row>
    <row r="50" spans="1:26" ht="15.75" x14ac:dyDescent="0.25">
      <c r="A50" s="53"/>
      <c r="B50" s="54"/>
      <c r="C50" s="55"/>
      <c r="D50" s="56"/>
      <c r="E50" s="53"/>
      <c r="F50" s="54"/>
      <c r="G50" s="55"/>
      <c r="H50" s="56"/>
      <c r="I50" s="9"/>
      <c r="K50" s="36" t="s">
        <v>100</v>
      </c>
      <c r="L50" s="37">
        <v>3</v>
      </c>
      <c r="M50" s="142">
        <v>4</v>
      </c>
      <c r="N50" s="142">
        <v>5</v>
      </c>
      <c r="O50" s="142">
        <v>5</v>
      </c>
      <c r="P50" s="142">
        <v>3</v>
      </c>
      <c r="Q50" s="142">
        <v>4</v>
      </c>
      <c r="R50" s="142">
        <v>6</v>
      </c>
      <c r="S50" s="142">
        <v>3</v>
      </c>
      <c r="T50" s="142">
        <v>4</v>
      </c>
      <c r="U50" s="142">
        <v>4</v>
      </c>
      <c r="V50" s="38">
        <f t="shared" si="5"/>
        <v>38</v>
      </c>
      <c r="W50" s="38">
        <f t="shared" si="0"/>
        <v>6</v>
      </c>
      <c r="X50" s="38">
        <f t="shared" si="1"/>
        <v>32</v>
      </c>
      <c r="Y50" s="39">
        <f>INDEX('[1]Current Yr Scores.Hdicaps'!$Z$3:$Z$90, MATCH($K50,'[1]Current Yr Scores.Hdicaps'!$A$3:$A$90,0))</f>
        <v>6.1625000000000014</v>
      </c>
      <c r="Z50" s="40">
        <f>INDEX('[1]Current Yr Scores.Hdicaps'!$AA$3:$AA$90, MATCH($K50,'[1]Current Yr Scores.Hdicaps'!$A$3:$A$90,0))</f>
        <v>5.3500000000000014</v>
      </c>
    </row>
    <row r="51" spans="1:26" ht="15.75" x14ac:dyDescent="0.25">
      <c r="A51" s="25" t="s">
        <v>117</v>
      </c>
      <c r="B51" s="25"/>
      <c r="C51" s="26" t="s">
        <v>18</v>
      </c>
      <c r="D51" s="27" t="s">
        <v>19</v>
      </c>
      <c r="E51" s="25" t="s">
        <v>118</v>
      </c>
      <c r="F51" s="25"/>
      <c r="G51" s="26" t="s">
        <v>18</v>
      </c>
      <c r="H51" s="27" t="s">
        <v>19</v>
      </c>
      <c r="I51" s="9"/>
      <c r="K51" s="36" t="s">
        <v>119</v>
      </c>
      <c r="L51" s="37">
        <v>8</v>
      </c>
      <c r="M51" s="142"/>
      <c r="N51" s="142"/>
      <c r="O51" s="142"/>
      <c r="P51" s="142"/>
      <c r="Q51" s="142"/>
      <c r="R51" s="142"/>
      <c r="S51" s="142"/>
      <c r="T51" s="142"/>
      <c r="U51" s="142"/>
      <c r="V51" s="38" t="str">
        <f t="shared" si="5"/>
        <v/>
      </c>
      <c r="W51" s="38">
        <f t="shared" si="0"/>
        <v>6</v>
      </c>
      <c r="X51" s="38" t="str">
        <f t="shared" si="1"/>
        <v xml:space="preserve"> </v>
      </c>
      <c r="Y51" s="39">
        <f>INDEX('[1]Current Yr Scores.Hdicaps'!$Z$3:$Z$90, MATCH($K51,'[1]Current Yr Scores.Hdicaps'!$A$3:$A$90,0))</f>
        <v>6.2250000000000014</v>
      </c>
      <c r="Z51" s="40">
        <f>INDEX('[1]Current Yr Scores.Hdicaps'!$AA$3:$AA$90, MATCH($K51,'[1]Current Yr Scores.Hdicaps'!$A$3:$A$90,0))</f>
        <v>6.2250000000000014</v>
      </c>
    </row>
    <row r="52" spans="1:26" ht="15.75" x14ac:dyDescent="0.25">
      <c r="A52" s="33" t="s">
        <v>120</v>
      </c>
      <c r="B52" s="33" t="s">
        <v>27</v>
      </c>
      <c r="C52" s="34" t="s">
        <v>28</v>
      </c>
      <c r="D52" s="35" t="s">
        <v>29</v>
      </c>
      <c r="E52" s="33" t="s">
        <v>121</v>
      </c>
      <c r="F52" s="33" t="s">
        <v>27</v>
      </c>
      <c r="G52" s="34" t="s">
        <v>28</v>
      </c>
      <c r="H52" s="35" t="s">
        <v>29</v>
      </c>
      <c r="I52" s="9"/>
      <c r="K52" s="36" t="s">
        <v>101</v>
      </c>
      <c r="L52" s="37">
        <v>6</v>
      </c>
      <c r="M52" s="142">
        <v>5</v>
      </c>
      <c r="N52" s="142">
        <v>5</v>
      </c>
      <c r="O52" s="142">
        <v>5</v>
      </c>
      <c r="P52" s="142">
        <v>3</v>
      </c>
      <c r="Q52" s="142">
        <v>3</v>
      </c>
      <c r="R52" s="142">
        <v>5</v>
      </c>
      <c r="S52" s="142">
        <v>4</v>
      </c>
      <c r="T52" s="142">
        <v>4</v>
      </c>
      <c r="U52" s="142">
        <v>6</v>
      </c>
      <c r="V52" s="38">
        <f t="shared" si="5"/>
        <v>40</v>
      </c>
      <c r="W52" s="38">
        <f t="shared" si="0"/>
        <v>7</v>
      </c>
      <c r="X52" s="38">
        <f t="shared" si="1"/>
        <v>33</v>
      </c>
      <c r="Y52" s="39">
        <f>INDEX('[1]Current Yr Scores.Hdicaps'!$Z$3:$Z$90, MATCH($K52,'[1]Current Yr Scores.Hdicaps'!$A$3:$A$90,0))</f>
        <v>7.3500000000000014</v>
      </c>
      <c r="Z52" s="40">
        <f>INDEX('[1]Current Yr Scores.Hdicaps'!$AA$3:$AA$90, MATCH($K52,'[1]Current Yr Scores.Hdicaps'!$A$3:$A$90,0))</f>
        <v>6.3500000000000014</v>
      </c>
    </row>
    <row r="53" spans="1:26" ht="15.75" x14ac:dyDescent="0.25">
      <c r="A53" s="41" t="s">
        <v>122</v>
      </c>
      <c r="B53" s="42">
        <f t="shared" ref="B53:B63" si="12">INDEX($V$4:$V$91,MATCH(A53,$K$4:$K$91,0))</f>
        <v>43</v>
      </c>
      <c r="C53" s="42">
        <f t="shared" ref="C53:C63" si="13">INDEX($W$4:$W$91,MATCH(A53,$K$4:$K$91,0))</f>
        <v>10</v>
      </c>
      <c r="D53" s="42">
        <f t="shared" ref="D53:D63" si="14">INDEX($X$4:$X$91,MATCH(A53,$K$4:$K$91,0))</f>
        <v>33</v>
      </c>
      <c r="E53" s="41" t="s">
        <v>102</v>
      </c>
      <c r="F53" s="42">
        <f t="shared" ref="F53:F63" si="15">INDEX($V$4:$V$91,MATCH(E53,$K$4:$K$91,0))</f>
        <v>44</v>
      </c>
      <c r="G53" s="42">
        <f t="shared" ref="G53:G63" si="16">INDEX($W$4:$W$91,MATCH(E53,$K$4:$K$91,0))</f>
        <v>10</v>
      </c>
      <c r="H53" s="42">
        <f t="shared" ref="H53:H63" si="17">INDEX($X$4:$X$91,MATCH(E53,$K$4:$K$91,0))</f>
        <v>34</v>
      </c>
      <c r="I53" s="9"/>
      <c r="K53" s="36" t="s">
        <v>56</v>
      </c>
      <c r="L53" s="37">
        <v>7</v>
      </c>
      <c r="M53" s="142"/>
      <c r="N53" s="142"/>
      <c r="O53" s="142"/>
      <c r="P53" s="142"/>
      <c r="Q53" s="142"/>
      <c r="R53" s="142"/>
      <c r="S53" s="142"/>
      <c r="T53" s="142"/>
      <c r="U53" s="142"/>
      <c r="V53" s="38" t="str">
        <f t="shared" si="5"/>
        <v/>
      </c>
      <c r="W53" s="38">
        <f t="shared" si="0"/>
        <v>3</v>
      </c>
      <c r="X53" s="38" t="str">
        <f t="shared" si="1"/>
        <v xml:space="preserve"> </v>
      </c>
      <c r="Y53" s="39">
        <f>INDEX('[1]Current Yr Scores.Hdicaps'!$Z$3:$Z$90, MATCH($K53,'[1]Current Yr Scores.Hdicaps'!$A$3:$A$90,0))</f>
        <v>3.2950000000000017</v>
      </c>
      <c r="Z53" s="40">
        <f>INDEX('[1]Current Yr Scores.Hdicaps'!$AA$3:$AA$90, MATCH($K53,'[1]Current Yr Scores.Hdicaps'!$A$3:$A$90,0))</f>
        <v>3.2950000000000017</v>
      </c>
    </row>
    <row r="54" spans="1:26" ht="15.75" x14ac:dyDescent="0.25">
      <c r="A54" s="41" t="s">
        <v>123</v>
      </c>
      <c r="B54" s="42">
        <f t="shared" si="12"/>
        <v>43</v>
      </c>
      <c r="C54" s="42">
        <f t="shared" si="13"/>
        <v>9</v>
      </c>
      <c r="D54" s="42">
        <f t="shared" si="14"/>
        <v>34</v>
      </c>
      <c r="E54" s="41" t="s">
        <v>69</v>
      </c>
      <c r="F54" s="42">
        <f t="shared" si="15"/>
        <v>38</v>
      </c>
      <c r="G54" s="42">
        <f t="shared" si="16"/>
        <v>3</v>
      </c>
      <c r="H54" s="42">
        <f t="shared" si="17"/>
        <v>35</v>
      </c>
      <c r="I54" s="9"/>
      <c r="K54" s="36" t="s">
        <v>91</v>
      </c>
      <c r="L54" s="37">
        <v>5</v>
      </c>
      <c r="M54" s="142"/>
      <c r="N54" s="142"/>
      <c r="O54" s="142"/>
      <c r="P54" s="142"/>
      <c r="Q54" s="142"/>
      <c r="R54" s="142"/>
      <c r="S54" s="142"/>
      <c r="T54" s="142"/>
      <c r="U54" s="142"/>
      <c r="V54" s="38" t="str">
        <f t="shared" si="5"/>
        <v/>
      </c>
      <c r="W54" s="38">
        <f t="shared" si="0"/>
        <v>2</v>
      </c>
      <c r="X54" s="38" t="str">
        <f t="shared" si="1"/>
        <v xml:space="preserve"> </v>
      </c>
      <c r="Y54" s="39">
        <f>INDEX('[1]Current Yr Scores.Hdicaps'!$Z$3:$Z$90, MATCH($K54,'[1]Current Yr Scores.Hdicaps'!$A$3:$A$90,0))</f>
        <v>2.1000000000000014</v>
      </c>
      <c r="Z54" s="40">
        <f>INDEX('[1]Current Yr Scores.Hdicaps'!$AA$3:$AA$90, MATCH($K54,'[1]Current Yr Scores.Hdicaps'!$A$3:$A$90,0))</f>
        <v>2.1000000000000014</v>
      </c>
    </row>
    <row r="55" spans="1:26" ht="15.75" x14ac:dyDescent="0.25">
      <c r="A55" s="41" t="s">
        <v>124</v>
      </c>
      <c r="B55" s="42">
        <f t="shared" si="12"/>
        <v>48</v>
      </c>
      <c r="C55" s="42">
        <f t="shared" si="13"/>
        <v>12</v>
      </c>
      <c r="D55" s="42">
        <f t="shared" si="14"/>
        <v>36</v>
      </c>
      <c r="E55" s="41" t="s">
        <v>125</v>
      </c>
      <c r="F55" s="42">
        <f t="shared" si="15"/>
        <v>42</v>
      </c>
      <c r="G55" s="42">
        <f t="shared" si="16"/>
        <v>6</v>
      </c>
      <c r="H55" s="42">
        <f t="shared" si="17"/>
        <v>36</v>
      </c>
      <c r="I55" s="9"/>
      <c r="K55" s="36" t="s">
        <v>39</v>
      </c>
      <c r="L55" s="37">
        <v>7</v>
      </c>
      <c r="M55" s="142">
        <v>5</v>
      </c>
      <c r="N55" s="142">
        <v>4</v>
      </c>
      <c r="O55" s="142">
        <v>6</v>
      </c>
      <c r="P55" s="142">
        <v>4</v>
      </c>
      <c r="Q55" s="142">
        <v>6</v>
      </c>
      <c r="R55" s="142">
        <v>5</v>
      </c>
      <c r="S55" s="142">
        <v>4</v>
      </c>
      <c r="T55" s="142">
        <v>4</v>
      </c>
      <c r="U55" s="142">
        <v>6</v>
      </c>
      <c r="V55" s="38">
        <f t="shared" si="5"/>
        <v>44</v>
      </c>
      <c r="W55" s="38">
        <f t="shared" si="0"/>
        <v>8</v>
      </c>
      <c r="X55" s="38">
        <f t="shared" si="1"/>
        <v>36</v>
      </c>
      <c r="Y55" s="39">
        <f>INDEX('[1]Current Yr Scores.Hdicaps'!$Z$3:$Z$90, MATCH($K55,'[1]Current Yr Scores.Hdicaps'!$A$3:$A$90,0))</f>
        <v>7.8500000000000014</v>
      </c>
      <c r="Z55" s="40">
        <f>INDEX('[1]Current Yr Scores.Hdicaps'!$AA$3:$AA$90, MATCH($K55,'[1]Current Yr Scores.Hdicaps'!$A$3:$A$90,0))</f>
        <v>7.3500000000000014</v>
      </c>
    </row>
    <row r="56" spans="1:26" ht="15.75" x14ac:dyDescent="0.25">
      <c r="A56" s="41" t="s">
        <v>126</v>
      </c>
      <c r="B56" s="42">
        <f t="shared" si="12"/>
        <v>40</v>
      </c>
      <c r="C56" s="42">
        <f t="shared" si="13"/>
        <v>5</v>
      </c>
      <c r="D56" s="42">
        <f t="shared" si="14"/>
        <v>35</v>
      </c>
      <c r="E56" s="41" t="s">
        <v>85</v>
      </c>
      <c r="F56" s="42">
        <f t="shared" si="15"/>
        <v>37</v>
      </c>
      <c r="G56" s="42">
        <f t="shared" si="16"/>
        <v>1</v>
      </c>
      <c r="H56" s="42">
        <f t="shared" si="17"/>
        <v>36</v>
      </c>
      <c r="I56" s="9"/>
      <c r="K56" s="36" t="s">
        <v>127</v>
      </c>
      <c r="L56" s="37">
        <v>8</v>
      </c>
      <c r="M56" s="142">
        <v>5</v>
      </c>
      <c r="N56" s="142">
        <v>7</v>
      </c>
      <c r="O56" s="142">
        <v>4</v>
      </c>
      <c r="P56" s="142">
        <v>4</v>
      </c>
      <c r="Q56" s="142">
        <v>4</v>
      </c>
      <c r="R56" s="142">
        <v>6</v>
      </c>
      <c r="S56" s="142">
        <v>6</v>
      </c>
      <c r="T56" s="142">
        <v>4</v>
      </c>
      <c r="U56" s="142">
        <v>5</v>
      </c>
      <c r="V56" s="38">
        <f t="shared" si="5"/>
        <v>45</v>
      </c>
      <c r="W56" s="38">
        <f t="shared" si="0"/>
        <v>8</v>
      </c>
      <c r="X56" s="38">
        <f t="shared" si="1"/>
        <v>37</v>
      </c>
      <c r="Y56" s="39">
        <f>INDEX('[1]Current Yr Scores.Hdicaps'!$Z$3:$Z$90, MATCH($K56,'[1]Current Yr Scores.Hdicaps'!$A$3:$A$90,0))</f>
        <v>8.3500000000000014</v>
      </c>
      <c r="Z56" s="40">
        <f>INDEX('[1]Current Yr Scores.Hdicaps'!$AA$3:$AA$90, MATCH($K56,'[1]Current Yr Scores.Hdicaps'!$A$3:$A$90,0))</f>
        <v>8.3500000000000014</v>
      </c>
    </row>
    <row r="57" spans="1:26" ht="15.75" x14ac:dyDescent="0.25">
      <c r="A57" s="41" t="s">
        <v>108</v>
      </c>
      <c r="B57" s="42">
        <f t="shared" si="12"/>
        <v>42</v>
      </c>
      <c r="C57" s="42">
        <f t="shared" si="13"/>
        <v>6</v>
      </c>
      <c r="D57" s="42">
        <f t="shared" si="14"/>
        <v>36</v>
      </c>
      <c r="E57" s="41" t="s">
        <v>127</v>
      </c>
      <c r="F57" s="42">
        <f t="shared" si="15"/>
        <v>45</v>
      </c>
      <c r="G57" s="42">
        <f t="shared" si="16"/>
        <v>8</v>
      </c>
      <c r="H57" s="42">
        <f t="shared" si="17"/>
        <v>37</v>
      </c>
      <c r="I57" s="9"/>
      <c r="K57" s="36" t="s">
        <v>77</v>
      </c>
      <c r="L57" s="37">
        <v>1</v>
      </c>
      <c r="M57" s="142">
        <v>4</v>
      </c>
      <c r="N57" s="142">
        <v>4</v>
      </c>
      <c r="O57" s="142">
        <v>6</v>
      </c>
      <c r="P57" s="142">
        <v>5</v>
      </c>
      <c r="Q57" s="142">
        <v>4</v>
      </c>
      <c r="R57" s="142">
        <v>5</v>
      </c>
      <c r="S57" s="142">
        <v>4</v>
      </c>
      <c r="T57" s="142">
        <v>3</v>
      </c>
      <c r="U57" s="142">
        <v>5</v>
      </c>
      <c r="V57" s="38">
        <f t="shared" si="5"/>
        <v>40</v>
      </c>
      <c r="W57" s="38">
        <f t="shared" si="0"/>
        <v>6</v>
      </c>
      <c r="X57" s="38">
        <f t="shared" si="1"/>
        <v>34</v>
      </c>
      <c r="Y57" s="39">
        <f>INDEX('[1]Current Yr Scores.Hdicaps'!$Z$3:$Z$90, MATCH($K57,'[1]Current Yr Scores.Hdicaps'!$A$3:$A$90,0))</f>
        <v>5.8500000000000014</v>
      </c>
      <c r="Z57" s="40">
        <f>INDEX('[1]Current Yr Scores.Hdicaps'!$AA$3:$AA$90, MATCH($K57,'[1]Current Yr Scores.Hdicaps'!$A$3:$A$90,0))</f>
        <v>4.8500000000000014</v>
      </c>
    </row>
    <row r="58" spans="1:26" ht="15.75" x14ac:dyDescent="0.25">
      <c r="A58" s="41" t="s">
        <v>96</v>
      </c>
      <c r="B58" s="42">
        <f t="shared" si="12"/>
        <v>42</v>
      </c>
      <c r="C58" s="42">
        <f t="shared" si="13"/>
        <v>7</v>
      </c>
      <c r="D58" s="42">
        <f t="shared" si="14"/>
        <v>35</v>
      </c>
      <c r="E58" s="41" t="s">
        <v>99</v>
      </c>
      <c r="F58" s="42">
        <f t="shared" si="15"/>
        <v>47</v>
      </c>
      <c r="G58" s="42">
        <f t="shared" si="16"/>
        <v>9</v>
      </c>
      <c r="H58" s="42">
        <f t="shared" si="17"/>
        <v>38</v>
      </c>
      <c r="I58" s="9"/>
      <c r="K58" s="36" t="s">
        <v>90</v>
      </c>
      <c r="L58" s="37">
        <v>1</v>
      </c>
      <c r="M58" s="142"/>
      <c r="N58" s="142"/>
      <c r="O58" s="142"/>
      <c r="P58" s="142"/>
      <c r="Q58" s="142"/>
      <c r="R58" s="142"/>
      <c r="S58" s="142"/>
      <c r="T58" s="142"/>
      <c r="U58" s="142"/>
      <c r="V58" s="38" t="str">
        <f t="shared" si="5"/>
        <v/>
      </c>
      <c r="W58" s="38">
        <f t="shared" si="0"/>
        <v>5</v>
      </c>
      <c r="X58" s="38" t="str">
        <f t="shared" si="1"/>
        <v xml:space="preserve"> </v>
      </c>
      <c r="Y58" s="39">
        <f>INDEX('[1]Current Yr Scores.Hdicaps'!$Z$3:$Z$90, MATCH($K58,'[1]Current Yr Scores.Hdicaps'!$A$3:$A$90,0))</f>
        <v>5.1000000000000014</v>
      </c>
      <c r="Z58" s="40">
        <f>INDEX('[1]Current Yr Scores.Hdicaps'!$AA$3:$AA$90, MATCH($K58,'[1]Current Yr Scores.Hdicaps'!$A$3:$A$90,0))</f>
        <v>5.1000000000000014</v>
      </c>
    </row>
    <row r="59" spans="1:26" ht="15.75" x14ac:dyDescent="0.25">
      <c r="A59" s="41" t="s">
        <v>128</v>
      </c>
      <c r="B59" s="42">
        <f t="shared" si="12"/>
        <v>37</v>
      </c>
      <c r="C59" s="42">
        <f t="shared" si="13"/>
        <v>1</v>
      </c>
      <c r="D59" s="42">
        <f t="shared" si="14"/>
        <v>36</v>
      </c>
      <c r="E59" s="41" t="s">
        <v>129</v>
      </c>
      <c r="F59" s="42">
        <f t="shared" si="15"/>
        <v>47</v>
      </c>
      <c r="G59" s="42">
        <f t="shared" si="16"/>
        <v>7</v>
      </c>
      <c r="H59" s="42">
        <f t="shared" si="17"/>
        <v>40</v>
      </c>
      <c r="I59" s="9"/>
      <c r="K59" s="43" t="s">
        <v>115</v>
      </c>
      <c r="L59" s="37">
        <v>6</v>
      </c>
      <c r="M59" s="142"/>
      <c r="N59" s="142"/>
      <c r="O59" s="142"/>
      <c r="P59" s="142"/>
      <c r="Q59" s="142"/>
      <c r="R59" s="142"/>
      <c r="S59" s="142"/>
      <c r="T59" s="142"/>
      <c r="U59" s="142"/>
      <c r="V59" s="38" t="str">
        <f t="shared" si="5"/>
        <v/>
      </c>
      <c r="W59" s="38">
        <f t="shared" si="0"/>
        <v>7</v>
      </c>
      <c r="X59" s="38" t="str">
        <f t="shared" si="1"/>
        <v xml:space="preserve"> </v>
      </c>
      <c r="Y59" s="39">
        <f>INDEX('[1]Current Yr Scores.Hdicaps'!$Z$3:$Z$90, MATCH($K59,'[1]Current Yr Scores.Hdicaps'!$A$3:$A$90,0))</f>
        <v>6.6000000000000014</v>
      </c>
      <c r="Z59" s="40">
        <f>INDEX('[1]Current Yr Scores.Hdicaps'!$AA$3:$AA$90, MATCH($K59,'[1]Current Yr Scores.Hdicaps'!$A$3:$A$90,0))</f>
        <v>6.6000000000000014</v>
      </c>
    </row>
    <row r="60" spans="1:26" ht="15.75" x14ac:dyDescent="0.25">
      <c r="A60" s="41" t="s">
        <v>130</v>
      </c>
      <c r="B60" s="42">
        <f t="shared" si="12"/>
        <v>50</v>
      </c>
      <c r="C60" s="42">
        <f t="shared" si="13"/>
        <v>12</v>
      </c>
      <c r="D60" s="42">
        <f t="shared" si="14"/>
        <v>38</v>
      </c>
      <c r="E60" s="41" t="s">
        <v>66</v>
      </c>
      <c r="F60" s="42">
        <f t="shared" si="15"/>
        <v>56</v>
      </c>
      <c r="G60" s="42">
        <f t="shared" si="16"/>
        <v>13</v>
      </c>
      <c r="H60" s="42">
        <f t="shared" si="17"/>
        <v>43</v>
      </c>
      <c r="I60" s="9"/>
      <c r="K60" s="36" t="s">
        <v>103</v>
      </c>
      <c r="L60" s="37">
        <v>3</v>
      </c>
      <c r="M60" s="142">
        <v>5</v>
      </c>
      <c r="N60" s="142">
        <v>4</v>
      </c>
      <c r="O60" s="142">
        <v>5</v>
      </c>
      <c r="P60" s="142">
        <v>3</v>
      </c>
      <c r="Q60" s="142">
        <v>4</v>
      </c>
      <c r="R60" s="142">
        <v>5</v>
      </c>
      <c r="S60" s="142">
        <v>3</v>
      </c>
      <c r="T60" s="142">
        <v>4</v>
      </c>
      <c r="U60" s="142">
        <v>5</v>
      </c>
      <c r="V60" s="38">
        <f t="shared" si="5"/>
        <v>38</v>
      </c>
      <c r="W60" s="38">
        <f t="shared" si="0"/>
        <v>6</v>
      </c>
      <c r="X60" s="38">
        <f t="shared" si="1"/>
        <v>32</v>
      </c>
      <c r="Y60" s="39">
        <f>INDEX('[1]Current Yr Scores.Hdicaps'!$Z$3:$Z$90, MATCH($K60,'[1]Current Yr Scores.Hdicaps'!$A$3:$A$90,0))</f>
        <v>5.6000000000000014</v>
      </c>
      <c r="Z60" s="40">
        <f>INDEX('[1]Current Yr Scores.Hdicaps'!$AA$3:$AA$90, MATCH($K60,'[1]Current Yr Scores.Hdicaps'!$A$3:$A$90,0))</f>
        <v>4.3500000000000014</v>
      </c>
    </row>
    <row r="61" spans="1:26" ht="15.75" x14ac:dyDescent="0.25">
      <c r="A61" s="41" t="s">
        <v>92</v>
      </c>
      <c r="B61" s="42">
        <f t="shared" si="12"/>
        <v>46</v>
      </c>
      <c r="C61" s="42">
        <f t="shared" si="13"/>
        <v>8</v>
      </c>
      <c r="D61" s="42">
        <f t="shared" si="14"/>
        <v>38</v>
      </c>
      <c r="E61" s="41" t="s">
        <v>40</v>
      </c>
      <c r="F61" s="42">
        <f t="shared" si="15"/>
        <v>70</v>
      </c>
      <c r="G61" s="42">
        <f t="shared" si="16"/>
        <v>19</v>
      </c>
      <c r="H61" s="42">
        <f t="shared" si="17"/>
        <v>51</v>
      </c>
      <c r="I61" s="9"/>
      <c r="K61" s="36" t="s">
        <v>129</v>
      </c>
      <c r="L61" s="37">
        <v>8</v>
      </c>
      <c r="M61" s="142">
        <v>5</v>
      </c>
      <c r="N61" s="142">
        <v>5</v>
      </c>
      <c r="O61" s="142">
        <v>6</v>
      </c>
      <c r="P61" s="142">
        <v>4</v>
      </c>
      <c r="Q61" s="142">
        <v>5</v>
      </c>
      <c r="R61" s="142">
        <v>7</v>
      </c>
      <c r="S61" s="142">
        <v>6</v>
      </c>
      <c r="T61" s="142">
        <v>4</v>
      </c>
      <c r="U61" s="142">
        <v>5</v>
      </c>
      <c r="V61" s="38">
        <f t="shared" si="5"/>
        <v>47</v>
      </c>
      <c r="W61" s="38">
        <f t="shared" si="0"/>
        <v>7</v>
      </c>
      <c r="X61" s="38">
        <f t="shared" si="1"/>
        <v>40</v>
      </c>
      <c r="Y61" s="39">
        <f>INDEX('[1]Current Yr Scores.Hdicaps'!$Z$3:$Z$90, MATCH($K61,'[1]Current Yr Scores.Hdicaps'!$A$3:$A$90,0))</f>
        <v>7.1000000000000014</v>
      </c>
      <c r="Z61" s="40">
        <f>INDEX('[1]Current Yr Scores.Hdicaps'!$AA$3:$AA$90, MATCH($K61,'[1]Current Yr Scores.Hdicaps'!$A$3:$A$90,0))</f>
        <v>7.1000000000000014</v>
      </c>
    </row>
    <row r="62" spans="1:26" ht="15.75" x14ac:dyDescent="0.25">
      <c r="A62" s="44" t="s">
        <v>79</v>
      </c>
      <c r="B62" s="37">
        <f t="shared" si="12"/>
        <v>48</v>
      </c>
      <c r="C62" s="37">
        <f t="shared" si="13"/>
        <v>7</v>
      </c>
      <c r="D62" s="37">
        <f t="shared" si="14"/>
        <v>41</v>
      </c>
      <c r="E62" s="44" t="s">
        <v>119</v>
      </c>
      <c r="F62" s="37" t="str">
        <f t="shared" si="15"/>
        <v/>
      </c>
      <c r="G62" s="37">
        <f t="shared" si="16"/>
        <v>6</v>
      </c>
      <c r="H62" s="37" t="str">
        <f t="shared" si="17"/>
        <v xml:space="preserve"> </v>
      </c>
      <c r="I62" s="9"/>
      <c r="K62" s="36" t="s">
        <v>55</v>
      </c>
      <c r="L62" s="37">
        <v>2</v>
      </c>
      <c r="M62" s="142">
        <v>4</v>
      </c>
      <c r="N62" s="142">
        <v>4</v>
      </c>
      <c r="O62" s="142">
        <v>4</v>
      </c>
      <c r="P62" s="142">
        <v>4</v>
      </c>
      <c r="Q62" s="142">
        <v>5</v>
      </c>
      <c r="R62" s="142">
        <v>5</v>
      </c>
      <c r="S62" s="142">
        <v>5</v>
      </c>
      <c r="T62" s="142">
        <v>3</v>
      </c>
      <c r="U62" s="142">
        <v>5</v>
      </c>
      <c r="V62" s="38">
        <f t="shared" si="5"/>
        <v>39</v>
      </c>
      <c r="W62" s="38">
        <f t="shared" si="0"/>
        <v>0</v>
      </c>
      <c r="X62" s="38">
        <f t="shared" si="1"/>
        <v>39</v>
      </c>
      <c r="Y62" s="39">
        <f>INDEX('[1]Current Yr Scores.Hdicaps'!$Z$3:$Z$90, MATCH($K62,'[1]Current Yr Scores.Hdicaps'!$A$3:$A$90,0))</f>
        <v>-0.14999999999999858</v>
      </c>
      <c r="Z62" s="40">
        <f>INDEX('[1]Current Yr Scores.Hdicaps'!$AA$3:$AA$90, MATCH($K62,'[1]Current Yr Scores.Hdicaps'!$A$3:$A$90,0))</f>
        <v>-0.14999999999999858</v>
      </c>
    </row>
    <row r="63" spans="1:26" ht="15.75" x14ac:dyDescent="0.25">
      <c r="A63" s="44" t="s">
        <v>34</v>
      </c>
      <c r="B63" s="37" t="str">
        <f t="shared" si="12"/>
        <v/>
      </c>
      <c r="C63" s="37">
        <f t="shared" si="13"/>
        <v>10</v>
      </c>
      <c r="D63" s="37" t="str">
        <f t="shared" si="14"/>
        <v xml:space="preserve"> </v>
      </c>
      <c r="E63" s="44" t="s">
        <v>113</v>
      </c>
      <c r="F63" s="37" t="str">
        <f t="shared" si="15"/>
        <v/>
      </c>
      <c r="G63" s="37">
        <f t="shared" si="16"/>
        <v>6</v>
      </c>
      <c r="H63" s="37" t="str">
        <f t="shared" si="17"/>
        <v xml:space="preserve"> </v>
      </c>
      <c r="K63" s="36" t="s">
        <v>124</v>
      </c>
      <c r="L63" s="37">
        <v>4</v>
      </c>
      <c r="M63" s="142">
        <v>6</v>
      </c>
      <c r="N63" s="142">
        <v>5</v>
      </c>
      <c r="O63" s="142">
        <v>6</v>
      </c>
      <c r="P63" s="142">
        <v>4</v>
      </c>
      <c r="Q63" s="142">
        <v>6</v>
      </c>
      <c r="R63" s="142">
        <v>6</v>
      </c>
      <c r="S63" s="142">
        <v>5</v>
      </c>
      <c r="T63" s="142">
        <v>4</v>
      </c>
      <c r="U63" s="142">
        <v>6</v>
      </c>
      <c r="V63" s="38">
        <f t="shared" si="5"/>
        <v>48</v>
      </c>
      <c r="W63" s="38">
        <f t="shared" si="0"/>
        <v>12</v>
      </c>
      <c r="X63" s="38">
        <f t="shared" si="1"/>
        <v>36</v>
      </c>
      <c r="Y63" s="39">
        <f>INDEX('[1]Current Yr Scores.Hdicaps'!$Z$3:$Z$90, MATCH($K63,'[1]Current Yr Scores.Hdicaps'!$A$3:$A$90,0))</f>
        <v>11.850000000000001</v>
      </c>
      <c r="Z63" s="40">
        <f>INDEX('[1]Current Yr Scores.Hdicaps'!$AA$3:$AA$90, MATCH($K63,'[1]Current Yr Scores.Hdicaps'!$A$3:$A$90,0))</f>
        <v>11.100000000000001</v>
      </c>
    </row>
    <row r="64" spans="1:26" ht="15.75" x14ac:dyDescent="0.25">
      <c r="A64" s="45" t="s">
        <v>225</v>
      </c>
      <c r="B64" s="46"/>
      <c r="C64" s="47">
        <f>AVERAGE(C53:C63)</f>
        <v>7.9090909090909092</v>
      </c>
      <c r="D64" s="57">
        <f>SUM(D53:D61)</f>
        <v>321</v>
      </c>
      <c r="E64" s="45" t="s">
        <v>225</v>
      </c>
      <c r="F64" s="46"/>
      <c r="G64" s="47">
        <f>AVERAGE(G53:G63)</f>
        <v>8</v>
      </c>
      <c r="H64" s="49">
        <f>SUM(H53:H61)</f>
        <v>350</v>
      </c>
      <c r="K64" s="59" t="s">
        <v>60</v>
      </c>
      <c r="L64" s="37">
        <v>2</v>
      </c>
      <c r="M64" s="142"/>
      <c r="N64" s="142"/>
      <c r="O64" s="142"/>
      <c r="P64" s="142"/>
      <c r="Q64" s="142"/>
      <c r="R64" s="142"/>
      <c r="S64" s="142"/>
      <c r="T64" s="142"/>
      <c r="U64" s="142"/>
      <c r="V64" s="38" t="str">
        <f t="shared" si="5"/>
        <v/>
      </c>
      <c r="W64" s="38">
        <f t="shared" si="0"/>
        <v>4</v>
      </c>
      <c r="X64" s="38" t="str">
        <f t="shared" si="1"/>
        <v xml:space="preserve"> </v>
      </c>
      <c r="Y64" s="39">
        <f>INDEX('[1]Current Yr Scores.Hdicaps'!$Z$3:$Z$90, MATCH($K64,'[1]Current Yr Scores.Hdicaps'!$A$3:$A$90,0))</f>
        <v>3.6000000000000014</v>
      </c>
      <c r="Z64" s="40">
        <f>INDEX('[1]Current Yr Scores.Hdicaps'!$AA$3:$AA$90, MATCH($K64,'[1]Current Yr Scores.Hdicaps'!$A$3:$A$90,0))</f>
        <v>3.6000000000000014</v>
      </c>
    </row>
    <row r="65" spans="1:26" ht="15.75" x14ac:dyDescent="0.25">
      <c r="A65" s="51" t="s">
        <v>64</v>
      </c>
      <c r="B65" s="46"/>
      <c r="C65" s="47"/>
      <c r="D65" s="42">
        <f>D64-SUM($G$1*9)</f>
        <v>-3</v>
      </c>
      <c r="E65" s="51"/>
      <c r="F65" s="46"/>
      <c r="G65" s="47"/>
      <c r="H65" s="37">
        <f>H64-SUM($G$1*9)</f>
        <v>26</v>
      </c>
      <c r="K65" s="36" t="s">
        <v>128</v>
      </c>
      <c r="L65" s="37">
        <v>4</v>
      </c>
      <c r="M65" s="142">
        <v>5</v>
      </c>
      <c r="N65" s="142">
        <v>4</v>
      </c>
      <c r="O65" s="142">
        <v>5</v>
      </c>
      <c r="P65" s="142">
        <v>4</v>
      </c>
      <c r="Q65" s="142">
        <v>4</v>
      </c>
      <c r="R65" s="142">
        <v>4</v>
      </c>
      <c r="S65" s="142">
        <v>4</v>
      </c>
      <c r="T65" s="142">
        <v>3</v>
      </c>
      <c r="U65" s="142">
        <v>4</v>
      </c>
      <c r="V65" s="38">
        <f t="shared" si="5"/>
        <v>37</v>
      </c>
      <c r="W65" s="38">
        <f t="shared" si="0"/>
        <v>1</v>
      </c>
      <c r="X65" s="38">
        <f t="shared" si="1"/>
        <v>36</v>
      </c>
      <c r="Y65" s="39">
        <f>INDEX('[1]Current Yr Scores.Hdicaps'!$Z$3:$Z$90, MATCH($K65,'[1]Current Yr Scores.Hdicaps'!$A$3:$A$90,0))</f>
        <v>0.97500000000000142</v>
      </c>
      <c r="Z65" s="40">
        <f>INDEX('[1]Current Yr Scores.Hdicaps'!$AA$3:$AA$90, MATCH($K65,'[1]Current Yr Scores.Hdicaps'!$A$3:$A$90,0))</f>
        <v>0.72500000000000142</v>
      </c>
    </row>
    <row r="66" spans="1:26" ht="15.75" x14ac:dyDescent="0.25">
      <c r="A66" s="60"/>
      <c r="B66" s="61"/>
      <c r="C66" s="62"/>
      <c r="D66" s="63"/>
      <c r="E66" s="60"/>
      <c r="F66" s="61"/>
      <c r="G66" s="62"/>
      <c r="H66" s="63"/>
      <c r="K66" s="36" t="s">
        <v>109</v>
      </c>
      <c r="L66" s="37">
        <v>3</v>
      </c>
      <c r="M66" s="142">
        <v>5</v>
      </c>
      <c r="N66" s="142">
        <v>4</v>
      </c>
      <c r="O66" s="142">
        <v>5</v>
      </c>
      <c r="P66" s="142">
        <v>4</v>
      </c>
      <c r="Q66" s="142">
        <v>7</v>
      </c>
      <c r="R66" s="142">
        <v>7</v>
      </c>
      <c r="S66" s="142">
        <v>4</v>
      </c>
      <c r="T66" s="142">
        <v>5</v>
      </c>
      <c r="U66" s="142">
        <v>6</v>
      </c>
      <c r="V66" s="38">
        <f t="shared" si="5"/>
        <v>47</v>
      </c>
      <c r="W66" s="38">
        <f t="shared" si="0"/>
        <v>9</v>
      </c>
      <c r="X66" s="38">
        <f t="shared" si="1"/>
        <v>38</v>
      </c>
      <c r="Y66" s="39">
        <f>INDEX('[1]Current Yr Scores.Hdicaps'!$Z$3:$Z$90, MATCH($K66,'[1]Current Yr Scores.Hdicaps'!$A$3:$A$90,0))</f>
        <v>8.6000000000000014</v>
      </c>
      <c r="Z66" s="40">
        <f>INDEX('[1]Current Yr Scores.Hdicaps'!$AA$3:$AA$90, MATCH($K66,'[1]Current Yr Scores.Hdicaps'!$A$3:$A$90,0))</f>
        <v>8.6000000000000014</v>
      </c>
    </row>
    <row r="67" spans="1:26" ht="15.75" x14ac:dyDescent="0.25">
      <c r="A67" s="64" t="s">
        <v>131</v>
      </c>
      <c r="B67" s="61"/>
      <c r="C67" s="62"/>
      <c r="D67" s="63"/>
      <c r="E67" s="60"/>
      <c r="F67" s="61"/>
      <c r="G67" s="62"/>
      <c r="H67" s="63"/>
      <c r="K67" s="50" t="s">
        <v>116</v>
      </c>
      <c r="L67" s="37">
        <v>6</v>
      </c>
      <c r="M67" s="142"/>
      <c r="N67" s="142"/>
      <c r="O67" s="142"/>
      <c r="P67" s="142"/>
      <c r="Q67" s="142"/>
      <c r="R67" s="142"/>
      <c r="S67" s="142"/>
      <c r="T67" s="142"/>
      <c r="U67" s="142"/>
      <c r="V67" s="38" t="str">
        <f t="shared" si="5"/>
        <v/>
      </c>
      <c r="W67" s="38">
        <f t="shared" si="0"/>
        <v>5</v>
      </c>
      <c r="X67" s="38" t="str">
        <f t="shared" ref="X67:X90" si="18">IF(M67&gt;0,SUM(V67-W67)," ")</f>
        <v xml:space="preserve"> </v>
      </c>
      <c r="Y67" s="39">
        <f>INDEX('[1]Current Yr Scores.Hdicaps'!$Z$3:$Z$90, MATCH($K67,'[1]Current Yr Scores.Hdicaps'!$A$3:$A$90,0))</f>
        <v>4.9624999999999986</v>
      </c>
      <c r="Z67" s="40">
        <f>INDEX('[1]Current Yr Scores.Hdicaps'!$AA$3:$AA$90, MATCH($K67,'[1]Current Yr Scores.Hdicaps'!$A$3:$A$90,0))</f>
        <v>4.9624999999999986</v>
      </c>
    </row>
    <row r="68" spans="1:26" ht="15.75" x14ac:dyDescent="0.25">
      <c r="A68" s="65" t="s">
        <v>229</v>
      </c>
      <c r="B68" s="65"/>
      <c r="C68" s="65"/>
      <c r="D68" s="65"/>
      <c r="E68" s="65"/>
      <c r="F68" s="65"/>
      <c r="G68" s="65"/>
      <c r="H68" s="58"/>
      <c r="K68" s="36" t="s">
        <v>47</v>
      </c>
      <c r="L68" s="37">
        <v>7</v>
      </c>
      <c r="M68" s="142">
        <v>6</v>
      </c>
      <c r="N68" s="142">
        <v>6</v>
      </c>
      <c r="O68" s="142">
        <v>6</v>
      </c>
      <c r="P68" s="142">
        <v>7</v>
      </c>
      <c r="Q68" s="142">
        <v>6</v>
      </c>
      <c r="R68" s="142">
        <v>5</v>
      </c>
      <c r="S68" s="142">
        <v>5</v>
      </c>
      <c r="T68" s="142">
        <v>3</v>
      </c>
      <c r="U68" s="142">
        <v>6</v>
      </c>
      <c r="V68" s="38">
        <f t="shared" si="5"/>
        <v>50</v>
      </c>
      <c r="W68" s="38">
        <f t="shared" ref="W68:W90" si="19">ROUND(Y68,0)</f>
        <v>10</v>
      </c>
      <c r="X68" s="38">
        <f t="shared" si="18"/>
        <v>40</v>
      </c>
      <c r="Y68" s="39">
        <f>INDEX('[1]Current Yr Scores.Hdicaps'!$Z$3:$Z$90, MATCH($K68,'[1]Current Yr Scores.Hdicaps'!$A$3:$A$90,0))</f>
        <v>9.6000000000000014</v>
      </c>
      <c r="Z68" s="40">
        <f>INDEX('[1]Current Yr Scores.Hdicaps'!$AA$3:$AA$90, MATCH($K68,'[1]Current Yr Scores.Hdicaps'!$A$3:$A$90,0))</f>
        <v>9.6000000000000014</v>
      </c>
    </row>
    <row r="69" spans="1:26" ht="15.75" x14ac:dyDescent="0.25">
      <c r="A69" s="1" t="s">
        <v>132</v>
      </c>
      <c r="B69" s="1" t="s">
        <v>133</v>
      </c>
      <c r="C69" s="1" t="s">
        <v>134</v>
      </c>
      <c r="D69" s="1" t="s">
        <v>135</v>
      </c>
      <c r="E69" s="1" t="s">
        <v>136</v>
      </c>
      <c r="F69" s="1" t="s">
        <v>137</v>
      </c>
      <c r="G69" s="1" t="s">
        <v>138</v>
      </c>
      <c r="H69" s="1" t="s">
        <v>139</v>
      </c>
      <c r="I69" s="1" t="s">
        <v>140</v>
      </c>
      <c r="K69" s="36" t="s">
        <v>61</v>
      </c>
      <c r="L69" s="37">
        <v>7</v>
      </c>
      <c r="M69" s="142"/>
      <c r="N69" s="142"/>
      <c r="O69" s="142"/>
      <c r="P69" s="142"/>
      <c r="Q69" s="142"/>
      <c r="R69" s="142"/>
      <c r="S69" s="142"/>
      <c r="T69" s="142"/>
      <c r="U69" s="142"/>
      <c r="V69" s="38" t="str">
        <f t="shared" ref="V69:V90" si="20">IF(M69&gt;1,SUM(M69:U69),"")</f>
        <v/>
      </c>
      <c r="W69" s="38">
        <f t="shared" si="19"/>
        <v>11</v>
      </c>
      <c r="X69" s="38" t="str">
        <f t="shared" si="18"/>
        <v xml:space="preserve"> </v>
      </c>
      <c r="Y69" s="39">
        <f>INDEX('[1]Current Yr Scores.Hdicaps'!$Z$3:$Z$90, MATCH($K69,'[1]Current Yr Scores.Hdicaps'!$A$3:$A$90,0))</f>
        <v>11.100000000000001</v>
      </c>
      <c r="Z69" s="40">
        <f>INDEX('[1]Current Yr Scores.Hdicaps'!$AA$3:$AA$90, MATCH($K69,'[1]Current Yr Scores.Hdicaps'!$A$3:$A$90,0))</f>
        <v>11.100000000000001</v>
      </c>
    </row>
    <row r="70" spans="1:26" ht="15.75" x14ac:dyDescent="0.25">
      <c r="A70" s="66" t="s">
        <v>141</v>
      </c>
      <c r="B70" s="66">
        <v>7</v>
      </c>
      <c r="C70" s="67">
        <v>6</v>
      </c>
      <c r="D70" s="66">
        <v>6</v>
      </c>
      <c r="E70" s="66">
        <v>6</v>
      </c>
      <c r="F70" s="66">
        <v>5</v>
      </c>
      <c r="G70" s="66">
        <v>4</v>
      </c>
      <c r="H70" s="66">
        <v>3</v>
      </c>
      <c r="I70" s="66">
        <v>3</v>
      </c>
      <c r="K70" s="36" t="s">
        <v>38</v>
      </c>
      <c r="L70" s="37">
        <v>2</v>
      </c>
      <c r="M70" s="142">
        <v>6</v>
      </c>
      <c r="N70" s="142">
        <v>5</v>
      </c>
      <c r="O70" s="142">
        <v>5</v>
      </c>
      <c r="P70" s="142">
        <v>3</v>
      </c>
      <c r="Q70" s="142">
        <v>4</v>
      </c>
      <c r="R70" s="142">
        <v>5</v>
      </c>
      <c r="S70" s="142">
        <v>6</v>
      </c>
      <c r="T70" s="142">
        <v>5</v>
      </c>
      <c r="U70" s="142">
        <v>7</v>
      </c>
      <c r="V70" s="38">
        <f t="shared" si="20"/>
        <v>46</v>
      </c>
      <c r="W70" s="38">
        <f t="shared" si="19"/>
        <v>11</v>
      </c>
      <c r="X70" s="38">
        <f t="shared" si="18"/>
        <v>35</v>
      </c>
      <c r="Y70" s="39">
        <f>INDEX('[1]Current Yr Scores.Hdicaps'!$Z$3:$Z$90, MATCH($K70,'[1]Current Yr Scores.Hdicaps'!$A$3:$A$90,0))</f>
        <v>11.350000000000001</v>
      </c>
      <c r="Z70" s="40">
        <f>INDEX('[1]Current Yr Scores.Hdicaps'!$AA$3:$AA$90, MATCH($K70,'[1]Current Yr Scores.Hdicaps'!$A$3:$A$90,0))</f>
        <v>10.600000000000001</v>
      </c>
    </row>
    <row r="71" spans="1:26" ht="15.75" x14ac:dyDescent="0.25">
      <c r="A71" s="68" t="s">
        <v>142</v>
      </c>
      <c r="B71" s="68" t="s">
        <v>26</v>
      </c>
      <c r="C71" s="68" t="s">
        <v>97</v>
      </c>
      <c r="D71" s="68" t="s">
        <v>143</v>
      </c>
      <c r="E71" s="68" t="s">
        <v>71</v>
      </c>
      <c r="F71" s="68" t="s">
        <v>70</v>
      </c>
      <c r="G71" s="68" t="s">
        <v>120</v>
      </c>
      <c r="H71" s="68" t="s">
        <v>98</v>
      </c>
      <c r="I71" s="68" t="s">
        <v>121</v>
      </c>
      <c r="K71" s="36" t="s">
        <v>83</v>
      </c>
      <c r="L71" s="37">
        <v>1</v>
      </c>
      <c r="M71" s="142">
        <v>5</v>
      </c>
      <c r="N71" s="142">
        <v>6</v>
      </c>
      <c r="O71" s="142">
        <v>4</v>
      </c>
      <c r="P71" s="142">
        <v>3</v>
      </c>
      <c r="Q71" s="142">
        <v>8</v>
      </c>
      <c r="R71" s="142">
        <v>6</v>
      </c>
      <c r="S71" s="142">
        <v>7</v>
      </c>
      <c r="T71" s="142">
        <v>3</v>
      </c>
      <c r="U71" s="142">
        <v>6</v>
      </c>
      <c r="V71" s="38">
        <f t="shared" si="20"/>
        <v>48</v>
      </c>
      <c r="W71" s="38">
        <f t="shared" si="19"/>
        <v>13</v>
      </c>
      <c r="X71" s="38">
        <f t="shared" si="18"/>
        <v>35</v>
      </c>
      <c r="Y71" s="39">
        <f>INDEX('[1]Current Yr Scores.Hdicaps'!$Z$3:$Z$90, MATCH($K71,'[1]Current Yr Scores.Hdicaps'!$A$3:$A$90,0))</f>
        <v>12.898375000000001</v>
      </c>
      <c r="Z71" s="40">
        <f>INDEX('[1]Current Yr Scores.Hdicaps'!$AA$3:$AA$90, MATCH($K71,'[1]Current Yr Scores.Hdicaps'!$A$3:$A$90,0))</f>
        <v>12.850000000000001</v>
      </c>
    </row>
    <row r="72" spans="1:26" ht="15.75" x14ac:dyDescent="0.25">
      <c r="A72" s="69">
        <v>45078</v>
      </c>
      <c r="B72" s="70">
        <v>1</v>
      </c>
      <c r="C72" s="71">
        <v>8</v>
      </c>
      <c r="D72" s="70">
        <v>4</v>
      </c>
      <c r="E72" s="70">
        <v>6</v>
      </c>
      <c r="F72" s="72">
        <v>2</v>
      </c>
      <c r="G72" s="73">
        <v>7</v>
      </c>
      <c r="H72" s="72">
        <v>5</v>
      </c>
      <c r="I72" s="74">
        <v>3</v>
      </c>
      <c r="K72" s="36" t="s">
        <v>33</v>
      </c>
      <c r="L72" s="37">
        <v>7</v>
      </c>
      <c r="M72" s="142">
        <v>5</v>
      </c>
      <c r="N72" s="142">
        <v>4</v>
      </c>
      <c r="O72" s="142">
        <v>4</v>
      </c>
      <c r="P72" s="142">
        <v>3</v>
      </c>
      <c r="Q72" s="142">
        <v>4</v>
      </c>
      <c r="R72" s="142">
        <v>5</v>
      </c>
      <c r="S72" s="142">
        <v>3</v>
      </c>
      <c r="T72" s="142">
        <v>3</v>
      </c>
      <c r="U72" s="142">
        <v>5</v>
      </c>
      <c r="V72" s="38">
        <f t="shared" si="20"/>
        <v>36</v>
      </c>
      <c r="W72" s="38">
        <f t="shared" si="19"/>
        <v>4</v>
      </c>
      <c r="X72" s="38">
        <f t="shared" si="18"/>
        <v>32</v>
      </c>
      <c r="Y72" s="39">
        <f>INDEX('[1]Current Yr Scores.Hdicaps'!$Z$3:$Z$90, MATCH($K72,'[1]Current Yr Scores.Hdicaps'!$A$3:$A$90,0))</f>
        <v>3.8500000000000014</v>
      </c>
      <c r="Z72" s="40">
        <f>INDEX('[1]Current Yr Scores.Hdicaps'!$AA$3:$AA$90, MATCH($K72,'[1]Current Yr Scores.Hdicaps'!$A$3:$A$90,0))</f>
        <v>2.6000000000000014</v>
      </c>
    </row>
    <row r="73" spans="1:26" ht="15.75" x14ac:dyDescent="0.25">
      <c r="A73" s="69">
        <v>45085</v>
      </c>
      <c r="B73" s="75">
        <v>5</v>
      </c>
      <c r="C73" s="74">
        <v>4</v>
      </c>
      <c r="D73" s="74">
        <v>1</v>
      </c>
      <c r="E73" s="74">
        <v>2</v>
      </c>
      <c r="F73" s="75">
        <v>7</v>
      </c>
      <c r="G73" s="72">
        <v>3</v>
      </c>
      <c r="H73" s="70">
        <v>8</v>
      </c>
      <c r="I73" s="72">
        <v>6</v>
      </c>
      <c r="K73" s="36" t="s">
        <v>110</v>
      </c>
      <c r="L73" s="37">
        <v>6</v>
      </c>
      <c r="M73" s="142">
        <v>5</v>
      </c>
      <c r="N73" s="142">
        <v>3</v>
      </c>
      <c r="O73" s="142">
        <v>6</v>
      </c>
      <c r="P73" s="142">
        <v>4</v>
      </c>
      <c r="Q73" s="142">
        <v>4</v>
      </c>
      <c r="R73" s="142">
        <v>6</v>
      </c>
      <c r="S73" s="142">
        <v>4</v>
      </c>
      <c r="T73" s="142">
        <v>4</v>
      </c>
      <c r="U73" s="142">
        <v>6</v>
      </c>
      <c r="V73" s="38">
        <f t="shared" si="20"/>
        <v>42</v>
      </c>
      <c r="W73" s="38">
        <f t="shared" si="19"/>
        <v>3</v>
      </c>
      <c r="X73" s="38">
        <f t="shared" si="18"/>
        <v>39</v>
      </c>
      <c r="Y73" s="39">
        <f>INDEX('[1]Current Yr Scores.Hdicaps'!$Z$3:$Z$90, MATCH($K73,'[1]Current Yr Scores.Hdicaps'!$A$3:$A$90,0))</f>
        <v>3.1000000000000014</v>
      </c>
      <c r="Z73" s="40">
        <f>INDEX('[1]Current Yr Scores.Hdicaps'!$AA$3:$AA$90, MATCH($K73,'[1]Current Yr Scores.Hdicaps'!$A$3:$A$90,0))</f>
        <v>3.1000000000000014</v>
      </c>
    </row>
    <row r="74" spans="1:26" ht="15.75" x14ac:dyDescent="0.25">
      <c r="A74" s="69">
        <v>45092</v>
      </c>
      <c r="B74" s="74">
        <v>6</v>
      </c>
      <c r="C74" s="72">
        <v>5</v>
      </c>
      <c r="D74" s="74">
        <v>8</v>
      </c>
      <c r="E74" s="74">
        <v>3</v>
      </c>
      <c r="F74" s="74">
        <v>4</v>
      </c>
      <c r="G74" s="72">
        <v>1</v>
      </c>
      <c r="H74" s="72">
        <v>2</v>
      </c>
      <c r="I74" s="73">
        <v>7</v>
      </c>
      <c r="K74" s="36" t="s">
        <v>46</v>
      </c>
      <c r="L74" s="37">
        <v>2</v>
      </c>
      <c r="M74" s="142">
        <v>6</v>
      </c>
      <c r="N74" s="142">
        <v>6</v>
      </c>
      <c r="O74" s="142">
        <v>5</v>
      </c>
      <c r="P74" s="142">
        <v>3</v>
      </c>
      <c r="Q74" s="142">
        <v>4</v>
      </c>
      <c r="R74" s="142">
        <v>8</v>
      </c>
      <c r="S74" s="142">
        <v>5</v>
      </c>
      <c r="T74" s="142">
        <v>3</v>
      </c>
      <c r="U74" s="142">
        <v>6</v>
      </c>
      <c r="V74" s="38">
        <f t="shared" si="20"/>
        <v>46</v>
      </c>
      <c r="W74" s="38">
        <f t="shared" si="19"/>
        <v>10</v>
      </c>
      <c r="X74" s="38">
        <f t="shared" si="18"/>
        <v>36</v>
      </c>
      <c r="Y74" s="39">
        <f>INDEX('[1]Current Yr Scores.Hdicaps'!$Z$3:$Z$90, MATCH($K74,'[1]Current Yr Scores.Hdicaps'!$A$3:$A$90,0))</f>
        <v>10.350000000000001</v>
      </c>
      <c r="Z74" s="40">
        <f>INDEX('[1]Current Yr Scores.Hdicaps'!$AA$3:$AA$90, MATCH($K74,'[1]Current Yr Scores.Hdicaps'!$A$3:$A$90,0))</f>
        <v>9.6000000000000014</v>
      </c>
    </row>
    <row r="75" spans="1:26" ht="15.75" x14ac:dyDescent="0.25">
      <c r="A75" s="69">
        <v>45099</v>
      </c>
      <c r="B75" s="74">
        <v>3</v>
      </c>
      <c r="C75" s="72">
        <v>2</v>
      </c>
      <c r="D75" s="74">
        <v>5</v>
      </c>
      <c r="E75" s="72">
        <v>7</v>
      </c>
      <c r="F75" s="72">
        <v>6</v>
      </c>
      <c r="G75" s="72">
        <v>8</v>
      </c>
      <c r="H75" s="74">
        <v>1</v>
      </c>
      <c r="I75" s="74">
        <v>4</v>
      </c>
      <c r="K75" s="36" t="s">
        <v>36</v>
      </c>
      <c r="L75" s="37">
        <v>7</v>
      </c>
      <c r="M75" s="142">
        <v>5</v>
      </c>
      <c r="N75" s="142">
        <v>5</v>
      </c>
      <c r="O75" s="142">
        <v>5</v>
      </c>
      <c r="P75" s="142">
        <v>4</v>
      </c>
      <c r="Q75" s="142">
        <v>5</v>
      </c>
      <c r="R75" s="142">
        <v>5</v>
      </c>
      <c r="S75" s="142">
        <v>7</v>
      </c>
      <c r="T75" s="142">
        <v>3</v>
      </c>
      <c r="U75" s="142">
        <v>6</v>
      </c>
      <c r="V75" s="38">
        <f t="shared" si="20"/>
        <v>45</v>
      </c>
      <c r="W75" s="38">
        <f t="shared" si="19"/>
        <v>12</v>
      </c>
      <c r="X75" s="38">
        <f t="shared" si="18"/>
        <v>33</v>
      </c>
      <c r="Y75" s="39">
        <f>INDEX('[1]Current Yr Scores.Hdicaps'!$Z$3:$Z$90, MATCH($K75,'[1]Current Yr Scores.Hdicaps'!$A$3:$A$90,0))</f>
        <v>11.850000000000001</v>
      </c>
      <c r="Z75" s="40">
        <f>INDEX('[1]Current Yr Scores.Hdicaps'!$AA$3:$AA$90, MATCH($K75,'[1]Current Yr Scores.Hdicaps'!$A$3:$A$90,0))</f>
        <v>10.850000000000001</v>
      </c>
    </row>
    <row r="76" spans="1:26" ht="15.75" x14ac:dyDescent="0.25">
      <c r="A76" s="76" t="s">
        <v>144</v>
      </c>
      <c r="B76" s="72">
        <v>4</v>
      </c>
      <c r="C76" s="72">
        <v>1</v>
      </c>
      <c r="D76" s="72">
        <v>6</v>
      </c>
      <c r="E76" s="72">
        <v>8</v>
      </c>
      <c r="F76" s="72">
        <v>3</v>
      </c>
      <c r="G76" s="72">
        <v>2</v>
      </c>
      <c r="H76" s="72">
        <v>7</v>
      </c>
      <c r="I76" s="72">
        <v>5</v>
      </c>
      <c r="K76" s="36" t="s">
        <v>87</v>
      </c>
      <c r="L76" s="37">
        <v>5</v>
      </c>
      <c r="M76" s="142">
        <v>4</v>
      </c>
      <c r="N76" s="142">
        <v>6</v>
      </c>
      <c r="O76" s="142">
        <v>6</v>
      </c>
      <c r="P76" s="142">
        <v>5</v>
      </c>
      <c r="Q76" s="142">
        <v>6</v>
      </c>
      <c r="R76" s="142">
        <v>6</v>
      </c>
      <c r="S76" s="142">
        <v>7</v>
      </c>
      <c r="T76" s="142">
        <v>4</v>
      </c>
      <c r="U76" s="142">
        <v>5</v>
      </c>
      <c r="V76" s="38">
        <f t="shared" si="20"/>
        <v>49</v>
      </c>
      <c r="W76" s="38">
        <f t="shared" si="19"/>
        <v>12</v>
      </c>
      <c r="X76" s="38">
        <f t="shared" si="18"/>
        <v>37</v>
      </c>
      <c r="Y76" s="39">
        <f>INDEX('[1]Current Yr Scores.Hdicaps'!$Z$3:$Z$90, MATCH($K76,'[1]Current Yr Scores.Hdicaps'!$A$3:$A$90,0))</f>
        <v>12.350000000000001</v>
      </c>
      <c r="Z76" s="40">
        <f>INDEX('[1]Current Yr Scores.Hdicaps'!$AA$3:$AA$90, MATCH($K76,'[1]Current Yr Scores.Hdicaps'!$A$3:$A$90,0))</f>
        <v>12.100000000000001</v>
      </c>
    </row>
    <row r="77" spans="1:26" ht="15.75" x14ac:dyDescent="0.25">
      <c r="A77" s="69">
        <v>45113</v>
      </c>
      <c r="B77" s="74">
        <v>7</v>
      </c>
      <c r="C77" s="74">
        <v>6</v>
      </c>
      <c r="D77" s="72">
        <v>2</v>
      </c>
      <c r="E77" s="72">
        <v>4</v>
      </c>
      <c r="F77" s="74">
        <v>8</v>
      </c>
      <c r="G77" s="74">
        <v>5</v>
      </c>
      <c r="H77" s="72">
        <v>3</v>
      </c>
      <c r="I77" s="72">
        <v>1</v>
      </c>
      <c r="K77" s="36" t="s">
        <v>130</v>
      </c>
      <c r="L77" s="37">
        <v>4</v>
      </c>
      <c r="M77" s="142">
        <v>5</v>
      </c>
      <c r="N77" s="142">
        <v>5</v>
      </c>
      <c r="O77" s="142">
        <v>6</v>
      </c>
      <c r="P77" s="142">
        <v>4</v>
      </c>
      <c r="Q77" s="142">
        <v>5</v>
      </c>
      <c r="R77" s="142">
        <v>7</v>
      </c>
      <c r="S77" s="142">
        <v>7</v>
      </c>
      <c r="T77" s="142">
        <v>3</v>
      </c>
      <c r="U77" s="142">
        <v>8</v>
      </c>
      <c r="V77" s="38">
        <f t="shared" si="20"/>
        <v>50</v>
      </c>
      <c r="W77" s="38">
        <f t="shared" si="19"/>
        <v>12</v>
      </c>
      <c r="X77" s="38">
        <f t="shared" si="18"/>
        <v>38</v>
      </c>
      <c r="Y77" s="39">
        <f>INDEX('[1]Current Yr Scores.Hdicaps'!$Z$3:$Z$90, MATCH($K77,'[1]Current Yr Scores.Hdicaps'!$A$3:$A$90,0))</f>
        <v>12.100000000000001</v>
      </c>
      <c r="Z77" s="40">
        <f>INDEX('[1]Current Yr Scores.Hdicaps'!$AA$3:$AA$90, MATCH($K77,'[1]Current Yr Scores.Hdicaps'!$A$3:$A$90,0))</f>
        <v>12.100000000000001</v>
      </c>
    </row>
    <row r="78" spans="1:26" ht="15.75" x14ac:dyDescent="0.25">
      <c r="A78" s="69">
        <v>45120</v>
      </c>
      <c r="B78" s="74">
        <v>8</v>
      </c>
      <c r="C78" s="74">
        <v>7</v>
      </c>
      <c r="D78" s="72">
        <v>3</v>
      </c>
      <c r="E78" s="72">
        <v>1</v>
      </c>
      <c r="F78" s="74">
        <v>5</v>
      </c>
      <c r="G78" s="74">
        <v>6</v>
      </c>
      <c r="H78" s="72">
        <v>4</v>
      </c>
      <c r="I78" s="72">
        <v>2</v>
      </c>
      <c r="K78" s="36" t="s">
        <v>123</v>
      </c>
      <c r="L78" s="37">
        <v>4</v>
      </c>
      <c r="M78" s="142">
        <v>4</v>
      </c>
      <c r="N78" s="142">
        <v>4</v>
      </c>
      <c r="O78" s="142">
        <v>5</v>
      </c>
      <c r="P78" s="142">
        <v>4</v>
      </c>
      <c r="Q78" s="142">
        <v>5</v>
      </c>
      <c r="R78" s="142">
        <v>6</v>
      </c>
      <c r="S78" s="142">
        <v>4</v>
      </c>
      <c r="T78" s="142">
        <v>5</v>
      </c>
      <c r="U78" s="142">
        <v>6</v>
      </c>
      <c r="V78" s="38">
        <f t="shared" si="20"/>
        <v>43</v>
      </c>
      <c r="W78" s="38">
        <f t="shared" si="19"/>
        <v>9</v>
      </c>
      <c r="X78" s="38">
        <f t="shared" si="18"/>
        <v>34</v>
      </c>
      <c r="Y78" s="39">
        <f>INDEX('[1]Current Yr Scores.Hdicaps'!$Z$3:$Z$90, MATCH($K78,'[1]Current Yr Scores.Hdicaps'!$A$3:$A$90,0))</f>
        <v>8.5375000000000014</v>
      </c>
      <c r="Z78" s="40">
        <f>INDEX('[1]Current Yr Scores.Hdicaps'!$AA$3:$AA$90, MATCH($K78,'[1]Current Yr Scores.Hdicaps'!$A$3:$A$90,0))</f>
        <v>7.6000000000000014</v>
      </c>
    </row>
    <row r="79" spans="1:26" ht="15.75" x14ac:dyDescent="0.25">
      <c r="A79" s="69">
        <v>45127</v>
      </c>
      <c r="B79" s="71">
        <v>1</v>
      </c>
      <c r="C79" s="71">
        <v>8</v>
      </c>
      <c r="D79" s="74">
        <v>4</v>
      </c>
      <c r="E79" s="74">
        <v>6</v>
      </c>
      <c r="F79" s="74">
        <v>2</v>
      </c>
      <c r="G79" s="73">
        <v>7</v>
      </c>
      <c r="H79" s="73">
        <v>5</v>
      </c>
      <c r="I79" s="74">
        <v>3</v>
      </c>
      <c r="K79" s="36" t="s">
        <v>114</v>
      </c>
      <c r="L79" s="37">
        <v>3</v>
      </c>
      <c r="M79" s="142"/>
      <c r="N79" s="142"/>
      <c r="O79" s="142"/>
      <c r="P79" s="142"/>
      <c r="Q79" s="142"/>
      <c r="R79" s="142"/>
      <c r="S79" s="142"/>
      <c r="T79" s="142"/>
      <c r="U79" s="142"/>
      <c r="V79" s="38" t="str">
        <f t="shared" si="20"/>
        <v/>
      </c>
      <c r="W79" s="38">
        <f t="shared" si="19"/>
        <v>11</v>
      </c>
      <c r="X79" s="38" t="str">
        <f t="shared" si="18"/>
        <v xml:space="preserve"> </v>
      </c>
      <c r="Y79" s="39">
        <f>INDEX('[1]Current Yr Scores.Hdicaps'!$Z$3:$Z$90, MATCH($K79,'[1]Current Yr Scores.Hdicaps'!$A$3:$A$90,0))</f>
        <v>10.850000000000001</v>
      </c>
      <c r="Z79" s="40">
        <f>INDEX('[1]Current Yr Scores.Hdicaps'!$AA$3:$AA$90, MATCH($K79,'[1]Current Yr Scores.Hdicaps'!$A$3:$A$90,0))</f>
        <v>10.850000000000001</v>
      </c>
    </row>
    <row r="80" spans="1:26" ht="15.75" x14ac:dyDescent="0.25">
      <c r="A80" s="69">
        <v>45134</v>
      </c>
      <c r="B80" s="72">
        <v>6</v>
      </c>
      <c r="C80" s="74">
        <v>5</v>
      </c>
      <c r="D80" s="74">
        <v>8</v>
      </c>
      <c r="E80" s="72">
        <v>3</v>
      </c>
      <c r="F80" s="74">
        <v>4</v>
      </c>
      <c r="G80" s="72">
        <v>1</v>
      </c>
      <c r="H80" s="74">
        <v>2</v>
      </c>
      <c r="I80" s="72">
        <v>7</v>
      </c>
      <c r="K80" s="36" t="s">
        <v>106</v>
      </c>
      <c r="L80" s="37">
        <v>3</v>
      </c>
      <c r="M80" s="142">
        <v>5</v>
      </c>
      <c r="N80" s="142">
        <v>7</v>
      </c>
      <c r="O80" s="142">
        <v>5</v>
      </c>
      <c r="P80" s="142">
        <v>3</v>
      </c>
      <c r="Q80" s="142">
        <v>4</v>
      </c>
      <c r="R80" s="142">
        <v>7</v>
      </c>
      <c r="S80" s="142">
        <v>4</v>
      </c>
      <c r="T80" s="142">
        <v>4</v>
      </c>
      <c r="U80" s="142">
        <v>6</v>
      </c>
      <c r="V80" s="38">
        <f t="shared" si="20"/>
        <v>45</v>
      </c>
      <c r="W80" s="38">
        <f t="shared" si="19"/>
        <v>7</v>
      </c>
      <c r="X80" s="38">
        <f t="shared" si="18"/>
        <v>38</v>
      </c>
      <c r="Y80" s="39">
        <f>INDEX('[1]Current Yr Scores.Hdicaps'!$Z$3:$Z$90, MATCH($K80,'[1]Current Yr Scores.Hdicaps'!$A$3:$A$90,0))</f>
        <v>6.6000000000000014</v>
      </c>
      <c r="Z80" s="40">
        <f>INDEX('[1]Current Yr Scores.Hdicaps'!$AA$3:$AA$90, MATCH($K80,'[1]Current Yr Scores.Hdicaps'!$A$3:$A$90,0))</f>
        <v>6.6000000000000014</v>
      </c>
    </row>
    <row r="81" spans="1:26" ht="15.75" x14ac:dyDescent="0.25">
      <c r="A81" s="69">
        <v>45141</v>
      </c>
      <c r="B81" s="74">
        <v>7</v>
      </c>
      <c r="C81" s="74">
        <v>6</v>
      </c>
      <c r="D81" s="73">
        <v>2</v>
      </c>
      <c r="E81" s="74">
        <v>1</v>
      </c>
      <c r="F81" s="73">
        <v>5</v>
      </c>
      <c r="G81" s="74">
        <v>8</v>
      </c>
      <c r="H81" s="73">
        <v>3</v>
      </c>
      <c r="I81" s="72">
        <v>4</v>
      </c>
      <c r="K81" s="36" t="s">
        <v>81</v>
      </c>
      <c r="L81" s="37">
        <v>1</v>
      </c>
      <c r="M81" s="142">
        <v>5</v>
      </c>
      <c r="N81" s="142">
        <v>4</v>
      </c>
      <c r="O81" s="142">
        <v>3</v>
      </c>
      <c r="P81" s="142">
        <v>3</v>
      </c>
      <c r="Q81" s="142">
        <v>4</v>
      </c>
      <c r="R81" s="142">
        <v>4</v>
      </c>
      <c r="S81" s="142">
        <v>4</v>
      </c>
      <c r="T81" s="142">
        <v>3</v>
      </c>
      <c r="U81" s="142">
        <v>5</v>
      </c>
      <c r="V81" s="38">
        <f t="shared" si="20"/>
        <v>35</v>
      </c>
      <c r="W81" s="38">
        <f t="shared" si="19"/>
        <v>-1</v>
      </c>
      <c r="X81" s="38">
        <f t="shared" si="18"/>
        <v>36</v>
      </c>
      <c r="Y81" s="39">
        <f>INDEX('[1]Current Yr Scores.Hdicaps'!$Z$3:$Z$90, MATCH($K81,'[1]Current Yr Scores.Hdicaps'!$A$3:$A$90,0))</f>
        <v>-0.89999999999999858</v>
      </c>
      <c r="Z81" s="40">
        <f>INDEX('[1]Current Yr Scores.Hdicaps'!$AA$3:$AA$90, MATCH($K81,'[1]Current Yr Scores.Hdicaps'!$A$3:$A$90,0))</f>
        <v>-1.1499999999999986</v>
      </c>
    </row>
    <row r="82" spans="1:26" ht="15.75" x14ac:dyDescent="0.25">
      <c r="A82" s="77">
        <v>45148</v>
      </c>
      <c r="B82" s="72">
        <v>8</v>
      </c>
      <c r="C82" s="72">
        <v>6</v>
      </c>
      <c r="D82" s="72">
        <v>4</v>
      </c>
      <c r="E82" s="72">
        <v>1</v>
      </c>
      <c r="F82" s="72">
        <v>5</v>
      </c>
      <c r="G82" s="72">
        <v>7</v>
      </c>
      <c r="H82" s="72">
        <v>3</v>
      </c>
      <c r="I82" s="72">
        <v>2</v>
      </c>
      <c r="K82" s="36" t="s">
        <v>122</v>
      </c>
      <c r="L82" s="37">
        <v>4</v>
      </c>
      <c r="M82" s="142">
        <v>5</v>
      </c>
      <c r="N82" s="142">
        <v>4</v>
      </c>
      <c r="O82" s="142">
        <v>5</v>
      </c>
      <c r="P82" s="142">
        <v>4</v>
      </c>
      <c r="Q82" s="142">
        <v>4</v>
      </c>
      <c r="R82" s="142">
        <v>5</v>
      </c>
      <c r="S82" s="142">
        <v>5</v>
      </c>
      <c r="T82" s="142">
        <v>6</v>
      </c>
      <c r="U82" s="142">
        <v>5</v>
      </c>
      <c r="V82" s="38">
        <f t="shared" si="20"/>
        <v>43</v>
      </c>
      <c r="W82" s="38">
        <f t="shared" si="19"/>
        <v>10</v>
      </c>
      <c r="X82" s="38">
        <f t="shared" si="18"/>
        <v>33</v>
      </c>
      <c r="Y82" s="39">
        <f>INDEX('[1]Current Yr Scores.Hdicaps'!$Z$3:$Z$90, MATCH($K82,'[1]Current Yr Scores.Hdicaps'!$A$3:$A$90,0))</f>
        <v>10.350000000000001</v>
      </c>
      <c r="Z82" s="40">
        <f>INDEX('[1]Current Yr Scores.Hdicaps'!$AA$3:$AA$90, MATCH($K82,'[1]Current Yr Scores.Hdicaps'!$A$3:$A$90,0))</f>
        <v>9.1000000000000014</v>
      </c>
    </row>
    <row r="83" spans="1:26" ht="15.75" x14ac:dyDescent="0.25">
      <c r="A83" s="77">
        <v>45155</v>
      </c>
      <c r="B83" s="132" t="s">
        <v>145</v>
      </c>
      <c r="C83" s="133"/>
      <c r="D83" s="133"/>
      <c r="E83" s="133"/>
      <c r="F83" s="133"/>
      <c r="G83" s="133"/>
      <c r="H83" s="133"/>
      <c r="I83" s="133"/>
      <c r="K83" s="36" t="s">
        <v>35</v>
      </c>
      <c r="L83" s="37">
        <v>2</v>
      </c>
      <c r="M83" s="142">
        <v>4</v>
      </c>
      <c r="N83" s="142">
        <v>3</v>
      </c>
      <c r="O83" s="142">
        <v>4</v>
      </c>
      <c r="P83" s="142">
        <v>4</v>
      </c>
      <c r="Q83" s="142">
        <v>3</v>
      </c>
      <c r="R83" s="142">
        <v>5</v>
      </c>
      <c r="S83" s="142">
        <v>5</v>
      </c>
      <c r="T83" s="142">
        <v>4</v>
      </c>
      <c r="U83" s="142">
        <v>7</v>
      </c>
      <c r="V83" s="38">
        <f t="shared" si="20"/>
        <v>39</v>
      </c>
      <c r="W83" s="38">
        <f t="shared" si="19"/>
        <v>5</v>
      </c>
      <c r="X83" s="38">
        <f t="shared" si="18"/>
        <v>34</v>
      </c>
      <c r="Y83" s="39">
        <f>INDEX('[1]Current Yr Scores.Hdicaps'!$Z$3:$Z$90, MATCH($K83,'[1]Current Yr Scores.Hdicaps'!$A$3:$A$90,0))</f>
        <v>4.6000000000000014</v>
      </c>
      <c r="Z83" s="40">
        <f>INDEX('[1]Current Yr Scores.Hdicaps'!$AA$3:$AA$90, MATCH($K83,'[1]Current Yr Scores.Hdicaps'!$A$3:$A$90,0))</f>
        <v>4.1000000000000014</v>
      </c>
    </row>
    <row r="84" spans="1:26" ht="15.75" x14ac:dyDescent="0.25">
      <c r="I84" s="9"/>
      <c r="K84" s="36" t="s">
        <v>44</v>
      </c>
      <c r="L84" s="37">
        <v>7</v>
      </c>
      <c r="M84" s="142">
        <v>5</v>
      </c>
      <c r="N84" s="142">
        <v>5</v>
      </c>
      <c r="O84" s="142">
        <v>5</v>
      </c>
      <c r="P84" s="142">
        <v>3</v>
      </c>
      <c r="Q84" s="142">
        <v>5</v>
      </c>
      <c r="R84" s="142">
        <v>7</v>
      </c>
      <c r="S84" s="142">
        <v>6</v>
      </c>
      <c r="T84" s="142">
        <v>4</v>
      </c>
      <c r="U84" s="142">
        <v>4</v>
      </c>
      <c r="V84" s="38">
        <f t="shared" si="20"/>
        <v>44</v>
      </c>
      <c r="W84" s="38">
        <f t="shared" si="19"/>
        <v>8</v>
      </c>
      <c r="X84" s="38">
        <f t="shared" si="18"/>
        <v>36</v>
      </c>
      <c r="Y84" s="39">
        <f>INDEX('[1]Current Yr Scores.Hdicaps'!$Z$3:$Z$90, MATCH($K84,'[1]Current Yr Scores.Hdicaps'!$A$3:$A$90,0))</f>
        <v>8.3500000000000014</v>
      </c>
      <c r="Z84" s="40">
        <f>INDEX('[1]Current Yr Scores.Hdicaps'!$AA$3:$AA$90, MATCH($K84,'[1]Current Yr Scores.Hdicaps'!$A$3:$A$90,0))</f>
        <v>7.6000000000000014</v>
      </c>
    </row>
    <row r="85" spans="1:26" ht="15.75" x14ac:dyDescent="0.25">
      <c r="A85" s="78" t="s">
        <v>146</v>
      </c>
      <c r="B85" s="78"/>
      <c r="C85" s="78"/>
      <c r="D85" s="78"/>
      <c r="E85" s="78"/>
      <c r="F85" s="79"/>
      <c r="G85" s="78"/>
      <c r="H85" s="78"/>
      <c r="I85" s="78"/>
      <c r="K85" s="36" t="s">
        <v>112</v>
      </c>
      <c r="L85" s="37">
        <v>6</v>
      </c>
      <c r="M85" s="142">
        <v>7</v>
      </c>
      <c r="N85" s="142">
        <v>7</v>
      </c>
      <c r="O85" s="142">
        <v>13</v>
      </c>
      <c r="P85" s="142">
        <v>4</v>
      </c>
      <c r="Q85" s="142">
        <v>6</v>
      </c>
      <c r="R85" s="142">
        <v>9</v>
      </c>
      <c r="S85" s="142">
        <v>6</v>
      </c>
      <c r="T85" s="142">
        <v>6</v>
      </c>
      <c r="U85" s="142">
        <v>9</v>
      </c>
      <c r="V85" s="38">
        <f t="shared" si="20"/>
        <v>67</v>
      </c>
      <c r="W85" s="38">
        <f t="shared" si="19"/>
        <v>24</v>
      </c>
      <c r="X85" s="38">
        <f t="shared" si="18"/>
        <v>43</v>
      </c>
      <c r="Y85" s="39">
        <f>INDEX('[1]Current Yr Scores.Hdicaps'!$Z$3:$Z$90, MATCH($K85,'[1]Current Yr Scores.Hdicaps'!$A$3:$A$90,0))</f>
        <v>23.85</v>
      </c>
      <c r="Z85" s="40">
        <f>INDEX('[1]Current Yr Scores.Hdicaps'!$AA$3:$AA$90, MATCH($K85,'[1]Current Yr Scores.Hdicaps'!$A$3:$A$90,0))</f>
        <v>23.85</v>
      </c>
    </row>
    <row r="86" spans="1:26" ht="15.75" x14ac:dyDescent="0.25">
      <c r="A86" s="78"/>
      <c r="B86" s="78" t="s">
        <v>171</v>
      </c>
      <c r="C86" s="78"/>
      <c r="D86" s="78"/>
      <c r="E86" s="78"/>
      <c r="F86" s="78"/>
      <c r="G86" s="78"/>
      <c r="I86" s="9"/>
      <c r="K86" s="36" t="s">
        <v>43</v>
      </c>
      <c r="L86" s="37">
        <v>2</v>
      </c>
      <c r="M86" s="142">
        <v>5</v>
      </c>
      <c r="N86" s="142">
        <v>5</v>
      </c>
      <c r="O86" s="142">
        <v>5</v>
      </c>
      <c r="P86" s="142">
        <v>3</v>
      </c>
      <c r="Q86" s="142">
        <v>4</v>
      </c>
      <c r="R86" s="142">
        <v>7</v>
      </c>
      <c r="S86" s="142">
        <v>6</v>
      </c>
      <c r="T86" s="142">
        <v>4</v>
      </c>
      <c r="U86" s="142">
        <v>8</v>
      </c>
      <c r="V86" s="38">
        <f t="shared" si="20"/>
        <v>47</v>
      </c>
      <c r="W86" s="38">
        <f t="shared" si="19"/>
        <v>12</v>
      </c>
      <c r="X86" s="38">
        <f t="shared" si="18"/>
        <v>35</v>
      </c>
      <c r="Y86" s="39">
        <f>INDEX('[1]Current Yr Scores.Hdicaps'!$Z$3:$Z$90, MATCH($K86,'[1]Current Yr Scores.Hdicaps'!$A$3:$A$90,0))</f>
        <v>12.225000000000001</v>
      </c>
      <c r="Z86" s="40">
        <f>INDEX('[1]Current Yr Scores.Hdicaps'!$AA$3:$AA$90, MATCH($K86,'[1]Current Yr Scores.Hdicaps'!$A$3:$A$90,0))</f>
        <v>12.100000000000001</v>
      </c>
    </row>
    <row r="87" spans="1:26" ht="15.75" x14ac:dyDescent="0.25">
      <c r="I87" s="9"/>
      <c r="K87" s="36" t="s">
        <v>126</v>
      </c>
      <c r="L87" s="37">
        <v>4</v>
      </c>
      <c r="M87" s="142">
        <v>4</v>
      </c>
      <c r="N87" s="142">
        <v>4</v>
      </c>
      <c r="O87" s="142">
        <v>6</v>
      </c>
      <c r="P87" s="142">
        <v>4</v>
      </c>
      <c r="Q87" s="142">
        <v>4</v>
      </c>
      <c r="R87" s="142">
        <v>5</v>
      </c>
      <c r="S87" s="142">
        <v>5</v>
      </c>
      <c r="T87" s="142">
        <v>3</v>
      </c>
      <c r="U87" s="142">
        <v>5</v>
      </c>
      <c r="V87" s="38">
        <f t="shared" si="20"/>
        <v>40</v>
      </c>
      <c r="W87" s="38">
        <f t="shared" si="19"/>
        <v>5</v>
      </c>
      <c r="X87" s="38">
        <f t="shared" si="18"/>
        <v>35</v>
      </c>
      <c r="Y87" s="39">
        <f>INDEX('[1]Current Yr Scores.Hdicaps'!$Z$3:$Z$90, MATCH($K87,'[1]Current Yr Scores.Hdicaps'!$A$3:$A$90,0))</f>
        <v>4.8500000000000014</v>
      </c>
      <c r="Z87" s="40">
        <f>INDEX('[1]Current Yr Scores.Hdicaps'!$AA$3:$AA$90, MATCH($K87,'[1]Current Yr Scores.Hdicaps'!$A$3:$A$90,0))</f>
        <v>4.3500000000000014</v>
      </c>
    </row>
    <row r="88" spans="1:26" ht="15.75" x14ac:dyDescent="0.25">
      <c r="A88" s="77">
        <v>45148</v>
      </c>
      <c r="B88" s="134" t="s">
        <v>147</v>
      </c>
      <c r="C88" s="135"/>
      <c r="D88" s="135"/>
      <c r="E88" s="135"/>
      <c r="F88" s="135"/>
      <c r="G88" s="135"/>
      <c r="H88" s="135"/>
      <c r="I88" s="136"/>
      <c r="K88" s="36" t="s">
        <v>82</v>
      </c>
      <c r="L88" s="37">
        <v>5</v>
      </c>
      <c r="M88" s="142">
        <v>5</v>
      </c>
      <c r="N88" s="142">
        <v>4</v>
      </c>
      <c r="O88" s="142">
        <v>6</v>
      </c>
      <c r="P88" s="142">
        <v>4</v>
      </c>
      <c r="Q88" s="142">
        <v>4</v>
      </c>
      <c r="R88" s="142">
        <v>5</v>
      </c>
      <c r="S88" s="142">
        <v>4</v>
      </c>
      <c r="T88" s="142">
        <v>3</v>
      </c>
      <c r="U88" s="142">
        <v>5</v>
      </c>
      <c r="V88" s="38">
        <f t="shared" si="20"/>
        <v>40</v>
      </c>
      <c r="W88" s="38">
        <f t="shared" si="19"/>
        <v>5</v>
      </c>
      <c r="X88" s="38">
        <f t="shared" si="18"/>
        <v>35</v>
      </c>
      <c r="Y88" s="39">
        <f>INDEX('[1]Current Yr Scores.Hdicaps'!$Z$3:$Z$90, MATCH($K88,'[1]Current Yr Scores.Hdicaps'!$A$3:$A$90,0))</f>
        <v>5.1000000000000014</v>
      </c>
      <c r="Z88" s="40">
        <f>INDEX('[1]Current Yr Scores.Hdicaps'!$AA$3:$AA$90, MATCH($K88,'[1]Current Yr Scores.Hdicaps'!$A$3:$A$90,0))</f>
        <v>4.3500000000000014</v>
      </c>
    </row>
    <row r="89" spans="1:26" ht="15.75" x14ac:dyDescent="0.25">
      <c r="K89" s="36" t="s">
        <v>107</v>
      </c>
      <c r="L89" s="37">
        <v>6</v>
      </c>
      <c r="M89" s="142">
        <v>4</v>
      </c>
      <c r="N89" s="142">
        <v>4</v>
      </c>
      <c r="O89" s="142">
        <v>4</v>
      </c>
      <c r="P89" s="142">
        <v>5</v>
      </c>
      <c r="Q89" s="142">
        <v>4</v>
      </c>
      <c r="R89" s="142">
        <v>6</v>
      </c>
      <c r="S89" s="142">
        <v>6</v>
      </c>
      <c r="T89" s="142">
        <v>3</v>
      </c>
      <c r="U89" s="142">
        <v>7</v>
      </c>
      <c r="V89" s="38">
        <f t="shared" si="20"/>
        <v>43</v>
      </c>
      <c r="W89" s="38">
        <f t="shared" si="19"/>
        <v>5</v>
      </c>
      <c r="X89" s="38">
        <f t="shared" si="18"/>
        <v>38</v>
      </c>
      <c r="Y89" s="39">
        <f>INDEX('[1]Current Yr Scores.Hdicaps'!$Z$3:$Z$90, MATCH($K89,'[1]Current Yr Scores.Hdicaps'!$A$3:$A$90,0))</f>
        <v>4.8500000000000014</v>
      </c>
      <c r="Z89" s="40">
        <f>INDEX('[1]Current Yr Scores.Hdicaps'!$AA$3:$AA$90, MATCH($K89,'[1]Current Yr Scores.Hdicaps'!$A$3:$A$90,0))</f>
        <v>4.8500000000000014</v>
      </c>
    </row>
    <row r="90" spans="1:26" ht="15.75" x14ac:dyDescent="0.25">
      <c r="A90" s="22" t="s">
        <v>148</v>
      </c>
      <c r="K90" s="36" t="s">
        <v>125</v>
      </c>
      <c r="L90" s="37">
        <v>8</v>
      </c>
      <c r="M90" s="142">
        <v>4</v>
      </c>
      <c r="N90" s="142">
        <v>3</v>
      </c>
      <c r="O90" s="142">
        <v>7</v>
      </c>
      <c r="P90" s="142">
        <v>4</v>
      </c>
      <c r="Q90" s="142">
        <v>4</v>
      </c>
      <c r="R90" s="142">
        <v>5</v>
      </c>
      <c r="S90" s="142">
        <v>6</v>
      </c>
      <c r="T90" s="142">
        <v>4</v>
      </c>
      <c r="U90" s="142">
        <v>5</v>
      </c>
      <c r="V90" s="38">
        <f t="shared" si="20"/>
        <v>42</v>
      </c>
      <c r="W90" s="38">
        <f t="shared" si="19"/>
        <v>6</v>
      </c>
      <c r="X90" s="38">
        <f t="shared" si="18"/>
        <v>36</v>
      </c>
      <c r="Y90" s="39">
        <f>INDEX('[1]Current Yr Scores.Hdicaps'!$Z$3:$Z$90, MATCH($K90,'[1]Current Yr Scores.Hdicaps'!$A$3:$A$90,0))</f>
        <v>6.3500000000000014</v>
      </c>
      <c r="Z90" s="40">
        <f>INDEX('[1]Current Yr Scores.Hdicaps'!$AA$3:$AA$90, MATCH($K90,'[1]Current Yr Scores.Hdicaps'!$A$3:$A$90,0))</f>
        <v>6.1000000000000014</v>
      </c>
    </row>
    <row r="91" spans="1:26" x14ac:dyDescent="0.25">
      <c r="A91" s="10" t="s">
        <v>228</v>
      </c>
    </row>
    <row r="92" spans="1:26" x14ac:dyDescent="0.25">
      <c r="A92" s="10" t="s">
        <v>226</v>
      </c>
      <c r="L92" s="82"/>
      <c r="M92" s="83" t="s">
        <v>149</v>
      </c>
      <c r="N92" s="84" t="s">
        <v>150</v>
      </c>
      <c r="O92" s="84" t="s">
        <v>151</v>
      </c>
      <c r="P92" s="84" t="s">
        <v>152</v>
      </c>
      <c r="Q92" s="84" t="s">
        <v>153</v>
      </c>
      <c r="R92" s="84" t="s">
        <v>154</v>
      </c>
      <c r="S92" s="84" t="s">
        <v>155</v>
      </c>
      <c r="T92" s="84" t="s">
        <v>156</v>
      </c>
      <c r="U92" s="85" t="s">
        <v>157</v>
      </c>
    </row>
    <row r="93" spans="1:26" x14ac:dyDescent="0.25">
      <c r="A93" s="10" t="s">
        <v>227</v>
      </c>
      <c r="K93" s="16" t="s">
        <v>158</v>
      </c>
      <c r="L93" s="86"/>
      <c r="M93" s="86">
        <f t="shared" ref="M93:X93" si="21">AVERAGE(M4:M91)</f>
        <v>5.098591549295775</v>
      </c>
      <c r="N93" s="86">
        <f t="shared" si="21"/>
        <v>4.774647887323944</v>
      </c>
      <c r="O93" s="86">
        <f t="shared" si="21"/>
        <v>5.47887323943662</v>
      </c>
      <c r="P93" s="86">
        <f t="shared" si="21"/>
        <v>3.971830985915493</v>
      </c>
      <c r="Q93" s="86">
        <f t="shared" si="21"/>
        <v>4.6619718309859151</v>
      </c>
      <c r="R93" s="86">
        <f t="shared" si="21"/>
        <v>5.859154929577465</v>
      </c>
      <c r="S93" s="86">
        <f t="shared" si="21"/>
        <v>5.183098591549296</v>
      </c>
      <c r="T93" s="86">
        <f t="shared" si="21"/>
        <v>4.028169014084507</v>
      </c>
      <c r="U93" s="86">
        <f t="shared" si="21"/>
        <v>5.957746478873239</v>
      </c>
      <c r="V93" s="86">
        <f t="shared" si="21"/>
        <v>45.014084507042256</v>
      </c>
      <c r="W93" s="86">
        <f t="shared" si="21"/>
        <v>7.8160919540229887</v>
      </c>
      <c r="X93" s="86">
        <f t="shared" si="21"/>
        <v>37</v>
      </c>
    </row>
    <row r="94" spans="1:26" x14ac:dyDescent="0.25">
      <c r="G94" s="10" t="s">
        <v>13</v>
      </c>
      <c r="K94" s="16" t="s">
        <v>159</v>
      </c>
      <c r="L94" s="86"/>
      <c r="M94" s="86">
        <f t="shared" ref="M94:U94" si="22">M93-M3</f>
        <v>1.098591549295775</v>
      </c>
      <c r="N94" s="86">
        <f t="shared" si="22"/>
        <v>0.77464788732394396</v>
      </c>
      <c r="O94" s="86">
        <f t="shared" si="22"/>
        <v>1.47887323943662</v>
      </c>
      <c r="P94" s="86">
        <f t="shared" si="22"/>
        <v>0.971830985915493</v>
      </c>
      <c r="Q94" s="86">
        <f t="shared" si="22"/>
        <v>0.66197183098591506</v>
      </c>
      <c r="R94" s="86">
        <f t="shared" si="22"/>
        <v>0.85915492957746498</v>
      </c>
      <c r="S94" s="86">
        <f t="shared" si="22"/>
        <v>1.183098591549296</v>
      </c>
      <c r="T94" s="86">
        <f t="shared" si="22"/>
        <v>1.028169014084507</v>
      </c>
      <c r="U94" s="86">
        <f t="shared" si="22"/>
        <v>1.957746478873239</v>
      </c>
    </row>
    <row r="95" spans="1:26" ht="18.75" x14ac:dyDescent="0.3">
      <c r="A95" s="11" t="s">
        <v>3</v>
      </c>
      <c r="B95" s="143"/>
      <c r="C95" s="143"/>
      <c r="D95" s="143"/>
      <c r="E95" s="143"/>
      <c r="F95" s="143"/>
      <c r="G95" s="143"/>
      <c r="H95" s="143"/>
      <c r="K95" s="16" t="s">
        <v>160</v>
      </c>
      <c r="L95" s="86"/>
      <c r="M95" s="9">
        <f>COUNTIF(M4:M91,"&lt;4")</f>
        <v>0</v>
      </c>
      <c r="N95" s="9">
        <f>COUNTIF(N4:N91,"&lt;4")</f>
        <v>5</v>
      </c>
      <c r="O95" s="9">
        <f>COUNTIF(O4:O91,"&lt;4")</f>
        <v>1</v>
      </c>
      <c r="P95" s="9">
        <f>COUNTIF(P4:P91,"&lt;3")</f>
        <v>1</v>
      </c>
      <c r="Q95" s="9">
        <f>COUNTIF(Q4:Q91,"&lt;4")</f>
        <v>4</v>
      </c>
      <c r="R95" s="9">
        <f>COUNTIF(R4:R91,"&lt;5")</f>
        <v>5</v>
      </c>
      <c r="S95" s="9">
        <f>COUNTIF(S4:S91,"&lt;4")</f>
        <v>3</v>
      </c>
      <c r="T95" s="9">
        <f>COUNTIF(T4:T91,"&lt;3")</f>
        <v>0</v>
      </c>
      <c r="U95" s="9">
        <f>COUNTIF(U4:U91,"&lt;4")</f>
        <v>0</v>
      </c>
    </row>
    <row r="96" spans="1:26" x14ac:dyDescent="0.25">
      <c r="A96" s="144" t="s">
        <v>172</v>
      </c>
      <c r="B96" s="19"/>
      <c r="C96" s="22"/>
      <c r="D96" s="23" t="s">
        <v>15</v>
      </c>
      <c r="E96" s="22"/>
      <c r="F96" s="143"/>
      <c r="G96" s="143"/>
      <c r="H96" s="143"/>
      <c r="K96" s="16" t="s">
        <v>161</v>
      </c>
      <c r="L96" s="9"/>
      <c r="M96" s="9">
        <f>COUNTIF(M5:M91,"=4")</f>
        <v>19</v>
      </c>
      <c r="N96" s="9">
        <f>COUNTIF(N4:N91,"=4")</f>
        <v>28</v>
      </c>
      <c r="O96" s="9">
        <f>COUNTIF(O4:O91,"=4")</f>
        <v>10</v>
      </c>
      <c r="P96" s="9">
        <f>COUNTIF(P4:P91,"=3")</f>
        <v>19</v>
      </c>
      <c r="Q96" s="9">
        <f>COUNTIF(Q4:Q91,"=4")</f>
        <v>36</v>
      </c>
      <c r="R96" s="9">
        <f>COUNTIF(R4:R91,"=4")</f>
        <v>5</v>
      </c>
      <c r="S96" s="9">
        <f>COUNTIF(S4:S91,"=5")</f>
        <v>20</v>
      </c>
      <c r="T96" s="9">
        <f>COUNTIF(T4:T91,"=3")</f>
        <v>22</v>
      </c>
      <c r="U96" s="9">
        <f>COUNTIF(U4:U91,"=4")</f>
        <v>7</v>
      </c>
    </row>
    <row r="97" spans="1:21" x14ac:dyDescent="0.25">
      <c r="A97" s="19" t="s">
        <v>21</v>
      </c>
      <c r="B97" s="6" t="s">
        <v>22</v>
      </c>
      <c r="C97" s="31" t="s">
        <v>23</v>
      </c>
      <c r="D97" s="23" t="s">
        <v>24</v>
      </c>
      <c r="E97" s="90" t="s">
        <v>19</v>
      </c>
      <c r="F97" s="145" t="s">
        <v>16</v>
      </c>
      <c r="G97" s="146" t="s">
        <v>25</v>
      </c>
      <c r="H97" s="143"/>
      <c r="K97" s="16" t="s">
        <v>162</v>
      </c>
      <c r="L97" s="87"/>
      <c r="M97" s="9">
        <f>COUNTIF(M4:M91,"=5")</f>
        <v>34</v>
      </c>
      <c r="N97" s="9">
        <f>COUNTIF(N4:N91,"=5")</f>
        <v>24</v>
      </c>
      <c r="O97" s="9">
        <f>COUNTIF(O4:O91,"=5")</f>
        <v>33</v>
      </c>
      <c r="P97" s="9">
        <f>COUNTIF(P4:P91,"=4")</f>
        <v>37</v>
      </c>
      <c r="Q97" s="9">
        <f>COUNTIF(Q4:Q91,"=5")</f>
        <v>16</v>
      </c>
      <c r="R97" s="9">
        <f>COUNTIF(R4:R91,"=5")</f>
        <v>26</v>
      </c>
      <c r="S97" s="9">
        <f>COUNTIF(S4:S91,"=6")</f>
        <v>17</v>
      </c>
      <c r="T97" s="9">
        <f>COUNTIF(T4:T91,"=4")</f>
        <v>31</v>
      </c>
      <c r="U97" s="9">
        <f>COUNTIF(U4:U91,"=5")</f>
        <v>22</v>
      </c>
    </row>
    <row r="98" spans="1:21" ht="15.75" x14ac:dyDescent="0.25">
      <c r="A98" s="36" t="s">
        <v>104</v>
      </c>
      <c r="B98" s="147">
        <v>3</v>
      </c>
      <c r="C98" s="148">
        <v>34</v>
      </c>
      <c r="D98" s="148">
        <v>0</v>
      </c>
      <c r="E98" s="148">
        <v>34</v>
      </c>
      <c r="F98" s="149">
        <v>0.10000000000000142</v>
      </c>
      <c r="G98" s="150">
        <v>-0.64999999999999858</v>
      </c>
      <c r="H98" s="143"/>
      <c r="K98" s="16" t="s">
        <v>163</v>
      </c>
      <c r="L98" s="87"/>
      <c r="M98" s="9">
        <f>COUNTIF(M4:M91,"&gt;5")</f>
        <v>18</v>
      </c>
      <c r="N98" s="9">
        <f>COUNTIF(N4:N91,"&gt;5")</f>
        <v>14</v>
      </c>
      <c r="O98" s="9">
        <f>COUNTIF(O4:O91,"&gt;5")</f>
        <v>27</v>
      </c>
      <c r="P98" s="9">
        <f>COUNTIF(P4:P91,"&gt;4")</f>
        <v>14</v>
      </c>
      <c r="Q98" s="9">
        <f>COUNTIF(Q4:Q91,"&gt;5")</f>
        <v>15</v>
      </c>
      <c r="R98" s="9">
        <f>COUNTIF(R4:R91,"&gt;5")</f>
        <v>40</v>
      </c>
      <c r="S98" s="9">
        <f>COUNTIF(S4:S91,"&gt;6")</f>
        <v>10</v>
      </c>
      <c r="T98" s="9">
        <f>COUNTIF(T4:T91,"&gt;4")</f>
        <v>18</v>
      </c>
      <c r="U98" s="9">
        <f>COUNTIF(U4:U91,"&gt;5")</f>
        <v>42</v>
      </c>
    </row>
    <row r="99" spans="1:21" ht="15.75" x14ac:dyDescent="0.25">
      <c r="A99" s="36" t="s">
        <v>81</v>
      </c>
      <c r="B99" s="147">
        <v>1</v>
      </c>
      <c r="C99" s="148">
        <v>35</v>
      </c>
      <c r="D99" s="148">
        <v>-1</v>
      </c>
      <c r="E99" s="148">
        <v>36</v>
      </c>
      <c r="F99" s="149">
        <v>-0.89999999999999858</v>
      </c>
      <c r="G99" s="150">
        <v>-1.1499999999999986</v>
      </c>
      <c r="H99" s="143"/>
      <c r="K99" s="16" t="s">
        <v>164</v>
      </c>
      <c r="L99" s="87"/>
      <c r="M99" s="16">
        <f>SUM(M95:U95)</f>
        <v>19</v>
      </c>
      <c r="N99" s="88">
        <f>M99/(SUM(M99:M102))</f>
        <v>3.0497592295345103E-2</v>
      </c>
      <c r="O99" s="16"/>
      <c r="P99" s="16"/>
      <c r="Q99" s="16"/>
      <c r="R99" s="16"/>
      <c r="S99" s="16"/>
      <c r="T99" s="16"/>
      <c r="U99" s="16"/>
    </row>
    <row r="100" spans="1:21" ht="15.75" x14ac:dyDescent="0.25">
      <c r="A100" s="36" t="s">
        <v>78</v>
      </c>
      <c r="B100" s="147">
        <v>5</v>
      </c>
      <c r="C100" s="148">
        <v>36</v>
      </c>
      <c r="D100" s="148">
        <v>1</v>
      </c>
      <c r="E100" s="148">
        <v>35</v>
      </c>
      <c r="F100" s="149">
        <v>0.60000000000000142</v>
      </c>
      <c r="G100" s="150">
        <v>0.35000000000000142</v>
      </c>
      <c r="H100" s="143"/>
      <c r="K100" s="16" t="s">
        <v>165</v>
      </c>
      <c r="L100" s="9"/>
      <c r="M100" s="16">
        <f>SUM(M96:U96)</f>
        <v>166</v>
      </c>
      <c r="N100" s="88">
        <f>M100/(SUM(M99:M102))</f>
        <v>0.2664526484751204</v>
      </c>
      <c r="O100" s="16"/>
      <c r="P100" s="16"/>
    </row>
    <row r="101" spans="1:21" ht="15.75" x14ac:dyDescent="0.25">
      <c r="A101" s="36" t="s">
        <v>33</v>
      </c>
      <c r="B101" s="147">
        <v>7</v>
      </c>
      <c r="C101" s="148">
        <v>36</v>
      </c>
      <c r="D101" s="148">
        <v>4</v>
      </c>
      <c r="E101" s="148">
        <v>32</v>
      </c>
      <c r="F101" s="149">
        <v>3.8500000000000014</v>
      </c>
      <c r="G101" s="150">
        <v>2.6000000000000014</v>
      </c>
      <c r="H101" s="143"/>
      <c r="K101" s="16" t="s">
        <v>166</v>
      </c>
      <c r="L101" s="87"/>
      <c r="M101" s="16">
        <f>SUM(M97:U97)</f>
        <v>240</v>
      </c>
      <c r="N101" s="88">
        <f>M101/(SUM(M99:M102))</f>
        <v>0.3852327447833066</v>
      </c>
      <c r="O101" s="16"/>
      <c r="P101" s="16"/>
    </row>
    <row r="102" spans="1:21" ht="15.75" x14ac:dyDescent="0.25">
      <c r="A102" s="36" t="s">
        <v>128</v>
      </c>
      <c r="B102" s="147">
        <v>4</v>
      </c>
      <c r="C102" s="148">
        <v>37</v>
      </c>
      <c r="D102" s="148">
        <v>1</v>
      </c>
      <c r="E102" s="148">
        <v>36</v>
      </c>
      <c r="F102" s="149">
        <v>0.97500000000000142</v>
      </c>
      <c r="G102" s="150">
        <v>0.72500000000000142</v>
      </c>
      <c r="H102" s="143"/>
      <c r="K102" s="16" t="s">
        <v>167</v>
      </c>
      <c r="L102" s="87"/>
      <c r="M102" s="16">
        <f>SUM(M98:U98)</f>
        <v>198</v>
      </c>
      <c r="N102" s="88">
        <f>M102/(SUM(M99:M102))</f>
        <v>0.31781701444622795</v>
      </c>
      <c r="O102" s="16"/>
      <c r="P102" s="16"/>
    </row>
    <row r="103" spans="1:21" ht="15.75" x14ac:dyDescent="0.25">
      <c r="A103" s="36" t="s">
        <v>85</v>
      </c>
      <c r="B103" s="147">
        <v>8</v>
      </c>
      <c r="C103" s="148">
        <v>37</v>
      </c>
      <c r="D103" s="148">
        <v>1</v>
      </c>
      <c r="E103" s="148">
        <v>36</v>
      </c>
      <c r="F103" s="149">
        <v>0.85000000000000142</v>
      </c>
      <c r="G103" s="150">
        <v>0.60000000000000142</v>
      </c>
      <c r="H103" s="143"/>
      <c r="K103" s="16" t="s">
        <v>168</v>
      </c>
      <c r="L103" s="9"/>
      <c r="M103" s="16">
        <f>SUM(M4:U84)</f>
        <v>2917</v>
      </c>
      <c r="N103" s="16"/>
      <c r="O103" s="16"/>
      <c r="P103" s="16"/>
    </row>
    <row r="104" spans="1:21" ht="15.75" x14ac:dyDescent="0.25">
      <c r="A104" s="36" t="s">
        <v>100</v>
      </c>
      <c r="B104" s="147">
        <v>3</v>
      </c>
      <c r="C104" s="148">
        <v>38</v>
      </c>
      <c r="D104" s="148">
        <v>6</v>
      </c>
      <c r="E104" s="148">
        <v>32</v>
      </c>
      <c r="F104" s="149">
        <v>6.1625000000000014</v>
      </c>
      <c r="G104" s="150">
        <v>5.3500000000000014</v>
      </c>
      <c r="H104" s="143"/>
      <c r="K104" s="16" t="s">
        <v>169</v>
      </c>
      <c r="L104" s="87"/>
      <c r="M104" s="16">
        <f>COUNTIF(M4:M90,"&gt;0")</f>
        <v>71</v>
      </c>
      <c r="N104" s="16"/>
      <c r="O104" s="16"/>
      <c r="P104" s="16"/>
    </row>
    <row r="105" spans="1:21" ht="15.75" x14ac:dyDescent="0.25">
      <c r="A105" s="36" t="s">
        <v>103</v>
      </c>
      <c r="B105" s="147">
        <v>3</v>
      </c>
      <c r="C105" s="148">
        <v>38</v>
      </c>
      <c r="D105" s="148">
        <v>6</v>
      </c>
      <c r="E105" s="148">
        <v>32</v>
      </c>
      <c r="F105" s="149">
        <v>5.6000000000000014</v>
      </c>
      <c r="G105" s="150">
        <v>4.3500000000000014</v>
      </c>
      <c r="H105" s="143"/>
      <c r="K105" s="16" t="s">
        <v>170</v>
      </c>
      <c r="L105" s="9"/>
      <c r="M105" s="89">
        <f>M104/B1</f>
        <v>0.81609195402298851</v>
      </c>
      <c r="N105" s="16"/>
      <c r="O105" s="16"/>
      <c r="P105" s="16"/>
    </row>
    <row r="106" spans="1:21" ht="15.75" x14ac:dyDescent="0.25">
      <c r="A106" s="36" t="s">
        <v>69</v>
      </c>
      <c r="B106" s="147">
        <v>8</v>
      </c>
      <c r="C106" s="148">
        <v>38</v>
      </c>
      <c r="D106" s="148">
        <v>3</v>
      </c>
      <c r="E106" s="148">
        <v>35</v>
      </c>
      <c r="F106" s="149">
        <v>2.6000000000000014</v>
      </c>
      <c r="G106" s="150">
        <v>2.3500000000000014</v>
      </c>
      <c r="H106" s="143"/>
    </row>
    <row r="107" spans="1:21" ht="15.75" x14ac:dyDescent="0.25">
      <c r="A107" s="36" t="s">
        <v>55</v>
      </c>
      <c r="B107" s="147">
        <v>2</v>
      </c>
      <c r="C107" s="148">
        <v>39</v>
      </c>
      <c r="D107" s="148">
        <v>0</v>
      </c>
      <c r="E107" s="148">
        <v>39</v>
      </c>
      <c r="F107" s="149">
        <v>-0.14999999999999858</v>
      </c>
      <c r="G107" s="150">
        <v>-0.14999999999999858</v>
      </c>
      <c r="H107" s="143"/>
      <c r="I107" s="9"/>
    </row>
    <row r="108" spans="1:21" ht="15.75" x14ac:dyDescent="0.25">
      <c r="A108" s="36" t="s">
        <v>35</v>
      </c>
      <c r="B108" s="147">
        <v>2</v>
      </c>
      <c r="C108" s="148">
        <v>39</v>
      </c>
      <c r="D108" s="148">
        <v>5</v>
      </c>
      <c r="E108" s="148">
        <v>34</v>
      </c>
      <c r="F108" s="149">
        <v>4.6000000000000014</v>
      </c>
      <c r="G108" s="150">
        <v>4.1000000000000014</v>
      </c>
      <c r="H108" s="143"/>
      <c r="I108" s="9"/>
    </row>
    <row r="109" spans="1:21" x14ac:dyDescent="0.25">
      <c r="A109" s="143"/>
      <c r="B109" s="143"/>
      <c r="C109" s="143"/>
      <c r="D109" s="143"/>
      <c r="E109" s="151"/>
      <c r="F109" s="151"/>
      <c r="G109" s="143"/>
      <c r="H109" s="143"/>
      <c r="I109" s="9"/>
    </row>
    <row r="110" spans="1:21" ht="18.75" x14ac:dyDescent="0.3">
      <c r="A110" s="11" t="s">
        <v>3</v>
      </c>
      <c r="B110" s="143"/>
      <c r="C110" s="143"/>
      <c r="D110" s="143"/>
      <c r="E110" s="151"/>
      <c r="F110" s="151"/>
      <c r="G110" s="143"/>
      <c r="H110" s="143"/>
      <c r="I110" s="9"/>
    </row>
    <row r="111" spans="1:21" x14ac:dyDescent="0.25">
      <c r="A111" s="144" t="s">
        <v>173</v>
      </c>
      <c r="B111" s="19"/>
      <c r="C111" s="22"/>
      <c r="D111" s="23" t="s">
        <v>15</v>
      </c>
      <c r="E111" s="91"/>
      <c r="F111" s="151"/>
      <c r="G111" s="143"/>
      <c r="H111" s="143"/>
      <c r="I111" s="9"/>
    </row>
    <row r="112" spans="1:21" x14ac:dyDescent="0.25">
      <c r="A112" s="19" t="s">
        <v>21</v>
      </c>
      <c r="B112" s="6" t="s">
        <v>22</v>
      </c>
      <c r="C112" s="31" t="s">
        <v>23</v>
      </c>
      <c r="D112" s="23" t="s">
        <v>24</v>
      </c>
      <c r="E112" s="90" t="s">
        <v>19</v>
      </c>
      <c r="F112" s="145" t="s">
        <v>16</v>
      </c>
      <c r="G112" s="146" t="s">
        <v>25</v>
      </c>
      <c r="H112" s="143"/>
      <c r="I112" s="9"/>
    </row>
    <row r="113" spans="1:9" ht="15.75" x14ac:dyDescent="0.25">
      <c r="A113" s="36" t="s">
        <v>31</v>
      </c>
      <c r="B113" s="147">
        <v>6</v>
      </c>
      <c r="C113" s="148">
        <v>50</v>
      </c>
      <c r="D113" s="148">
        <v>19</v>
      </c>
      <c r="E113" s="148">
        <v>31</v>
      </c>
      <c r="F113" s="149">
        <v>18.600000000000001</v>
      </c>
      <c r="G113" s="150">
        <v>17.100000000000001</v>
      </c>
      <c r="H113" s="143"/>
      <c r="I113" s="9"/>
    </row>
    <row r="114" spans="1:9" ht="15.75" x14ac:dyDescent="0.25">
      <c r="A114" s="43" t="s">
        <v>32</v>
      </c>
      <c r="B114" s="147">
        <v>2</v>
      </c>
      <c r="C114" s="148">
        <v>42</v>
      </c>
      <c r="D114" s="148">
        <v>10</v>
      </c>
      <c r="E114" s="148">
        <v>32</v>
      </c>
      <c r="F114" s="149">
        <v>10.225000000000001</v>
      </c>
      <c r="G114" s="150">
        <v>8.8500000000000014</v>
      </c>
      <c r="H114" s="143"/>
      <c r="I114" s="9"/>
    </row>
    <row r="115" spans="1:9" ht="15.75" x14ac:dyDescent="0.25">
      <c r="A115" s="36" t="s">
        <v>100</v>
      </c>
      <c r="B115" s="147">
        <v>3</v>
      </c>
      <c r="C115" s="148">
        <v>38</v>
      </c>
      <c r="D115" s="148">
        <v>6</v>
      </c>
      <c r="E115" s="148">
        <v>32</v>
      </c>
      <c r="F115" s="149">
        <v>6.1625000000000014</v>
      </c>
      <c r="G115" s="150">
        <v>5.3500000000000014</v>
      </c>
      <c r="H115" s="143"/>
      <c r="I115" s="9"/>
    </row>
    <row r="116" spans="1:9" ht="15.75" x14ac:dyDescent="0.25">
      <c r="A116" s="36" t="s">
        <v>103</v>
      </c>
      <c r="B116" s="147">
        <v>3</v>
      </c>
      <c r="C116" s="148">
        <v>38</v>
      </c>
      <c r="D116" s="148">
        <v>6</v>
      </c>
      <c r="E116" s="148">
        <v>32</v>
      </c>
      <c r="F116" s="149">
        <v>5.6000000000000014</v>
      </c>
      <c r="G116" s="150">
        <v>4.3500000000000014</v>
      </c>
      <c r="H116" s="143"/>
      <c r="I116" s="9"/>
    </row>
    <row r="117" spans="1:9" ht="15.75" x14ac:dyDescent="0.25">
      <c r="A117" s="36" t="s">
        <v>33</v>
      </c>
      <c r="B117" s="147">
        <v>7</v>
      </c>
      <c r="C117" s="148">
        <v>36</v>
      </c>
      <c r="D117" s="148">
        <v>4</v>
      </c>
      <c r="E117" s="148">
        <v>32</v>
      </c>
      <c r="F117" s="149">
        <v>3.8500000000000014</v>
      </c>
      <c r="G117" s="150">
        <v>2.6000000000000014</v>
      </c>
      <c r="H117" s="143"/>
      <c r="I117" s="9"/>
    </row>
    <row r="118" spans="1:9" ht="15.75" x14ac:dyDescent="0.25">
      <c r="A118" s="36" t="s">
        <v>122</v>
      </c>
      <c r="B118" s="147">
        <v>4</v>
      </c>
      <c r="C118" s="148">
        <v>43</v>
      </c>
      <c r="D118" s="148">
        <v>10</v>
      </c>
      <c r="E118" s="148">
        <v>33</v>
      </c>
      <c r="F118" s="149">
        <v>10.350000000000001</v>
      </c>
      <c r="G118" s="150">
        <v>9.1000000000000014</v>
      </c>
      <c r="H118" s="143"/>
      <c r="I118" s="9"/>
    </row>
    <row r="119" spans="1:9" ht="15.75" x14ac:dyDescent="0.25">
      <c r="A119" s="36" t="s">
        <v>72</v>
      </c>
      <c r="B119" s="147">
        <v>5</v>
      </c>
      <c r="C119" s="148">
        <v>44</v>
      </c>
      <c r="D119" s="148">
        <v>11</v>
      </c>
      <c r="E119" s="148">
        <v>33</v>
      </c>
      <c r="F119" s="149">
        <v>10.600000000000001</v>
      </c>
      <c r="G119" s="150">
        <v>10.350000000000001</v>
      </c>
      <c r="H119" s="143"/>
      <c r="I119" s="9"/>
    </row>
    <row r="120" spans="1:9" ht="15.75" x14ac:dyDescent="0.25">
      <c r="A120" s="36" t="s">
        <v>101</v>
      </c>
      <c r="B120" s="147">
        <v>6</v>
      </c>
      <c r="C120" s="148">
        <v>40</v>
      </c>
      <c r="D120" s="148">
        <v>7</v>
      </c>
      <c r="E120" s="148">
        <v>33</v>
      </c>
      <c r="F120" s="149">
        <v>7.3500000000000014</v>
      </c>
      <c r="G120" s="150">
        <v>6.3500000000000014</v>
      </c>
      <c r="H120" s="143"/>
      <c r="I120" s="9"/>
    </row>
    <row r="121" spans="1:9" ht="15.75" x14ac:dyDescent="0.25">
      <c r="A121" s="36" t="s">
        <v>36</v>
      </c>
      <c r="B121" s="147">
        <v>7</v>
      </c>
      <c r="C121" s="148">
        <v>45</v>
      </c>
      <c r="D121" s="148">
        <v>12</v>
      </c>
      <c r="E121" s="148">
        <v>33</v>
      </c>
      <c r="F121" s="149">
        <v>11.850000000000001</v>
      </c>
      <c r="G121" s="150">
        <v>10.850000000000001</v>
      </c>
      <c r="H121" s="143"/>
      <c r="I121" s="9"/>
    </row>
    <row r="122" spans="1:9" ht="15.75" x14ac:dyDescent="0.25">
      <c r="A122" s="36" t="s">
        <v>77</v>
      </c>
      <c r="B122" s="147">
        <v>1</v>
      </c>
      <c r="C122" s="148">
        <v>40</v>
      </c>
      <c r="D122" s="148">
        <v>6</v>
      </c>
      <c r="E122" s="148">
        <v>34</v>
      </c>
      <c r="F122" s="149">
        <v>5.8500000000000014</v>
      </c>
      <c r="G122" s="150">
        <v>4.8500000000000014</v>
      </c>
      <c r="H122" s="143"/>
      <c r="I122" s="9"/>
    </row>
    <row r="123" spans="1:9" ht="15.75" x14ac:dyDescent="0.25">
      <c r="A123" s="36" t="s">
        <v>35</v>
      </c>
      <c r="B123" s="147">
        <v>2</v>
      </c>
      <c r="C123" s="148">
        <v>39</v>
      </c>
      <c r="D123" s="148">
        <v>5</v>
      </c>
      <c r="E123" s="148">
        <v>34</v>
      </c>
      <c r="F123" s="149">
        <v>4.6000000000000014</v>
      </c>
      <c r="G123" s="150">
        <v>4.1000000000000014</v>
      </c>
      <c r="H123" s="143"/>
      <c r="I123" s="9"/>
    </row>
    <row r="124" spans="1:9" ht="15.75" x14ac:dyDescent="0.25">
      <c r="A124" s="36" t="s">
        <v>104</v>
      </c>
      <c r="B124" s="147">
        <v>3</v>
      </c>
      <c r="C124" s="148">
        <v>34</v>
      </c>
      <c r="D124" s="148">
        <v>0</v>
      </c>
      <c r="E124" s="148">
        <v>34</v>
      </c>
      <c r="F124" s="149">
        <v>0.10000000000000142</v>
      </c>
      <c r="G124" s="150">
        <v>-0.64999999999999858</v>
      </c>
      <c r="H124" s="143"/>
      <c r="I124" s="9"/>
    </row>
    <row r="125" spans="1:9" ht="15.75" x14ac:dyDescent="0.25">
      <c r="A125" s="36" t="s">
        <v>123</v>
      </c>
      <c r="B125" s="147">
        <v>4</v>
      </c>
      <c r="C125" s="148">
        <v>43</v>
      </c>
      <c r="D125" s="148">
        <v>9</v>
      </c>
      <c r="E125" s="148">
        <v>34</v>
      </c>
      <c r="F125" s="149">
        <v>8.5375000000000014</v>
      </c>
      <c r="G125" s="150">
        <v>7.6000000000000014</v>
      </c>
      <c r="H125" s="143"/>
      <c r="I125" s="9"/>
    </row>
    <row r="126" spans="1:9" x14ac:dyDescent="0.25">
      <c r="A126" s="143"/>
      <c r="B126" s="143"/>
      <c r="C126" s="143"/>
      <c r="D126" s="143"/>
      <c r="E126" s="143"/>
      <c r="F126" s="143"/>
      <c r="G126" s="143"/>
      <c r="H126" s="143"/>
      <c r="I126" s="9"/>
    </row>
    <row r="127" spans="1:9" x14ac:dyDescent="0.25">
      <c r="I127" s="9"/>
    </row>
    <row r="128" spans="1:9" x14ac:dyDescent="0.25">
      <c r="I128" s="9"/>
    </row>
    <row r="129" spans="9:9" x14ac:dyDescent="0.25">
      <c r="I129" s="9"/>
    </row>
    <row r="130" spans="9:9" x14ac:dyDescent="0.25">
      <c r="I130" s="9"/>
    </row>
    <row r="131" spans="9:9" x14ac:dyDescent="0.25">
      <c r="I131" s="9"/>
    </row>
    <row r="132" spans="9:9" x14ac:dyDescent="0.25">
      <c r="I132" s="9"/>
    </row>
    <row r="133" spans="9:9" x14ac:dyDescent="0.25">
      <c r="I133" s="9"/>
    </row>
    <row r="134" spans="9:9" x14ac:dyDescent="0.25">
      <c r="I134" s="9"/>
    </row>
    <row r="135" spans="9:9" x14ac:dyDescent="0.25">
      <c r="I135" s="9"/>
    </row>
    <row r="136" spans="9:9" x14ac:dyDescent="0.25">
      <c r="I136" s="9"/>
    </row>
    <row r="137" spans="9:9" x14ac:dyDescent="0.25">
      <c r="I137" s="9"/>
    </row>
    <row r="138" spans="9:9" x14ac:dyDescent="0.25">
      <c r="I138" s="9"/>
    </row>
    <row r="139" spans="9:9" x14ac:dyDescent="0.25">
      <c r="I139" s="9"/>
    </row>
    <row r="140" spans="9:9" x14ac:dyDescent="0.25">
      <c r="I140" s="9"/>
    </row>
    <row r="141" spans="9:9" x14ac:dyDescent="0.25">
      <c r="I141" s="9"/>
    </row>
    <row r="142" spans="9:9" x14ac:dyDescent="0.25">
      <c r="I142" s="9"/>
    </row>
    <row r="143" spans="9:9" x14ac:dyDescent="0.25">
      <c r="I143" s="9"/>
    </row>
    <row r="144" spans="9:9" x14ac:dyDescent="0.25">
      <c r="I144" s="9"/>
    </row>
    <row r="145" spans="9:9" x14ac:dyDescent="0.25">
      <c r="I145" s="9"/>
    </row>
    <row r="146" spans="9:9" x14ac:dyDescent="0.25">
      <c r="I146" s="9"/>
    </row>
    <row r="147" spans="9:9" x14ac:dyDescent="0.25">
      <c r="I147" s="9"/>
    </row>
    <row r="148" spans="9:9" x14ac:dyDescent="0.25">
      <c r="I148" s="9"/>
    </row>
    <row r="149" spans="9:9" x14ac:dyDescent="0.25">
      <c r="I149" s="9"/>
    </row>
    <row r="150" spans="9:9" x14ac:dyDescent="0.25">
      <c r="I150" s="9"/>
    </row>
    <row r="151" spans="9:9" x14ac:dyDescent="0.25">
      <c r="I151" s="9"/>
    </row>
    <row r="152" spans="9:9" x14ac:dyDescent="0.25">
      <c r="I152" s="9"/>
    </row>
    <row r="153" spans="9:9" x14ac:dyDescent="0.25">
      <c r="I153" s="9"/>
    </row>
    <row r="154" spans="9:9" x14ac:dyDescent="0.25">
      <c r="I154" s="9"/>
    </row>
    <row r="155" spans="9:9" x14ac:dyDescent="0.25">
      <c r="I155" s="9"/>
    </row>
    <row r="156" spans="9:9" x14ac:dyDescent="0.25">
      <c r="I156" s="9"/>
    </row>
    <row r="157" spans="9:9" x14ac:dyDescent="0.25">
      <c r="I157" s="9"/>
    </row>
    <row r="158" spans="9:9" x14ac:dyDescent="0.25">
      <c r="I158" s="9"/>
    </row>
    <row r="159" spans="9:9" x14ac:dyDescent="0.25">
      <c r="I159" s="9"/>
    </row>
    <row r="160" spans="9:9" x14ac:dyDescent="0.25">
      <c r="I160" s="9"/>
    </row>
    <row r="161" spans="9:9" x14ac:dyDescent="0.25">
      <c r="I161" s="9"/>
    </row>
    <row r="162" spans="9:9" x14ac:dyDescent="0.25">
      <c r="I162" s="9"/>
    </row>
    <row r="163" spans="9:9" x14ac:dyDescent="0.25">
      <c r="I163" s="9"/>
    </row>
    <row r="164" spans="9:9" x14ac:dyDescent="0.25">
      <c r="I164" s="9"/>
    </row>
    <row r="165" spans="9:9" x14ac:dyDescent="0.25">
      <c r="I165" s="9"/>
    </row>
    <row r="166" spans="9:9" x14ac:dyDescent="0.25">
      <c r="I166" s="9"/>
    </row>
    <row r="167" spans="9:9" x14ac:dyDescent="0.25">
      <c r="I167" s="9"/>
    </row>
    <row r="168" spans="9:9" x14ac:dyDescent="0.25">
      <c r="I168" s="9"/>
    </row>
    <row r="169" spans="9:9" x14ac:dyDescent="0.25">
      <c r="I169" s="9"/>
    </row>
    <row r="170" spans="9:9" x14ac:dyDescent="0.25">
      <c r="I170" s="9"/>
    </row>
  </sheetData>
  <mergeCells count="3">
    <mergeCell ref="Y2:Y3"/>
    <mergeCell ref="B83:I83"/>
    <mergeCell ref="B88:I88"/>
  </mergeCells>
  <conditionalFormatting sqref="C98:C108">
    <cfRule type="top10" dxfId="11" priority="5" percent="1" bottom="1" rank="10"/>
  </conditionalFormatting>
  <conditionalFormatting sqref="C113:C125">
    <cfRule type="top10" dxfId="10" priority="3" percent="1" bottom="1" rank="10"/>
  </conditionalFormatting>
  <conditionalFormatting sqref="E98:E108">
    <cfRule type="top10" dxfId="9" priority="6" percent="1" bottom="1" rank="10"/>
  </conditionalFormatting>
  <conditionalFormatting sqref="E113:E125">
    <cfRule type="top10" dxfId="8" priority="4" percent="1" bottom="1" rank="10"/>
  </conditionalFormatting>
  <conditionalFormatting sqref="M94:U94">
    <cfRule type="colorScale" priority="12">
      <colorScale>
        <cfvo type="min"/>
        <cfvo type="percentile" val="50"/>
        <cfvo type="max"/>
        <color rgb="FF63BE7B"/>
        <color rgb="FFFFEB84"/>
        <color rgb="FFF8696B"/>
      </colorScale>
    </cfRule>
  </conditionalFormatting>
  <conditionalFormatting sqref="N50">
    <cfRule type="cellIs" dxfId="7" priority="10" stopIfTrue="1" operator="between">
      <formula>1</formula>
      <formula>3</formula>
    </cfRule>
  </conditionalFormatting>
  <conditionalFormatting sqref="P4:P90 T4:T90">
    <cfRule type="cellIs" dxfId="6" priority="9" stopIfTrue="1" operator="between">
      <formula>1</formula>
      <formula>2</formula>
    </cfRule>
  </conditionalFormatting>
  <conditionalFormatting sqref="R4:R90">
    <cfRule type="cellIs" dxfId="5" priority="1" operator="between">
      <formula>3</formula>
      <formula>4.9</formula>
    </cfRule>
  </conditionalFormatting>
  <conditionalFormatting sqref="S4:S90">
    <cfRule type="cellIs" dxfId="4" priority="2" stopIfTrue="1" operator="between">
      <formula>1</formula>
      <formula>3</formula>
    </cfRule>
  </conditionalFormatting>
  <conditionalFormatting sqref="U4:U27 U29:U90 M4:O90 Q4:Q90 K95:L105">
    <cfRule type="cellIs" dxfId="3" priority="11" stopIfTrue="1" operator="between">
      <formula>1</formula>
      <formula>3</formula>
    </cfRule>
  </conditionalFormatting>
  <conditionalFormatting sqref="U4:U90">
    <cfRule type="cellIs" dxfId="2" priority="7" operator="between">
      <formula>3</formula>
      <formula>4.9</formula>
    </cfRule>
  </conditionalFormatting>
  <conditionalFormatting sqref="V4:V90">
    <cfRule type="top10" dxfId="1" priority="8" percent="1" bottom="1" rank="10"/>
  </conditionalFormatting>
  <conditionalFormatting sqref="X4:X90">
    <cfRule type="top10" dxfId="0" priority="13" percent="1" bottom="1" rank="10"/>
  </conditionalFormatting>
  <printOptions horizontalCentered="1" verticalCentered="1"/>
  <pageMargins left="0.2" right="0.2" top="0" bottom="0.25" header="0.05" footer="0.05"/>
  <pageSetup fitToHeight="4" orientation="landscape" verticalDpi="300" r:id="rId1"/>
  <rowBreaks count="3" manualBreakCount="3">
    <brk id="33" max="8" man="1"/>
    <brk id="65" max="8" man="1"/>
    <brk id="94" max="8"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E6C493-445B-45E6-8BBC-96C6A72B1CD8}">
  <dimension ref="A1:BQ783"/>
  <sheetViews>
    <sheetView workbookViewId="0">
      <selection activeCell="A22" sqref="A22"/>
    </sheetView>
  </sheetViews>
  <sheetFormatPr defaultRowHeight="15" x14ac:dyDescent="0.25"/>
  <cols>
    <col min="1" max="1" width="21.140625" style="10" customWidth="1"/>
    <col min="2" max="2" width="13.28515625" style="82" customWidth="1"/>
    <col min="3" max="3" width="11" style="92" customWidth="1"/>
    <col min="4" max="5" width="14.85546875" style="131" customWidth="1"/>
    <col min="6" max="6" width="10.28515625" style="10" customWidth="1"/>
    <col min="7" max="9" width="10.85546875" style="10" customWidth="1"/>
    <col min="10" max="10" width="11" style="10" customWidth="1"/>
    <col min="11" max="15" width="10.85546875" style="10" customWidth="1"/>
    <col min="16" max="16" width="9" style="131" customWidth="1"/>
    <col min="17" max="17" width="9.85546875" style="131" customWidth="1"/>
    <col min="18" max="18" width="8.85546875" style="131" customWidth="1"/>
    <col min="19" max="19" width="7.5703125" style="32" customWidth="1"/>
    <col min="20" max="20" width="9" style="10" customWidth="1"/>
    <col min="21" max="21" width="9.140625" style="10" customWidth="1"/>
    <col min="22" max="22" width="7.7109375" style="10" customWidth="1"/>
    <col min="23" max="23" width="8.7109375" style="10" customWidth="1"/>
    <col min="24" max="26" width="8" style="10" customWidth="1"/>
    <col min="27" max="27" width="9.5703125" style="10" customWidth="1"/>
    <col min="28" max="28" width="11.42578125" style="130" customWidth="1"/>
    <col min="29" max="29" width="24.140625" style="130" customWidth="1"/>
    <col min="30" max="30" width="9.140625" style="10"/>
    <col min="31" max="31" width="18.140625" style="10" customWidth="1"/>
    <col min="32" max="16384" width="9.140625" style="10"/>
  </cols>
  <sheetData>
    <row r="1" spans="1:69" ht="22.5" customHeight="1" x14ac:dyDescent="0.25">
      <c r="D1" s="152" t="s">
        <v>174</v>
      </c>
      <c r="E1" s="153">
        <v>35.4</v>
      </c>
      <c r="F1" s="139" t="s">
        <v>175</v>
      </c>
      <c r="G1" s="139"/>
      <c r="H1" s="139"/>
      <c r="I1" s="139"/>
      <c r="J1" s="139"/>
      <c r="K1" s="139"/>
      <c r="L1" s="139"/>
      <c r="M1" s="139"/>
      <c r="N1" s="139"/>
      <c r="O1" s="82"/>
      <c r="P1" s="93" t="s">
        <v>176</v>
      </c>
      <c r="Q1" s="94"/>
      <c r="R1" s="94"/>
      <c r="S1" s="95"/>
      <c r="T1" s="95"/>
      <c r="U1" s="96" t="s">
        <v>177</v>
      </c>
      <c r="V1" s="96"/>
      <c r="W1" s="96"/>
      <c r="X1" s="96"/>
      <c r="Y1" s="96"/>
      <c r="Z1" s="96"/>
      <c r="AA1" s="96"/>
      <c r="AB1" s="96"/>
      <c r="AC1" s="96"/>
      <c r="AD1" s="96"/>
      <c r="AE1" s="96"/>
      <c r="AF1" s="96"/>
      <c r="AG1" s="96"/>
    </row>
    <row r="2" spans="1:69" ht="31.5" customHeight="1" x14ac:dyDescent="0.25">
      <c r="A2" s="97" t="s">
        <v>178</v>
      </c>
      <c r="B2" s="98" t="s">
        <v>179</v>
      </c>
      <c r="C2" s="99" t="s">
        <v>180</v>
      </c>
      <c r="D2" s="100" t="s">
        <v>181</v>
      </c>
      <c r="E2" s="100" t="s">
        <v>181</v>
      </c>
      <c r="F2" s="101" t="s">
        <v>182</v>
      </c>
      <c r="G2" s="101" t="s">
        <v>183</v>
      </c>
      <c r="H2" s="101" t="s">
        <v>184</v>
      </c>
      <c r="I2" s="101" t="s">
        <v>185</v>
      </c>
      <c r="J2" s="101" t="s">
        <v>186</v>
      </c>
      <c r="K2" s="102" t="s">
        <v>187</v>
      </c>
      <c r="L2" s="102" t="s">
        <v>188</v>
      </c>
      <c r="M2" s="102" t="s">
        <v>189</v>
      </c>
      <c r="N2" s="102" t="s">
        <v>190</v>
      </c>
      <c r="O2" s="102" t="s">
        <v>191</v>
      </c>
      <c r="P2" s="103" t="s">
        <v>192</v>
      </c>
      <c r="Q2" s="103" t="s">
        <v>193</v>
      </c>
      <c r="R2" s="103" t="s">
        <v>194</v>
      </c>
      <c r="S2" s="103" t="s">
        <v>195</v>
      </c>
      <c r="T2" s="104" t="s">
        <v>196</v>
      </c>
      <c r="U2" s="105" t="s">
        <v>197</v>
      </c>
      <c r="V2" s="105" t="s">
        <v>198</v>
      </c>
      <c r="W2" s="105" t="s">
        <v>199</v>
      </c>
      <c r="X2" s="105" t="s">
        <v>200</v>
      </c>
      <c r="Y2" s="105" t="s">
        <v>201</v>
      </c>
      <c r="Z2" s="105" t="s">
        <v>202</v>
      </c>
      <c r="AA2" s="106" t="s">
        <v>203</v>
      </c>
      <c r="AB2" s="107" t="s">
        <v>204</v>
      </c>
      <c r="AC2" s="108" t="s">
        <v>205</v>
      </c>
      <c r="AD2" s="109"/>
      <c r="AE2" s="109"/>
      <c r="AF2" s="109"/>
      <c r="AG2" s="109"/>
      <c r="AH2" s="109"/>
      <c r="AI2" s="109"/>
    </row>
    <row r="3" spans="1:69" ht="15.75" x14ac:dyDescent="0.25">
      <c r="A3" s="36" t="s">
        <v>31</v>
      </c>
      <c r="B3" s="110" t="s">
        <v>220</v>
      </c>
      <c r="C3" s="110">
        <v>6</v>
      </c>
      <c r="D3" s="111">
        <f>P3+35.4</f>
        <v>50.5</v>
      </c>
      <c r="E3" s="111">
        <f t="shared" ref="E3:E66" si="0">D3</f>
        <v>50.5</v>
      </c>
      <c r="F3" s="112">
        <v>59</v>
      </c>
      <c r="G3" s="112">
        <v>54</v>
      </c>
      <c r="H3" s="112">
        <v>56</v>
      </c>
      <c r="I3" s="112">
        <v>52</v>
      </c>
      <c r="J3" s="112" t="s">
        <v>224</v>
      </c>
      <c r="K3" s="112" t="s">
        <v>224</v>
      </c>
      <c r="L3" s="112" t="s">
        <v>224</v>
      </c>
      <c r="M3" s="112">
        <v>59</v>
      </c>
      <c r="N3" s="112">
        <v>54</v>
      </c>
      <c r="O3" s="112">
        <v>50</v>
      </c>
      <c r="P3" s="113">
        <f>VLOOKUP($A3,'[1]2023 Sign Ups'!$A$2:$T$93,3,FALSE)</f>
        <v>15.100000000000001</v>
      </c>
      <c r="Q3" s="113">
        <f>AVERAGE(SMALL((D3:F3),{1,2,3}))-$E$1</f>
        <v>17.933333333333337</v>
      </c>
      <c r="R3" s="113">
        <f>AVERAGE(SMALL(($D3:G3),{1,2,3,4}))-35.4</f>
        <v>18.100000000000001</v>
      </c>
      <c r="S3" s="113">
        <f>AVERAGE(SMALL((D3:H3),{1,2,3,4}))-35.4</f>
        <v>17.350000000000001</v>
      </c>
      <c r="T3" s="113">
        <f>AVERAGE(SMALL(($D3:I3),{1,2,3,4}))-35.4</f>
        <v>16.350000000000001</v>
      </c>
      <c r="U3" s="113">
        <f>AVERAGE(SMALL(($D3:J3),{1,2,3,4}))-35.4</f>
        <v>16.350000000000001</v>
      </c>
      <c r="V3" s="113">
        <f>AVERAGE(SMALL(($E3:K3),{1,2,3,4}))-35.4</f>
        <v>17.725000000000001</v>
      </c>
      <c r="W3" s="113">
        <f>AVERAGE(SMALL(($E3:L3),{1,2,3,4}))-35.4</f>
        <v>17.725000000000001</v>
      </c>
      <c r="X3" s="113">
        <f>AVERAGE(SMALL(($E3:M3),{1,2,3,4}))-$E$1</f>
        <v>17.725000000000001</v>
      </c>
      <c r="Y3" s="113">
        <f>AVERAGE(SMALL(($F3:N3),{1,2,3,4}))-35.4</f>
        <v>18.600000000000001</v>
      </c>
      <c r="Z3" s="113">
        <f>AVERAGE(SMALL(($F3:O3),{1,2,3,4}))-35.4</f>
        <v>17.100000000000001</v>
      </c>
      <c r="AA3" s="114"/>
      <c r="AB3" s="115">
        <f>COUNT(F3:O3)</f>
        <v>7</v>
      </c>
      <c r="AC3" s="116">
        <v>2</v>
      </c>
      <c r="AE3" s="117"/>
      <c r="AF3" s="117"/>
      <c r="AG3" s="117"/>
    </row>
    <row r="4" spans="1:69" ht="15.75" x14ac:dyDescent="0.25">
      <c r="A4" s="36" t="s">
        <v>34</v>
      </c>
      <c r="B4" s="110" t="s">
        <v>220</v>
      </c>
      <c r="C4" s="110">
        <v>4</v>
      </c>
      <c r="D4" s="111">
        <f>P4+35.4</f>
        <v>42.25</v>
      </c>
      <c r="E4" s="111">
        <f t="shared" si="0"/>
        <v>42.25</v>
      </c>
      <c r="F4" s="112">
        <v>52</v>
      </c>
      <c r="G4" s="112">
        <v>42</v>
      </c>
      <c r="H4" s="112">
        <v>44</v>
      </c>
      <c r="I4" s="112">
        <v>51</v>
      </c>
      <c r="J4" s="112" t="s">
        <v>224</v>
      </c>
      <c r="K4" s="112">
        <v>47</v>
      </c>
      <c r="L4" s="112" t="s">
        <v>224</v>
      </c>
      <c r="M4" s="112" t="s">
        <v>224</v>
      </c>
      <c r="N4" s="112">
        <v>47</v>
      </c>
      <c r="O4" s="112" t="s">
        <v>224</v>
      </c>
      <c r="P4" s="113">
        <f>VLOOKUP($A4,'[1]2023 Sign Ups'!$A$2:$T$93,3,FALSE)</f>
        <v>6.8500000000000014</v>
      </c>
      <c r="Q4" s="113">
        <f>AVERAGE(SMALL((D4:F4),{1,2,3}))-$E$1</f>
        <v>10.100000000000001</v>
      </c>
      <c r="R4" s="113">
        <f>AVERAGE(SMALL(($D4:G4),{1,2,3,4}))-35.4</f>
        <v>9.2250000000000014</v>
      </c>
      <c r="S4" s="113">
        <f>AVERAGE(SMALL((D4:H4),{1,2,3,4}))-35.4</f>
        <v>7.2250000000000014</v>
      </c>
      <c r="T4" s="113">
        <f>AVERAGE(SMALL(($D4:I4),{1,2,3,4}))-35.4</f>
        <v>7.2250000000000014</v>
      </c>
      <c r="U4" s="113">
        <f>AVERAGE(SMALL(($D4:J4),{1,2,3,4}))-35.4</f>
        <v>7.2250000000000014</v>
      </c>
      <c r="V4" s="113">
        <f>AVERAGE(SMALL(($E4:K4),{1,2,3,4}))-35.4</f>
        <v>8.4125000000000014</v>
      </c>
      <c r="W4" s="113">
        <f>AVERAGE(SMALL(($E4:L4),{1,2,3,4}))-35.4</f>
        <v>8.4125000000000014</v>
      </c>
      <c r="X4" s="113">
        <f>AVERAGE(SMALL(($E4:M4),{1,2,3,4}))-$E$1</f>
        <v>8.4125000000000014</v>
      </c>
      <c r="Y4" s="113">
        <f>AVERAGE(SMALL(($F4:N4),{1,2,3,4}))-35.4</f>
        <v>9.6000000000000014</v>
      </c>
      <c r="Z4" s="113">
        <f>AVERAGE(SMALL(($F4:O4),{1,2,3,4}))-35.4</f>
        <v>9.6000000000000014</v>
      </c>
      <c r="AA4" s="114"/>
      <c r="AB4" s="115">
        <f>COUNT(F4:O4)</f>
        <v>6</v>
      </c>
      <c r="AC4" s="116">
        <v>2</v>
      </c>
      <c r="AE4" s="118"/>
      <c r="AF4" s="137"/>
      <c r="AG4" s="138"/>
    </row>
    <row r="5" spans="1:69" ht="15.75" x14ac:dyDescent="0.25">
      <c r="A5" s="43" t="s">
        <v>37</v>
      </c>
      <c r="B5" s="110" t="s">
        <v>221</v>
      </c>
      <c r="C5" s="110">
        <v>7</v>
      </c>
      <c r="D5" s="111">
        <f>AVERAGE(F5:G5)</f>
        <v>61.5</v>
      </c>
      <c r="E5" s="111">
        <f t="shared" si="0"/>
        <v>61.5</v>
      </c>
      <c r="F5" s="112">
        <v>59</v>
      </c>
      <c r="G5" s="112">
        <v>64</v>
      </c>
      <c r="H5" s="112">
        <v>50</v>
      </c>
      <c r="I5" s="112">
        <v>47</v>
      </c>
      <c r="J5" s="112" t="s">
        <v>224</v>
      </c>
      <c r="K5" s="112">
        <v>45</v>
      </c>
      <c r="L5" s="112">
        <v>48</v>
      </c>
      <c r="M5" s="112" t="s">
        <v>224</v>
      </c>
      <c r="N5" s="112">
        <v>42</v>
      </c>
      <c r="O5" s="112">
        <v>47</v>
      </c>
      <c r="P5" s="113" t="s">
        <v>206</v>
      </c>
      <c r="Q5" s="113" t="s">
        <v>206</v>
      </c>
      <c r="R5" s="113">
        <f>AVERAGE(SMALL((F5:G5),{1,2}))-$E$1</f>
        <v>26.1</v>
      </c>
      <c r="S5" s="113">
        <f>AVERAGE(SMALL((D5:H5),{1,2,3,4}))-35.4</f>
        <v>22.6</v>
      </c>
      <c r="T5" s="113">
        <f>AVERAGE(SMALL(($D5:I5),{1,2,3,4}))-35.4</f>
        <v>18.975000000000001</v>
      </c>
      <c r="U5" s="113">
        <f>AVERAGE(SMALL(($D5:J5),{1,2,3,4}))-35.4</f>
        <v>18.975000000000001</v>
      </c>
      <c r="V5" s="111">
        <f>AVERAGE(SMALL(($H5:K5),{1,2,3}))-35.4</f>
        <v>11.933333333333337</v>
      </c>
      <c r="W5" s="113">
        <f>AVERAGE(SMALL(($F5:L5),{1,2,3,4}))-35.4</f>
        <v>12.100000000000001</v>
      </c>
      <c r="X5" s="113">
        <f>AVERAGE(SMALL(($F5:M5),{1,2,3,4}))-35.4</f>
        <v>12.100000000000001</v>
      </c>
      <c r="Y5" s="113">
        <f>AVERAGE(SMALL(($F5:N5),{1,2,3,4}))-35.4</f>
        <v>10.100000000000001</v>
      </c>
      <c r="Z5" s="113">
        <f>AVERAGE(SMALL(($F5:O5),{1,2,3,4}))-35.4</f>
        <v>9.8500000000000014</v>
      </c>
      <c r="AA5" s="114"/>
      <c r="AB5" s="115">
        <f>COUNT(F5:O5)</f>
        <v>8</v>
      </c>
      <c r="AC5" s="116">
        <v>0</v>
      </c>
      <c r="AE5" s="118"/>
      <c r="AF5" s="137"/>
      <c r="AG5" s="138"/>
    </row>
    <row r="6" spans="1:69" ht="17.25" customHeight="1" x14ac:dyDescent="0.25">
      <c r="A6" s="36" t="s">
        <v>40</v>
      </c>
      <c r="B6" s="110" t="s">
        <v>220</v>
      </c>
      <c r="C6" s="110">
        <v>8</v>
      </c>
      <c r="D6" s="111">
        <f t="shared" ref="D6:D11" si="1">P6+35.4</f>
        <v>52.75</v>
      </c>
      <c r="E6" s="111">
        <f t="shared" si="0"/>
        <v>52.75</v>
      </c>
      <c r="F6" s="112">
        <v>52</v>
      </c>
      <c r="G6" s="112">
        <v>55</v>
      </c>
      <c r="H6" s="112">
        <v>52</v>
      </c>
      <c r="I6" s="112">
        <v>59</v>
      </c>
      <c r="J6" s="112" t="s">
        <v>224</v>
      </c>
      <c r="K6" s="112">
        <v>57</v>
      </c>
      <c r="L6" s="112">
        <v>62</v>
      </c>
      <c r="M6" s="112">
        <v>70</v>
      </c>
      <c r="N6" s="112">
        <v>62</v>
      </c>
      <c r="O6" s="112">
        <v>70</v>
      </c>
      <c r="P6" s="113">
        <f>VLOOKUP($A6,'[1]2023 Sign Ups'!$A$2:$T$93,3,FALSE)</f>
        <v>17.350000000000001</v>
      </c>
      <c r="Q6" s="113">
        <f>AVERAGE(SMALL((D6:F6),{1,2,3}))-$E$1</f>
        <v>17.100000000000001</v>
      </c>
      <c r="R6" s="113">
        <f>AVERAGE(SMALL(($D6:G6),{1,2,3,4}))-35.4</f>
        <v>17.725000000000001</v>
      </c>
      <c r="S6" s="113">
        <f>AVERAGE(SMALL((D6:H6),{1,2,3,4}))-35.4</f>
        <v>16.975000000000001</v>
      </c>
      <c r="T6" s="113">
        <f>AVERAGE(SMALL(($D6:I6),{1,2,3,4}))-35.4</f>
        <v>16.975000000000001</v>
      </c>
      <c r="U6" s="113">
        <f>AVERAGE(SMALL(($D6:J6),{1,2,3,4}))-35.4</f>
        <v>16.975000000000001</v>
      </c>
      <c r="V6" s="113">
        <f>AVERAGE(SMALL(($E6:K6),{1,2,3,4}))-35.4</f>
        <v>17.537500000000001</v>
      </c>
      <c r="W6" s="113">
        <f>AVERAGE(SMALL(($F6:L6),{1,2,3,4}))-35.4</f>
        <v>18.600000000000001</v>
      </c>
      <c r="X6" s="113">
        <f>AVERAGE(SMALL(($F6:M6),{1,2,3,4}))-35.4</f>
        <v>18.600000000000001</v>
      </c>
      <c r="Y6" s="113">
        <f>AVERAGE(SMALL(($F6:N6),{1,2,3,4}))-35.4</f>
        <v>18.600000000000001</v>
      </c>
      <c r="Z6" s="113">
        <f>AVERAGE(SMALL(($F6:O6),{1,2,3,4}))-35.4</f>
        <v>18.600000000000001</v>
      </c>
      <c r="AA6" s="114"/>
      <c r="AB6" s="115">
        <f>COUNT(F6:O6)</f>
        <v>9</v>
      </c>
      <c r="AC6" s="116">
        <v>2</v>
      </c>
      <c r="AE6" s="118"/>
      <c r="AF6" s="137"/>
      <c r="AG6" s="138"/>
    </row>
    <row r="7" spans="1:69" s="121" customFormat="1" ht="18" x14ac:dyDescent="0.25">
      <c r="A7" s="36" t="s">
        <v>42</v>
      </c>
      <c r="B7" s="110" t="s">
        <v>220</v>
      </c>
      <c r="C7" s="110">
        <v>7</v>
      </c>
      <c r="D7" s="111">
        <f t="shared" si="1"/>
        <v>40.5</v>
      </c>
      <c r="E7" s="111">
        <f t="shared" si="0"/>
        <v>40.5</v>
      </c>
      <c r="F7" s="112">
        <v>44</v>
      </c>
      <c r="G7" s="112">
        <v>44</v>
      </c>
      <c r="H7" s="112">
        <v>45</v>
      </c>
      <c r="I7" s="112">
        <v>44</v>
      </c>
      <c r="J7" s="112" t="s">
        <v>224</v>
      </c>
      <c r="K7" s="112">
        <v>49</v>
      </c>
      <c r="L7" s="112">
        <v>46</v>
      </c>
      <c r="M7" s="112" t="s">
        <v>224</v>
      </c>
      <c r="N7" s="112">
        <v>38</v>
      </c>
      <c r="O7" s="112" t="s">
        <v>224</v>
      </c>
      <c r="P7" s="113">
        <f>VLOOKUP($A7,'[1]2023 Sign Ups'!$A$2:$T$93,3,FALSE)</f>
        <v>5.1000000000000014</v>
      </c>
      <c r="Q7" s="113">
        <f>AVERAGE(SMALL((D7:F7),{1,2,3}))-$E$1</f>
        <v>6.2666666666666657</v>
      </c>
      <c r="R7" s="113">
        <f>AVERAGE(SMALL(($D7:G7),{1,2,3,4}))-35.4</f>
        <v>6.8500000000000014</v>
      </c>
      <c r="S7" s="113">
        <f>AVERAGE(SMALL((D7:H7),{1,2,3,4}))-35.4</f>
        <v>6.8500000000000014</v>
      </c>
      <c r="T7" s="113">
        <f>AVERAGE(SMALL(($D7:I7),{1,2,3,4}))-35.4</f>
        <v>6.8500000000000014</v>
      </c>
      <c r="U7" s="113">
        <f>AVERAGE(SMALL(($D7:J7),{1,2,3,4}))-35.4</f>
        <v>6.8500000000000014</v>
      </c>
      <c r="V7" s="113">
        <f>AVERAGE(SMALL(($E7:K7),{1,2,3,4}))-35.4</f>
        <v>7.7250000000000014</v>
      </c>
      <c r="W7" s="113">
        <f>AVERAGE(SMALL(($F7:L7),{1,2,3,4}))-35.4</f>
        <v>8.8500000000000014</v>
      </c>
      <c r="X7" s="113">
        <f>AVERAGE(SMALL(($F7:M7),{1,2,3,4}))-35.4</f>
        <v>8.8500000000000014</v>
      </c>
      <c r="Y7" s="113">
        <f>AVERAGE(SMALL(($F7:N7),{1,2,3,4}))-35.4</f>
        <v>7.1000000000000014</v>
      </c>
      <c r="Z7" s="113">
        <f>AVERAGE(SMALL(($F7:O7),{1,2,3,4}))-35.4</f>
        <v>7.1000000000000014</v>
      </c>
      <c r="AA7" s="114"/>
      <c r="AB7" s="115">
        <f>COUNT(F7:O7)</f>
        <v>7</v>
      </c>
      <c r="AC7" s="116">
        <v>2</v>
      </c>
      <c r="AD7" s="10"/>
      <c r="AE7" s="118"/>
      <c r="AF7" s="137"/>
      <c r="AG7" s="138"/>
      <c r="AH7" s="120"/>
      <c r="AI7" s="120"/>
      <c r="AJ7" s="120"/>
      <c r="AK7" s="10"/>
      <c r="AL7" s="10"/>
      <c r="AM7" s="10"/>
      <c r="AN7" s="10"/>
      <c r="AO7" s="10"/>
      <c r="AP7" s="10"/>
      <c r="AQ7" s="10"/>
      <c r="AR7" s="10"/>
      <c r="AS7" s="10"/>
      <c r="AT7" s="10"/>
      <c r="AU7" s="10"/>
      <c r="AV7" s="10"/>
      <c r="AW7" s="10"/>
      <c r="AX7" s="10"/>
      <c r="AY7" s="10"/>
      <c r="AZ7" s="10"/>
      <c r="BA7" s="10"/>
      <c r="BB7" s="10"/>
      <c r="BC7" s="10"/>
      <c r="BD7" s="10"/>
      <c r="BE7" s="10"/>
      <c r="BF7" s="10"/>
      <c r="BG7" s="10"/>
      <c r="BH7" s="10"/>
      <c r="BI7" s="10"/>
      <c r="BJ7" s="10"/>
      <c r="BK7" s="10"/>
      <c r="BL7" s="10"/>
      <c r="BM7" s="10"/>
      <c r="BN7" s="10"/>
      <c r="BO7" s="10"/>
      <c r="BP7" s="10"/>
      <c r="BQ7" s="10"/>
    </row>
    <row r="8" spans="1:69" ht="18.75" customHeight="1" x14ac:dyDescent="0.25">
      <c r="A8" s="36" t="s">
        <v>45</v>
      </c>
      <c r="B8" s="110" t="s">
        <v>220</v>
      </c>
      <c r="C8" s="110">
        <v>6</v>
      </c>
      <c r="D8" s="111">
        <f t="shared" si="1"/>
        <v>43.25</v>
      </c>
      <c r="E8" s="111">
        <f t="shared" si="0"/>
        <v>43.25</v>
      </c>
      <c r="F8" s="112">
        <v>48</v>
      </c>
      <c r="G8" s="112" t="s">
        <v>224</v>
      </c>
      <c r="H8" s="112" t="s">
        <v>224</v>
      </c>
      <c r="I8" s="112">
        <v>42</v>
      </c>
      <c r="J8" s="112" t="s">
        <v>224</v>
      </c>
      <c r="K8" s="112">
        <v>51</v>
      </c>
      <c r="L8" s="112">
        <v>42</v>
      </c>
      <c r="M8" s="112">
        <v>42</v>
      </c>
      <c r="N8" s="112">
        <v>44</v>
      </c>
      <c r="O8" s="112">
        <v>43</v>
      </c>
      <c r="P8" s="113">
        <f>VLOOKUP($A8,'[1]2023 Sign Ups'!$A$2:$T$93,3,FALSE)</f>
        <v>7.8500000000000014</v>
      </c>
      <c r="Q8" s="113">
        <f>AVERAGE(SMALL((D8:F8),{1,2,3}))-$E$1</f>
        <v>9.4333333333333371</v>
      </c>
      <c r="R8" s="113">
        <f>AVERAGE(SMALL(($D8:G8),{1,2,3}))-35.4</f>
        <v>9.4333333333333371</v>
      </c>
      <c r="S8" s="113">
        <f>AVERAGE(SMALL((D8:H8),{1,2,3}))-35.4</f>
        <v>9.4333333333333371</v>
      </c>
      <c r="T8" s="113">
        <f>AVERAGE(SMALL(($D8:I8),{1,2,3,4}))-35.4</f>
        <v>8.7250000000000014</v>
      </c>
      <c r="U8" s="113">
        <f>AVERAGE(SMALL(($D8:J8),{1,2,3,4}))-35.4</f>
        <v>8.7250000000000014</v>
      </c>
      <c r="V8" s="113">
        <f>AVERAGE(SMALL(($D8:K8),{1,2,3,4}))-35.4</f>
        <v>8.7250000000000014</v>
      </c>
      <c r="W8" s="113">
        <f>AVERAGE(SMALL(($E8:L8),{1,2,3,4}))-35.4</f>
        <v>8.4125000000000014</v>
      </c>
      <c r="X8" s="113">
        <f>AVERAGE(SMALL(($E8:M8),{1,2,3,4}))-$E$1</f>
        <v>6.9125000000000014</v>
      </c>
      <c r="Y8" s="113">
        <f>AVERAGE(SMALL(($F8:N8),{1,2,3,4}))-35.4</f>
        <v>7.1000000000000014</v>
      </c>
      <c r="Z8" s="113">
        <f>AVERAGE(SMALL(($F8:O8),{1,2,3,4}))-35.4</f>
        <v>6.8500000000000014</v>
      </c>
      <c r="AA8" s="114"/>
      <c r="AB8" s="115">
        <f>COUNT(F8:O8)</f>
        <v>7</v>
      </c>
      <c r="AC8" s="116">
        <v>2</v>
      </c>
      <c r="AE8" s="118"/>
      <c r="AF8" s="137"/>
      <c r="AG8" s="138"/>
      <c r="AH8" s="122"/>
      <c r="AI8" s="123"/>
      <c r="AJ8" s="120"/>
    </row>
    <row r="9" spans="1:69" ht="18" x14ac:dyDescent="0.25">
      <c r="A9" s="36" t="s">
        <v>48</v>
      </c>
      <c r="B9" s="110" t="s">
        <v>220</v>
      </c>
      <c r="C9" s="110">
        <v>3</v>
      </c>
      <c r="D9" s="111">
        <f t="shared" si="1"/>
        <v>43.875</v>
      </c>
      <c r="E9" s="111">
        <f t="shared" si="0"/>
        <v>43.875</v>
      </c>
      <c r="F9" s="112">
        <v>44</v>
      </c>
      <c r="G9" s="112">
        <v>41</v>
      </c>
      <c r="H9" s="112">
        <v>46</v>
      </c>
      <c r="I9" s="112">
        <v>46</v>
      </c>
      <c r="J9" s="112" t="s">
        <v>224</v>
      </c>
      <c r="K9" s="112">
        <v>49</v>
      </c>
      <c r="L9" s="112" t="s">
        <v>224</v>
      </c>
      <c r="M9" s="112">
        <v>46</v>
      </c>
      <c r="N9" s="112">
        <v>42</v>
      </c>
      <c r="O9" s="112">
        <v>48</v>
      </c>
      <c r="P9" s="113">
        <f>VLOOKUP($A9,'[1]2023 Sign Ups'!$A$2:$T$93,3,FALSE)</f>
        <v>8.4750000000000014</v>
      </c>
      <c r="Q9" s="113">
        <f>AVERAGE(SMALL((D9:F9),{1,2,3}))-$E$1</f>
        <v>8.5166666666666657</v>
      </c>
      <c r="R9" s="113">
        <f>AVERAGE(SMALL(($D9:G9),{1,2,3,4}))-35.4</f>
        <v>7.7875000000000014</v>
      </c>
      <c r="S9" s="113">
        <f>AVERAGE(SMALL((D9:H9),{1,2,3,4}))-35.4</f>
        <v>7.7875000000000014</v>
      </c>
      <c r="T9" s="113">
        <f>AVERAGE(SMALL(($D9:I9),{1,2,3,4}))-35.4</f>
        <v>7.7875000000000014</v>
      </c>
      <c r="U9" s="113">
        <f>AVERAGE(SMALL(($D9:J9),{1,2,3,4}))-35.4</f>
        <v>7.7875000000000014</v>
      </c>
      <c r="V9" s="113">
        <f>AVERAGE(SMALL(($E9:K9),{1,2,3,4}))-35.4</f>
        <v>8.3187500000000014</v>
      </c>
      <c r="W9" s="113">
        <f>AVERAGE(SMALL(($E9:L9),{1,2,3,4}))-35.4</f>
        <v>8.3187500000000014</v>
      </c>
      <c r="X9" s="113">
        <f>AVERAGE(SMALL(($F9:M9),{1,2,3,4}))-35.4</f>
        <v>8.8500000000000014</v>
      </c>
      <c r="Y9" s="113">
        <f>AVERAGE(SMALL(($F9:N9),{1,2,3,4}))-35.4</f>
        <v>7.8500000000000014</v>
      </c>
      <c r="Z9" s="113">
        <f>AVERAGE(SMALL(($F9:O9),{1,2,3,4}))-35.4</f>
        <v>7.8500000000000014</v>
      </c>
      <c r="AA9" s="114"/>
      <c r="AB9" s="115">
        <f>COUNT(F9:O9)</f>
        <v>8</v>
      </c>
      <c r="AC9" s="116">
        <v>2</v>
      </c>
      <c r="AE9" s="124"/>
      <c r="AG9" s="125"/>
      <c r="AH9" s="80"/>
      <c r="AI9" s="81"/>
      <c r="AJ9" s="120"/>
    </row>
    <row r="10" spans="1:69" ht="18" x14ac:dyDescent="0.25">
      <c r="A10" s="36" t="s">
        <v>51</v>
      </c>
      <c r="B10" s="110" t="s">
        <v>220</v>
      </c>
      <c r="C10" s="110">
        <v>6</v>
      </c>
      <c r="D10" s="111">
        <f t="shared" si="1"/>
        <v>46.04</v>
      </c>
      <c r="E10" s="111">
        <f t="shared" si="0"/>
        <v>46.04</v>
      </c>
      <c r="F10" s="112" t="s">
        <v>224</v>
      </c>
      <c r="G10" s="112">
        <v>53</v>
      </c>
      <c r="H10" s="112">
        <v>51</v>
      </c>
      <c r="I10" s="112">
        <v>47</v>
      </c>
      <c r="J10" s="112" t="s">
        <v>224</v>
      </c>
      <c r="K10" s="112">
        <v>48</v>
      </c>
      <c r="L10" s="112" t="s">
        <v>224</v>
      </c>
      <c r="M10" s="112">
        <v>52</v>
      </c>
      <c r="N10" s="112">
        <v>44</v>
      </c>
      <c r="O10" s="112">
        <v>51</v>
      </c>
      <c r="P10" s="113">
        <f>VLOOKUP($A10,'[1]2023 Sign Ups'!$A$2:$T$93,3,FALSE)</f>
        <v>10.64</v>
      </c>
      <c r="Q10" s="113">
        <f>AVERAGE(SMALL((D10:F10),{1,2}))-$E$1</f>
        <v>10.64</v>
      </c>
      <c r="R10" s="113">
        <f>AVERAGE(SMALL(($D10:G10),{1,2,3}))-35.4</f>
        <v>12.959999999999994</v>
      </c>
      <c r="S10" s="113">
        <f>AVERAGE(SMALL((D10:H10),{1,2,3,4}))-35.4</f>
        <v>13.619999999999997</v>
      </c>
      <c r="T10" s="113">
        <f>AVERAGE(SMALL(($D10:I10),{1,2,3,4}))-35.4</f>
        <v>12.119999999999997</v>
      </c>
      <c r="U10" s="113">
        <f>AVERAGE(SMALL(($D10:J10),{1,2,3,4}))-35.4</f>
        <v>12.119999999999997</v>
      </c>
      <c r="V10" s="113">
        <f>AVERAGE(SMALL(($E10:K10),{1,2,3,4}))-35.4</f>
        <v>12.61</v>
      </c>
      <c r="W10" s="113">
        <f>AVERAGE(SMALL(($E10:L10),{1,2,3,4}))-35.4</f>
        <v>12.61</v>
      </c>
      <c r="X10" s="113">
        <f>AVERAGE(SMALL(($E10:M10),{1,2,3,4}))-$E$1</f>
        <v>12.61</v>
      </c>
      <c r="Y10" s="113">
        <f>AVERAGE(SMALL(($F10:N10),{1,2,3,4}))-35.4</f>
        <v>12.100000000000001</v>
      </c>
      <c r="Z10" s="113">
        <f>AVERAGE(SMALL(($F10:O10),{1,2,3,4}))-35.4</f>
        <v>12.100000000000001</v>
      </c>
      <c r="AA10" s="114"/>
      <c r="AB10" s="115">
        <f>COUNT(F10:O10)</f>
        <v>7</v>
      </c>
      <c r="AC10" s="116">
        <v>2</v>
      </c>
      <c r="AE10" s="10" t="s">
        <v>207</v>
      </c>
      <c r="AF10" s="126" t="s">
        <v>208</v>
      </c>
      <c r="AG10" s="123"/>
      <c r="AH10" s="80"/>
      <c r="AI10" s="81"/>
      <c r="AJ10" s="120"/>
    </row>
    <row r="11" spans="1:69" ht="18" x14ac:dyDescent="0.25">
      <c r="A11" s="36" t="s">
        <v>54</v>
      </c>
      <c r="B11" s="110" t="s">
        <v>220</v>
      </c>
      <c r="C11" s="110">
        <v>3</v>
      </c>
      <c r="D11" s="111">
        <f t="shared" si="1"/>
        <v>47.25</v>
      </c>
      <c r="E11" s="111">
        <f t="shared" si="0"/>
        <v>47.25</v>
      </c>
      <c r="F11" s="112">
        <v>55</v>
      </c>
      <c r="G11" s="112">
        <v>49</v>
      </c>
      <c r="H11" s="112">
        <v>47</v>
      </c>
      <c r="I11" s="112">
        <v>50</v>
      </c>
      <c r="J11" s="112" t="s">
        <v>224</v>
      </c>
      <c r="K11" s="112">
        <v>49</v>
      </c>
      <c r="L11" s="112">
        <v>49</v>
      </c>
      <c r="M11" s="112">
        <v>52</v>
      </c>
      <c r="N11" s="112" t="s">
        <v>224</v>
      </c>
      <c r="O11" s="112">
        <v>54</v>
      </c>
      <c r="P11" s="113">
        <f>VLOOKUP($A11,'[1]2023 Sign Ups'!$A$2:$T$93,3,FALSE)</f>
        <v>11.850000000000001</v>
      </c>
      <c r="Q11" s="113">
        <f>AVERAGE(SMALL((D11:F11),{1,2,3}))-$E$1</f>
        <v>14.433333333333337</v>
      </c>
      <c r="R11" s="113">
        <f>AVERAGE(SMALL(($D11:G11),{1,2,3,4}))-35.4</f>
        <v>14.225000000000001</v>
      </c>
      <c r="S11" s="113">
        <f>AVERAGE(SMALL((D11:H11),{1,2,3,4}))-35.4</f>
        <v>12.225000000000001</v>
      </c>
      <c r="T11" s="113">
        <f>AVERAGE(SMALL(($D11:I11),{1,2,3,4}))-35.4</f>
        <v>12.225000000000001</v>
      </c>
      <c r="U11" s="113">
        <f>AVERAGE(SMALL(($D11:J11),{1,2,3,4}))-35.4</f>
        <v>12.225000000000001</v>
      </c>
      <c r="V11" s="113">
        <f>AVERAGE(SMALL(($E11:K11),{1,2,3,4}))-35.4</f>
        <v>12.662500000000001</v>
      </c>
      <c r="W11" s="113">
        <f>AVERAGE(SMALL(($F11:L11),{1,2,3,4}))-35.4</f>
        <v>13.100000000000001</v>
      </c>
      <c r="X11" s="113">
        <f>AVERAGE(SMALL(($F11:M11),{1,2,3,4}))-35.4</f>
        <v>13.100000000000001</v>
      </c>
      <c r="Y11" s="113">
        <f>AVERAGE(SMALL(($F11:N11),{1,2,3,4}))-35.4</f>
        <v>13.100000000000001</v>
      </c>
      <c r="Z11" s="113">
        <f>AVERAGE(SMALL(($F11:O11),{1,2,3,4}))-35.4</f>
        <v>13.100000000000001</v>
      </c>
      <c r="AA11" s="114"/>
      <c r="AB11" s="115">
        <f>COUNT(F11:O11)</f>
        <v>8</v>
      </c>
      <c r="AC11" s="116">
        <v>2</v>
      </c>
      <c r="AE11" s="117" t="s">
        <v>209</v>
      </c>
      <c r="AF11" s="117"/>
      <c r="AG11" s="120"/>
      <c r="AJ11" s="120"/>
    </row>
    <row r="12" spans="1:69" ht="18" x14ac:dyDescent="0.25">
      <c r="A12" s="36" t="s">
        <v>57</v>
      </c>
      <c r="B12" s="110" t="s">
        <v>221</v>
      </c>
      <c r="C12" s="110">
        <v>1</v>
      </c>
      <c r="D12" s="111">
        <f>AVERAGE(F12:H12)</f>
        <v>45.5</v>
      </c>
      <c r="E12" s="111">
        <f t="shared" si="0"/>
        <v>45.5</v>
      </c>
      <c r="F12" s="112">
        <v>47</v>
      </c>
      <c r="G12" s="112" t="s">
        <v>224</v>
      </c>
      <c r="H12" s="112">
        <v>44</v>
      </c>
      <c r="I12" s="112">
        <v>46</v>
      </c>
      <c r="J12" s="112" t="s">
        <v>224</v>
      </c>
      <c r="K12" s="112">
        <v>48</v>
      </c>
      <c r="L12" s="112">
        <v>44</v>
      </c>
      <c r="M12" s="112">
        <v>47</v>
      </c>
      <c r="N12" s="112">
        <v>45</v>
      </c>
      <c r="O12" s="112" t="s">
        <v>224</v>
      </c>
      <c r="P12" s="113" t="s">
        <v>206</v>
      </c>
      <c r="Q12" s="113" t="s">
        <v>206</v>
      </c>
      <c r="R12" s="113" t="s">
        <v>206</v>
      </c>
      <c r="S12" s="113">
        <f>AVERAGE(SMALL((D12:H12),{1,2,3,4}))-35.4</f>
        <v>10.100000000000001</v>
      </c>
      <c r="T12" s="113">
        <f>AVERAGE(SMALL(($D12:I12),{1,2,3,4}))-35.4</f>
        <v>9.8500000000000014</v>
      </c>
      <c r="U12" s="113">
        <f>AVERAGE(SMALL(($D12:J12),{1,2,3,4}))-35.4</f>
        <v>9.8500000000000014</v>
      </c>
      <c r="V12" s="113">
        <f>AVERAGE(SMALL(($E12:K12),{1,2,3,4}))-35.4</f>
        <v>10.225000000000001</v>
      </c>
      <c r="W12" s="113">
        <f>AVERAGE(SMALL(($E12:L12),{1,2,3,4}))-35.4</f>
        <v>9.4750000000000014</v>
      </c>
      <c r="X12" s="113">
        <f>AVERAGE(SMALL(($F12:M12),{1,2,3,4}))-35.4</f>
        <v>9.8500000000000014</v>
      </c>
      <c r="Y12" s="113">
        <f>AVERAGE(SMALL(($F12:N12),{1,2,3,4}))-35.4</f>
        <v>9.3500000000000014</v>
      </c>
      <c r="Z12" s="113">
        <f>AVERAGE(SMALL(($F12:O12),{1,2,3,4}))-35.4</f>
        <v>9.3500000000000014</v>
      </c>
      <c r="AA12" s="114"/>
      <c r="AB12" s="115">
        <f>COUNT(F12:O12)</f>
        <v>7</v>
      </c>
      <c r="AC12" s="116">
        <v>0</v>
      </c>
      <c r="AE12" s="117" t="s">
        <v>210</v>
      </c>
      <c r="AF12" s="119">
        <v>0.6</v>
      </c>
      <c r="AG12" s="120"/>
      <c r="AJ12" s="120"/>
    </row>
    <row r="13" spans="1:69" ht="18" x14ac:dyDescent="0.25">
      <c r="A13" s="36" t="s">
        <v>59</v>
      </c>
      <c r="B13" s="110" t="s">
        <v>220</v>
      </c>
      <c r="C13" s="110">
        <v>6</v>
      </c>
      <c r="D13" s="111">
        <f>P13+35.4</f>
        <v>45.0625</v>
      </c>
      <c r="E13" s="111">
        <f t="shared" si="0"/>
        <v>45.0625</v>
      </c>
      <c r="F13" s="112">
        <v>54</v>
      </c>
      <c r="G13" s="112">
        <v>49</v>
      </c>
      <c r="H13" s="112">
        <v>49</v>
      </c>
      <c r="I13" s="112" t="s">
        <v>224</v>
      </c>
      <c r="J13" s="112" t="s">
        <v>224</v>
      </c>
      <c r="K13" s="112">
        <v>51</v>
      </c>
      <c r="L13" s="112">
        <v>46</v>
      </c>
      <c r="M13" s="112" t="s">
        <v>224</v>
      </c>
      <c r="N13" s="112" t="s">
        <v>224</v>
      </c>
      <c r="O13" s="112">
        <v>47</v>
      </c>
      <c r="P13" s="113">
        <f>VLOOKUP($A13,'[1]2023 Sign Ups'!$A$2:$T$93,3,FALSE)</f>
        <v>9.6625000000000014</v>
      </c>
      <c r="Q13" s="113">
        <f>AVERAGE(SMALL((D13:F13),{1,2,3}))-$E$1</f>
        <v>12.641666666666666</v>
      </c>
      <c r="R13" s="113">
        <f>AVERAGE(SMALL(($D13:G13),{1,2,3,4}))-35.4</f>
        <v>12.881250000000001</v>
      </c>
      <c r="S13" s="113">
        <f>AVERAGE(SMALL((D13:H13),{1,2,3,4}))-35.4</f>
        <v>11.631250000000001</v>
      </c>
      <c r="T13" s="113">
        <f>AVERAGE(SMALL(($D13:I13),{1,2,3,4}))-35.4</f>
        <v>11.631250000000001</v>
      </c>
      <c r="U13" s="113">
        <f>AVERAGE(SMALL(($D13:J13),{1,2,3,4}))-35.4</f>
        <v>11.631250000000001</v>
      </c>
      <c r="V13" s="113">
        <f>AVERAGE(SMALL(($E13:K13),{1,2,3,4}))-35.4</f>
        <v>13.115625000000001</v>
      </c>
      <c r="W13" s="113">
        <f>AVERAGE(SMALL(($E13:L13),{1,2,3,4}))-35.4</f>
        <v>11.865625000000001</v>
      </c>
      <c r="X13" s="113">
        <f>AVERAGE(SMALL(($E13:M13),{1,2,3,4}))-$E$1</f>
        <v>11.865625000000001</v>
      </c>
      <c r="Y13" s="113">
        <f>AVERAGE(SMALL(($E13:N13),{1,2,3,4}))-35.4</f>
        <v>11.865625000000001</v>
      </c>
      <c r="Z13" s="113">
        <f>AVERAGE(SMALL(($F13:O13),{1,2,3,4}))-35.4</f>
        <v>12.350000000000001</v>
      </c>
      <c r="AA13" s="114"/>
      <c r="AB13" s="115">
        <f>COUNT(F13:O13)</f>
        <v>6</v>
      </c>
      <c r="AC13" s="116">
        <v>2</v>
      </c>
      <c r="AE13" s="117" t="s">
        <v>211</v>
      </c>
      <c r="AF13" s="119">
        <v>0.7</v>
      </c>
      <c r="AG13" s="120"/>
    </row>
    <row r="14" spans="1:69" ht="18" x14ac:dyDescent="0.25">
      <c r="A14" s="36" t="s">
        <v>62</v>
      </c>
      <c r="B14" s="110" t="s">
        <v>220</v>
      </c>
      <c r="C14" s="110">
        <v>5</v>
      </c>
      <c r="D14" s="111">
        <f>P14+35.4</f>
        <v>41.25</v>
      </c>
      <c r="E14" s="111">
        <f t="shared" si="0"/>
        <v>41.25</v>
      </c>
      <c r="F14" s="112">
        <v>43</v>
      </c>
      <c r="G14" s="112">
        <v>47</v>
      </c>
      <c r="H14" s="112" t="s">
        <v>224</v>
      </c>
      <c r="I14" s="112">
        <v>40</v>
      </c>
      <c r="J14" s="112" t="s">
        <v>224</v>
      </c>
      <c r="K14" s="112">
        <v>46</v>
      </c>
      <c r="L14" s="112" t="s">
        <v>224</v>
      </c>
      <c r="M14" s="112">
        <v>42</v>
      </c>
      <c r="N14" s="112" t="s">
        <v>224</v>
      </c>
      <c r="O14" s="112">
        <v>41</v>
      </c>
      <c r="P14" s="113">
        <f>VLOOKUP($A14,'[1]2023 Sign Ups'!$A$2:$T$93,3,FALSE)</f>
        <v>5.8500000000000014</v>
      </c>
      <c r="Q14" s="113">
        <f>AVERAGE(SMALL((D14:F14),{1,2,3}))-$E$1</f>
        <v>6.4333333333333371</v>
      </c>
      <c r="R14" s="113">
        <f>AVERAGE(SMALL(($D14:G14),{1,2,3,4}))-35.4</f>
        <v>7.7250000000000014</v>
      </c>
      <c r="S14" s="113">
        <f>AVERAGE(SMALL((D14:H14),{1,2,3,4}))-35.4</f>
        <v>7.7250000000000014</v>
      </c>
      <c r="T14" s="113">
        <f>AVERAGE(SMALL(($D14:I14),{1,2,3,4}))-35.4</f>
        <v>5.9750000000000014</v>
      </c>
      <c r="U14" s="113">
        <f>AVERAGE(SMALL(($D14:J14),{1,2,3,4}))-35.4</f>
        <v>5.9750000000000014</v>
      </c>
      <c r="V14" s="113">
        <f>AVERAGE(SMALL(($E14:K14),{1,2,3,4}))-35.4</f>
        <v>7.1625000000000014</v>
      </c>
      <c r="W14" s="113">
        <f>AVERAGE(SMALL(($E14:L14),{1,2,3,4}))-35.4</f>
        <v>7.1625000000000014</v>
      </c>
      <c r="X14" s="113">
        <f>AVERAGE(SMALL(($E14:M14),{1,2,3,4}))-$E$1</f>
        <v>6.1625000000000014</v>
      </c>
      <c r="Y14" s="113">
        <f>AVERAGE(SMALL(($E14:N14),{1,2,3,4}))-35.4</f>
        <v>6.1625000000000014</v>
      </c>
      <c r="Z14" s="113">
        <f>AVERAGE(SMALL(($F14:O14),{1,2,3,4}))-35.4</f>
        <v>6.1000000000000014</v>
      </c>
      <c r="AA14" s="114"/>
      <c r="AB14" s="115">
        <f>COUNT(F14:O14)</f>
        <v>6</v>
      </c>
      <c r="AC14" s="116">
        <v>2</v>
      </c>
      <c r="AE14" s="117" t="s">
        <v>212</v>
      </c>
      <c r="AF14" s="119">
        <v>0.8</v>
      </c>
      <c r="AG14" s="120"/>
    </row>
    <row r="15" spans="1:69" s="121" customFormat="1" ht="15.75" x14ac:dyDescent="0.25">
      <c r="A15" s="50" t="s">
        <v>63</v>
      </c>
      <c r="B15" s="110" t="s">
        <v>220</v>
      </c>
      <c r="C15" s="110">
        <v>1</v>
      </c>
      <c r="D15" s="111">
        <f>P15+35.4</f>
        <v>39.5</v>
      </c>
      <c r="E15" s="111">
        <f t="shared" si="0"/>
        <v>39.5</v>
      </c>
      <c r="F15" s="112">
        <v>46</v>
      </c>
      <c r="G15" s="112">
        <v>42</v>
      </c>
      <c r="H15" s="112">
        <v>49</v>
      </c>
      <c r="I15" s="112">
        <v>40</v>
      </c>
      <c r="J15" s="112" t="s">
        <v>224</v>
      </c>
      <c r="K15" s="112">
        <v>43</v>
      </c>
      <c r="L15" s="112">
        <v>41</v>
      </c>
      <c r="M15" s="112">
        <v>43</v>
      </c>
      <c r="N15" s="112">
        <v>41</v>
      </c>
      <c r="O15" s="112">
        <v>41</v>
      </c>
      <c r="P15" s="113">
        <f>VLOOKUP($A15,'[1]2023 Sign Ups'!$A$2:$T$93,3,FALSE)</f>
        <v>4.1000000000000014</v>
      </c>
      <c r="Q15" s="113">
        <f>AVERAGE(SMALL((D15:F15),{1,2,3}))-$E$1</f>
        <v>6.2666666666666657</v>
      </c>
      <c r="R15" s="113">
        <f>AVERAGE(SMALL(($D15:G15),{1,2,3,4}))-35.4</f>
        <v>6.3500000000000014</v>
      </c>
      <c r="S15" s="113">
        <f>AVERAGE(SMALL((D15:H15),{1,2,3,4}))-35.4</f>
        <v>6.3500000000000014</v>
      </c>
      <c r="T15" s="113">
        <f>AVERAGE(SMALL(($D15:I15),{1,2,3,4}))-35.4</f>
        <v>4.8500000000000014</v>
      </c>
      <c r="U15" s="113">
        <f>AVERAGE(SMALL(($D15:J15),{1,2,3,4}))-35.4</f>
        <v>4.8500000000000014</v>
      </c>
      <c r="V15" s="113">
        <f>AVERAGE(SMALL(($E15:K15),{1,2,3,4}))-35.4</f>
        <v>5.7250000000000014</v>
      </c>
      <c r="W15" s="113">
        <f>AVERAGE(SMALL(($F15:L15),{1,2,3,4}))-35.4</f>
        <v>6.1000000000000014</v>
      </c>
      <c r="X15" s="113">
        <f>AVERAGE(SMALL(($F15:M15),{1,2,3,4}))-35.4</f>
        <v>6.1000000000000014</v>
      </c>
      <c r="Y15" s="113">
        <f>AVERAGE(SMALL(($F15:N15),{1,2,3,4}))-35.4</f>
        <v>5.6000000000000014</v>
      </c>
      <c r="Z15" s="113">
        <f>AVERAGE(SMALL(($F15:O15),{1,2,3,4}))-35.4</f>
        <v>5.3500000000000014</v>
      </c>
      <c r="AA15" s="114"/>
      <c r="AB15" s="115">
        <f>COUNT(F15:O15)</f>
        <v>9</v>
      </c>
      <c r="AC15" s="116">
        <v>2</v>
      </c>
      <c r="AD15" s="10"/>
      <c r="AE15" s="117" t="s">
        <v>213</v>
      </c>
      <c r="AF15" s="119">
        <v>0.9</v>
      </c>
      <c r="AG15" s="10"/>
      <c r="AH15" s="10"/>
      <c r="AI15" s="10"/>
      <c r="AJ15" s="10"/>
      <c r="AK15" s="10"/>
      <c r="AL15" s="10"/>
      <c r="AM15" s="10"/>
      <c r="AN15" s="10"/>
      <c r="AO15" s="10"/>
      <c r="AP15" s="10"/>
      <c r="AQ15" s="10"/>
      <c r="AR15" s="10"/>
      <c r="AS15" s="10"/>
      <c r="AT15" s="10"/>
      <c r="AU15" s="10"/>
      <c r="AV15" s="10"/>
      <c r="AW15" s="10"/>
      <c r="AX15" s="10"/>
      <c r="AY15" s="10"/>
      <c r="AZ15" s="10"/>
      <c r="BA15" s="10"/>
      <c r="BB15" s="10"/>
      <c r="BC15" s="10"/>
      <c r="BD15" s="10"/>
      <c r="BE15" s="10"/>
      <c r="BF15" s="10"/>
      <c r="BG15" s="10"/>
      <c r="BH15" s="10"/>
      <c r="BI15" s="10"/>
      <c r="BJ15" s="10"/>
      <c r="BK15" s="10"/>
      <c r="BL15" s="10"/>
      <c r="BM15" s="10"/>
      <c r="BN15" s="10"/>
      <c r="BO15" s="10"/>
      <c r="BP15" s="10"/>
      <c r="BQ15" s="10"/>
    </row>
    <row r="16" spans="1:69" ht="15.75" x14ac:dyDescent="0.25">
      <c r="A16" s="36" t="s">
        <v>65</v>
      </c>
      <c r="B16" s="110" t="s">
        <v>221</v>
      </c>
      <c r="C16" s="110">
        <v>5</v>
      </c>
      <c r="D16" s="111">
        <f>AVERAGE(F16:G16)</f>
        <v>44</v>
      </c>
      <c r="E16" s="111">
        <f t="shared" si="0"/>
        <v>44</v>
      </c>
      <c r="F16" s="112">
        <v>46</v>
      </c>
      <c r="G16" s="112">
        <v>42</v>
      </c>
      <c r="H16" s="112">
        <v>49</v>
      </c>
      <c r="I16" s="112">
        <v>46</v>
      </c>
      <c r="J16" s="112" t="s">
        <v>224</v>
      </c>
      <c r="K16" s="112">
        <v>49</v>
      </c>
      <c r="L16" s="112" t="s">
        <v>224</v>
      </c>
      <c r="M16" s="112">
        <v>48</v>
      </c>
      <c r="N16" s="112">
        <v>46</v>
      </c>
      <c r="O16" s="112">
        <v>49</v>
      </c>
      <c r="P16" s="113" t="s">
        <v>206</v>
      </c>
      <c r="Q16" s="113" t="s">
        <v>206</v>
      </c>
      <c r="R16" s="113">
        <f>AVERAGE(SMALL((F16:G16),{1,2}))-$E$1</f>
        <v>8.6000000000000014</v>
      </c>
      <c r="S16" s="113">
        <f>AVERAGE(SMALL((D16:H16),{1,2,3,4}))-35.4</f>
        <v>8.6000000000000014</v>
      </c>
      <c r="T16" s="113">
        <f>AVERAGE(SMALL(($D16:I16),{1,2,3,4}))-35.4</f>
        <v>8.6000000000000014</v>
      </c>
      <c r="U16" s="113">
        <f>AVERAGE(SMALL(($D16:J16),{1,2,3,4}))-35.4</f>
        <v>8.6000000000000014</v>
      </c>
      <c r="V16" s="113">
        <f>AVERAGE(SMALL(($E16:K16),{1,2,3,4}))-35.4</f>
        <v>9.1000000000000014</v>
      </c>
      <c r="W16" s="113">
        <f>AVERAGE(SMALL(($E16:L16),{1,2,3,4}))-35.4</f>
        <v>9.1000000000000014</v>
      </c>
      <c r="X16" s="113">
        <f>AVERAGE(SMALL(($F16:M16),{1,2,3,4}))-35.4</f>
        <v>10.100000000000001</v>
      </c>
      <c r="Y16" s="113">
        <f>AVERAGE(SMALL(($F16:N16),{1,2,3,4}))-35.4</f>
        <v>9.6000000000000014</v>
      </c>
      <c r="Z16" s="113">
        <f>AVERAGE(SMALL(($F16:O16),{1,2,3,4}))-35.4</f>
        <v>9.6000000000000014</v>
      </c>
      <c r="AA16" s="114"/>
      <c r="AB16" s="115">
        <f>COUNT(F16:O16)</f>
        <v>8</v>
      </c>
      <c r="AC16" s="116">
        <v>0</v>
      </c>
      <c r="AE16" s="127" t="s">
        <v>214</v>
      </c>
    </row>
    <row r="17" spans="1:69" ht="15.75" x14ac:dyDescent="0.25">
      <c r="A17" s="50" t="s">
        <v>66</v>
      </c>
      <c r="B17" s="110" t="s">
        <v>220</v>
      </c>
      <c r="C17" s="110">
        <v>8</v>
      </c>
      <c r="D17" s="111">
        <f t="shared" ref="D17:D22" si="2">P17+35.4</f>
        <v>53.75</v>
      </c>
      <c r="E17" s="111">
        <f t="shared" si="0"/>
        <v>53.75</v>
      </c>
      <c r="F17" s="112">
        <v>51</v>
      </c>
      <c r="G17" s="112">
        <v>55</v>
      </c>
      <c r="H17" s="112">
        <v>48</v>
      </c>
      <c r="I17" s="112">
        <v>49</v>
      </c>
      <c r="J17" s="112" t="s">
        <v>224</v>
      </c>
      <c r="K17" s="112">
        <v>52</v>
      </c>
      <c r="L17" s="112">
        <v>47</v>
      </c>
      <c r="M17" s="112">
        <v>49</v>
      </c>
      <c r="N17" s="112">
        <v>50</v>
      </c>
      <c r="O17" s="112">
        <v>56</v>
      </c>
      <c r="P17" s="113">
        <f>VLOOKUP($A17,'[1]2023 Sign Ups'!$A$2:$T$93,3,FALSE)</f>
        <v>18.350000000000001</v>
      </c>
      <c r="Q17" s="113">
        <f>AVERAGE(SMALL((D17:F17),{1,2,3}))-$E$1</f>
        <v>17.433333333333337</v>
      </c>
      <c r="R17" s="113">
        <f>AVERAGE(SMALL(($D17:G17),{1,2,3,4}))-35.4</f>
        <v>17.975000000000001</v>
      </c>
      <c r="S17" s="113">
        <f>AVERAGE(SMALL((D17:H17),{1,2,3,4}))-35.4</f>
        <v>16.225000000000001</v>
      </c>
      <c r="T17" s="113">
        <f>AVERAGE(SMALL(($D17:I17),{1,2,3,4}))-35.4</f>
        <v>15.037500000000001</v>
      </c>
      <c r="U17" s="113">
        <f>AVERAGE(SMALL(($D17:J17),{1,2,3,4}))-35.4</f>
        <v>15.037500000000001</v>
      </c>
      <c r="V17" s="113">
        <f>AVERAGE(SMALL(($E17:K17),{1,2,3,4}))-35.4</f>
        <v>14.600000000000001</v>
      </c>
      <c r="W17" s="113">
        <f>AVERAGE(SMALL(($F17:L17),{1,2,3,4}))-35.4</f>
        <v>13.350000000000001</v>
      </c>
      <c r="X17" s="113">
        <f>AVERAGE(SMALL(($F17:M17),{1,2,3,4}))-35.4</f>
        <v>12.850000000000001</v>
      </c>
      <c r="Y17" s="113">
        <f>AVERAGE(SMALL(($F17:N17),{1,2,3,4}))-35.4</f>
        <v>12.850000000000001</v>
      </c>
      <c r="Z17" s="113">
        <f>AVERAGE(SMALL(($F17:O17),{1,2,3,4}))-35.4</f>
        <v>12.850000000000001</v>
      </c>
      <c r="AA17" s="114"/>
      <c r="AB17" s="115">
        <f>COUNT(F17:O17)</f>
        <v>9</v>
      </c>
      <c r="AC17" s="116">
        <v>2</v>
      </c>
      <c r="AE17" s="78" t="s">
        <v>215</v>
      </c>
      <c r="AF17" s="78"/>
      <c r="AG17" s="78"/>
      <c r="AH17" s="78"/>
      <c r="AI17" s="78"/>
      <c r="AJ17" s="78"/>
      <c r="AK17" s="78"/>
      <c r="AL17" s="78"/>
      <c r="AM17" s="78"/>
    </row>
    <row r="18" spans="1:69" s="121" customFormat="1" ht="15.75" x14ac:dyDescent="0.25">
      <c r="A18" s="36" t="s">
        <v>69</v>
      </c>
      <c r="B18" s="110" t="s">
        <v>220</v>
      </c>
      <c r="C18" s="110">
        <v>8</v>
      </c>
      <c r="D18" s="111">
        <f t="shared" si="2"/>
        <v>37.5</v>
      </c>
      <c r="E18" s="111">
        <f t="shared" si="0"/>
        <v>37.5</v>
      </c>
      <c r="F18" s="112">
        <v>39</v>
      </c>
      <c r="G18" s="112">
        <v>41</v>
      </c>
      <c r="H18" s="112">
        <v>42</v>
      </c>
      <c r="I18" s="112">
        <v>41</v>
      </c>
      <c r="J18" s="112" t="s">
        <v>224</v>
      </c>
      <c r="K18" s="112" t="s">
        <v>224</v>
      </c>
      <c r="L18" s="112">
        <v>38</v>
      </c>
      <c r="M18" s="112">
        <v>38</v>
      </c>
      <c r="N18" s="112">
        <v>37</v>
      </c>
      <c r="O18" s="112">
        <v>38</v>
      </c>
      <c r="P18" s="113">
        <f>VLOOKUP($A18,'[1]2023 Sign Ups'!$A$2:$T$93,3,FALSE)</f>
        <v>2.1000000000000014</v>
      </c>
      <c r="Q18" s="113">
        <f>AVERAGE(SMALL((D18:F18),{1,2,3}))-$E$1</f>
        <v>2.6000000000000014</v>
      </c>
      <c r="R18" s="113">
        <f>AVERAGE(SMALL(($D18:G18),{1,2,3,4}))-35.4</f>
        <v>3.3500000000000014</v>
      </c>
      <c r="S18" s="113">
        <f>AVERAGE(SMALL((D18:H18),{1,2,3,4}))-35.4</f>
        <v>3.3500000000000014</v>
      </c>
      <c r="T18" s="113">
        <f>AVERAGE(SMALL(($D18:I18),{1,2,3,4}))-35.4</f>
        <v>3.3500000000000014</v>
      </c>
      <c r="U18" s="113">
        <f>AVERAGE(SMALL(($D18:J18),{1,2,3,4}))-35.4</f>
        <v>3.3500000000000014</v>
      </c>
      <c r="V18" s="113">
        <f>AVERAGE(SMALL(($E18:K18),{1,2,3,4}))-35.4</f>
        <v>4.2250000000000014</v>
      </c>
      <c r="W18" s="113">
        <f>AVERAGE(SMALL(($E18:L18),{1,2,3,4}))-35.4</f>
        <v>3.4750000000000014</v>
      </c>
      <c r="X18" s="113">
        <f>AVERAGE(SMALL(($F18:M18),{1,2,3,4}))-35.4</f>
        <v>3.6000000000000014</v>
      </c>
      <c r="Y18" s="113">
        <f>AVERAGE(SMALL(($F18:N18),{1,2,3,4}))-35.4</f>
        <v>2.6000000000000014</v>
      </c>
      <c r="Z18" s="113">
        <f>AVERAGE(SMALL(($F18:O18),{1,2,3,4}))-35.4</f>
        <v>2.3500000000000014</v>
      </c>
      <c r="AA18" s="114"/>
      <c r="AB18" s="115">
        <f>COUNT(F18:O18)</f>
        <v>8</v>
      </c>
      <c r="AC18" s="116">
        <v>2</v>
      </c>
      <c r="AD18" s="10"/>
      <c r="AE18" s="10"/>
      <c r="AF18" s="78" t="s">
        <v>216</v>
      </c>
      <c r="AG18" s="78"/>
      <c r="AH18" s="78"/>
      <c r="AI18" s="78"/>
      <c r="AJ18" s="79"/>
      <c r="AK18" s="78"/>
      <c r="AL18" s="78"/>
      <c r="AM18" s="10"/>
      <c r="AN18" s="10"/>
      <c r="AO18" s="10"/>
      <c r="AP18" s="10"/>
      <c r="AQ18" s="10"/>
      <c r="AR18" s="10"/>
      <c r="AS18" s="10"/>
      <c r="AT18" s="10"/>
      <c r="AU18" s="10"/>
      <c r="AV18" s="10"/>
      <c r="AW18" s="10"/>
      <c r="AX18" s="10"/>
      <c r="AY18" s="10"/>
      <c r="AZ18" s="10"/>
      <c r="BA18" s="10"/>
      <c r="BB18" s="10"/>
      <c r="BC18" s="10"/>
      <c r="BD18" s="10"/>
      <c r="BE18" s="10"/>
      <c r="BF18" s="10"/>
      <c r="BG18" s="10"/>
      <c r="BH18" s="10"/>
      <c r="BI18" s="10"/>
      <c r="BJ18" s="10"/>
      <c r="BK18" s="10"/>
      <c r="BL18" s="10"/>
      <c r="BM18" s="10"/>
      <c r="BN18" s="10"/>
      <c r="BO18" s="10"/>
      <c r="BP18" s="10"/>
      <c r="BQ18" s="10"/>
    </row>
    <row r="19" spans="1:69" ht="15.75" x14ac:dyDescent="0.25">
      <c r="A19" s="36" t="s">
        <v>72</v>
      </c>
      <c r="B19" s="110" t="s">
        <v>220</v>
      </c>
      <c r="C19" s="110">
        <v>5</v>
      </c>
      <c r="D19" s="111">
        <f t="shared" si="2"/>
        <v>45</v>
      </c>
      <c r="E19" s="111">
        <f t="shared" si="0"/>
        <v>45</v>
      </c>
      <c r="F19" s="112">
        <v>51</v>
      </c>
      <c r="G19" s="112">
        <v>48</v>
      </c>
      <c r="H19" s="112" t="s">
        <v>224</v>
      </c>
      <c r="I19" s="112" t="s">
        <v>224</v>
      </c>
      <c r="J19" s="112" t="s">
        <v>224</v>
      </c>
      <c r="K19" s="112" t="s">
        <v>224</v>
      </c>
      <c r="L19" s="112">
        <v>46</v>
      </c>
      <c r="M19" s="112">
        <v>47</v>
      </c>
      <c r="N19" s="112">
        <v>46</v>
      </c>
      <c r="O19" s="112">
        <v>44</v>
      </c>
      <c r="P19" s="113">
        <f>VLOOKUP($A19,'[1]2023 Sign Ups'!$A$2:$T$93,3,FALSE)</f>
        <v>9.6000000000000014</v>
      </c>
      <c r="Q19" s="113">
        <f>AVERAGE(SMALL((D19:F19),{1,2,3}))-$E$1</f>
        <v>11.600000000000001</v>
      </c>
      <c r="R19" s="113">
        <f>AVERAGE(SMALL(($D19:G19),{1,2,3,4}))-35.4</f>
        <v>11.850000000000001</v>
      </c>
      <c r="S19" s="113">
        <f>AVERAGE(SMALL((D19:H19),{1,2,3}))-$E$1</f>
        <v>10.600000000000001</v>
      </c>
      <c r="T19" s="113">
        <f>AVERAGE(SMALL(($D19:I19),{1,2,3,4}))-35.4</f>
        <v>11.850000000000001</v>
      </c>
      <c r="U19" s="113">
        <f>AVERAGE(SMALL(($D19:J19),{1,2,3,4}))-35.4</f>
        <v>11.850000000000001</v>
      </c>
      <c r="V19" s="113">
        <f>AVERAGE(SMALL(($D19:K19),{1,2,3,4}))-35.4</f>
        <v>11.850000000000001</v>
      </c>
      <c r="W19" s="113">
        <f>AVERAGE(SMALL(($D19:L19),{1,2,3,4}))-$E$1</f>
        <v>10.600000000000001</v>
      </c>
      <c r="X19" s="113">
        <f>AVERAGE(SMALL(($E19:M19),{1,2,3,4}))-$E$1</f>
        <v>11.100000000000001</v>
      </c>
      <c r="Y19" s="113">
        <f>AVERAGE(SMALL(($E19:N19),{1,2,3,4}))-35.4</f>
        <v>10.600000000000001</v>
      </c>
      <c r="Z19" s="113">
        <f>AVERAGE(SMALL(($F19:O19),{1,2,3,4}))-35.4</f>
        <v>10.350000000000001</v>
      </c>
      <c r="AA19" s="114"/>
      <c r="AB19" s="115">
        <f>COUNT(F19:O19)</f>
        <v>6</v>
      </c>
      <c r="AC19" s="116">
        <v>2</v>
      </c>
      <c r="AE19" s="78" t="s">
        <v>217</v>
      </c>
      <c r="AF19" s="78"/>
      <c r="AG19" s="78"/>
      <c r="AH19" s="78"/>
      <c r="AI19" s="78"/>
      <c r="AJ19" s="78"/>
      <c r="AK19" s="78"/>
      <c r="AL19" s="78"/>
      <c r="AM19" s="78"/>
    </row>
    <row r="20" spans="1:69" ht="15.75" x14ac:dyDescent="0.25">
      <c r="A20" s="36" t="s">
        <v>74</v>
      </c>
      <c r="B20" s="110" t="s">
        <v>220</v>
      </c>
      <c r="C20" s="110">
        <v>5</v>
      </c>
      <c r="D20" s="111">
        <f t="shared" si="2"/>
        <v>42.25</v>
      </c>
      <c r="E20" s="128">
        <f t="shared" si="0"/>
        <v>42.25</v>
      </c>
      <c r="F20" s="112" t="s">
        <v>224</v>
      </c>
      <c r="G20" s="112">
        <v>44</v>
      </c>
      <c r="H20" s="112">
        <v>39</v>
      </c>
      <c r="I20" s="112">
        <v>39</v>
      </c>
      <c r="J20" s="112" t="s">
        <v>224</v>
      </c>
      <c r="K20" s="112">
        <v>43</v>
      </c>
      <c r="L20" s="112">
        <v>43</v>
      </c>
      <c r="M20" s="112">
        <v>44</v>
      </c>
      <c r="N20" s="112">
        <v>41</v>
      </c>
      <c r="O20" s="112">
        <v>40</v>
      </c>
      <c r="P20" s="113">
        <f>VLOOKUP($A20,'[1]2023 Sign Ups'!$A$2:$T$93,3,FALSE)</f>
        <v>6.8500000000000014</v>
      </c>
      <c r="Q20" s="113">
        <f>AVERAGE(SMALL((D20:F20),{1,2}))-$E$1</f>
        <v>6.8500000000000014</v>
      </c>
      <c r="R20" s="113">
        <f>AVERAGE(SMALL(($D20:G20),{1,2,3}))-35.4</f>
        <v>7.4333333333333371</v>
      </c>
      <c r="S20" s="113">
        <f>AVERAGE(SMALL((D20:H20),{1,2,3,4}))-35.4</f>
        <v>6.4750000000000014</v>
      </c>
      <c r="T20" s="113">
        <f>AVERAGE(SMALL(($D20:I20),{1,2,3,4}))-35.4</f>
        <v>5.2250000000000014</v>
      </c>
      <c r="U20" s="113">
        <f>AVERAGE(SMALL(($D20:J20),{1,2,3,4}))-35.4</f>
        <v>5.2250000000000014</v>
      </c>
      <c r="V20" s="113">
        <f>AVERAGE(SMALL(($E20:K20),{1,2,3,4}))-35.4</f>
        <v>5.4125000000000014</v>
      </c>
      <c r="W20" s="113">
        <f>AVERAGE(SMALL(($E20:L20),{1,2,3,4}))-35.4</f>
        <v>5.4125000000000014</v>
      </c>
      <c r="X20" s="113">
        <f>AVERAGE(SMALL(($F20:M20),{1,2,3,4}))-35.4</f>
        <v>5.6000000000000014</v>
      </c>
      <c r="Y20" s="113">
        <f>AVERAGE(SMALL(($F20:N20),{1,2,3,4}))-35.4</f>
        <v>5.1000000000000014</v>
      </c>
      <c r="Z20" s="113">
        <f>AVERAGE(SMALL(($F20:O20),{1,2,3,4}))-35.4</f>
        <v>4.3500000000000014</v>
      </c>
      <c r="AA20" s="114"/>
      <c r="AB20" s="115">
        <f>COUNT(F20:O20)</f>
        <v>8</v>
      </c>
      <c r="AC20" s="116">
        <v>2</v>
      </c>
    </row>
    <row r="21" spans="1:69" s="121" customFormat="1" ht="15.75" x14ac:dyDescent="0.25">
      <c r="A21" s="36" t="s">
        <v>76</v>
      </c>
      <c r="B21" s="110" t="s">
        <v>220</v>
      </c>
      <c r="C21" s="110">
        <v>5</v>
      </c>
      <c r="D21" s="111">
        <f t="shared" si="2"/>
        <v>43.5</v>
      </c>
      <c r="E21" s="111">
        <f t="shared" si="0"/>
        <v>43.5</v>
      </c>
      <c r="F21" s="112">
        <v>41</v>
      </c>
      <c r="G21" s="112">
        <v>44</v>
      </c>
      <c r="H21" s="112">
        <v>35</v>
      </c>
      <c r="I21" s="112">
        <v>44</v>
      </c>
      <c r="J21" s="112" t="s">
        <v>224</v>
      </c>
      <c r="K21" s="112">
        <v>45</v>
      </c>
      <c r="L21" s="112">
        <v>40</v>
      </c>
      <c r="M21" s="112">
        <v>41</v>
      </c>
      <c r="N21" s="112">
        <v>47</v>
      </c>
      <c r="O21" s="112">
        <v>51</v>
      </c>
      <c r="P21" s="113">
        <f>VLOOKUP($A21,'[1]2023 Sign Ups'!$A$2:$T$93,3,FALSE)</f>
        <v>8.1000000000000014</v>
      </c>
      <c r="Q21" s="113">
        <f>AVERAGE(SMALL((D21:F21),{1,2,3}))-$E$1</f>
        <v>7.2666666666666657</v>
      </c>
      <c r="R21" s="113">
        <f>AVERAGE(SMALL(($D21:G21),{1,2,3,4}))-35.4</f>
        <v>7.6000000000000014</v>
      </c>
      <c r="S21" s="113">
        <f>AVERAGE(SMALL((D21:H21),{1,2,3,4}))-35.4</f>
        <v>5.3500000000000014</v>
      </c>
      <c r="T21" s="113">
        <f>AVERAGE(SMALL(($D21:I21),{1,2,3,4}))-35.4</f>
        <v>5.3500000000000014</v>
      </c>
      <c r="U21" s="113">
        <f>AVERAGE(SMALL(($D21:J21),{1,2,3,4}))-35.4</f>
        <v>5.3500000000000014</v>
      </c>
      <c r="V21" s="113">
        <f>AVERAGE(SMALL(($E21:K21),{1,2,3,4}))-35.4</f>
        <v>5.4750000000000014</v>
      </c>
      <c r="W21" s="113">
        <f>AVERAGE(SMALL(($F21:L21),{1,2,3,4}))-35.4</f>
        <v>4.6000000000000014</v>
      </c>
      <c r="X21" s="113">
        <f>AVERAGE(SMALL(($F21:M21),{1,2,3,4}))-35.4</f>
        <v>3.8500000000000014</v>
      </c>
      <c r="Y21" s="113">
        <f>AVERAGE(SMALL(($F21:N21),{1,2,3,4}))-35.4</f>
        <v>3.8500000000000014</v>
      </c>
      <c r="Z21" s="113">
        <f>AVERAGE(SMALL(($F21:O21),{1,2,3,4}))-35.4</f>
        <v>3.8500000000000014</v>
      </c>
      <c r="AA21" s="114"/>
      <c r="AB21" s="115">
        <f>COUNT(F21:O21)</f>
        <v>9</v>
      </c>
      <c r="AC21" s="116">
        <v>2</v>
      </c>
      <c r="AD21" s="10"/>
      <c r="AE21" s="10"/>
      <c r="AF21" s="10"/>
      <c r="AG21" s="10"/>
      <c r="AH21" s="10"/>
      <c r="AI21" s="10"/>
      <c r="AJ21" s="10"/>
      <c r="AK21" s="10"/>
      <c r="AL21" s="10"/>
      <c r="AM21" s="10"/>
      <c r="AN21" s="10"/>
      <c r="AO21" s="10"/>
      <c r="AP21" s="10"/>
      <c r="AQ21" s="10"/>
      <c r="AR21" s="10"/>
      <c r="AS21" s="10"/>
      <c r="AT21" s="10"/>
      <c r="AU21" s="10"/>
      <c r="AV21" s="10"/>
      <c r="AW21" s="10"/>
      <c r="AX21" s="10"/>
      <c r="AY21" s="10"/>
      <c r="AZ21" s="10"/>
      <c r="BA21" s="10"/>
      <c r="BB21" s="10"/>
      <c r="BC21" s="10"/>
      <c r="BD21" s="10"/>
      <c r="BE21" s="10"/>
      <c r="BF21" s="10"/>
      <c r="BG21" s="10"/>
      <c r="BH21" s="10"/>
      <c r="BI21" s="10"/>
      <c r="BJ21" s="10"/>
      <c r="BK21" s="10"/>
      <c r="BL21" s="10"/>
      <c r="BM21" s="10"/>
      <c r="BN21" s="10"/>
      <c r="BO21" s="10"/>
      <c r="BP21" s="10"/>
      <c r="BQ21" s="10"/>
    </row>
    <row r="22" spans="1:69" ht="15.75" x14ac:dyDescent="0.25">
      <c r="A22" s="36" t="s">
        <v>79</v>
      </c>
      <c r="B22" s="110" t="s">
        <v>220</v>
      </c>
      <c r="C22" s="110">
        <v>4</v>
      </c>
      <c r="D22" s="111">
        <f t="shared" si="2"/>
        <v>41.25</v>
      </c>
      <c r="E22" s="111">
        <f t="shared" si="0"/>
        <v>41.25</v>
      </c>
      <c r="F22" s="112">
        <v>46</v>
      </c>
      <c r="G22" s="112">
        <v>47</v>
      </c>
      <c r="H22" s="112">
        <v>49</v>
      </c>
      <c r="I22" s="112">
        <v>42</v>
      </c>
      <c r="J22" s="112" t="s">
        <v>224</v>
      </c>
      <c r="K22" s="112">
        <v>46</v>
      </c>
      <c r="L22" s="112">
        <v>40</v>
      </c>
      <c r="M22" s="112">
        <v>41</v>
      </c>
      <c r="N22" s="112">
        <v>45</v>
      </c>
      <c r="O22" s="112">
        <v>48</v>
      </c>
      <c r="P22" s="113">
        <f>VLOOKUP($A22,'[1]2023 Sign Ups'!$A$2:$T$93,3,FALSE)</f>
        <v>5.8500000000000014</v>
      </c>
      <c r="Q22" s="113">
        <f>AVERAGE(SMALL((D22:F22),{1,2,3}))-$E$1</f>
        <v>7.4333333333333371</v>
      </c>
      <c r="R22" s="113">
        <f>AVERAGE(SMALL(($D22:G22),{1,2,3,4}))-35.4</f>
        <v>8.4750000000000014</v>
      </c>
      <c r="S22" s="113">
        <f>AVERAGE(SMALL((D22:H22),{1,2,3,4}))-35.4</f>
        <v>8.4750000000000014</v>
      </c>
      <c r="T22" s="113">
        <f>AVERAGE(SMALL(($D22:I22),{1,2,3,4}))-35.4</f>
        <v>7.2250000000000014</v>
      </c>
      <c r="U22" s="113">
        <f>AVERAGE(SMALL(($D22:J22),{1,2,3,4}))-35.4</f>
        <v>7.2250000000000014</v>
      </c>
      <c r="V22" s="113">
        <f>AVERAGE(SMALL(($E22:K22),{1,2,3,4}))-35.4</f>
        <v>8.4125000000000014</v>
      </c>
      <c r="W22" s="113">
        <f>AVERAGE(SMALL(($F22:L22),{1,2,3,4}))-35.4</f>
        <v>8.1000000000000014</v>
      </c>
      <c r="X22" s="113">
        <f>AVERAGE(SMALL(($F22:M22),{1,2,3,4}))-35.4</f>
        <v>6.8500000000000014</v>
      </c>
      <c r="Y22" s="113">
        <f>AVERAGE(SMALL(($F22:N22),{1,2,3,4}))-35.4</f>
        <v>6.6000000000000014</v>
      </c>
      <c r="Z22" s="113">
        <f>AVERAGE(SMALL(($F22:O22),{1,2,3,4}))-35.4</f>
        <v>6.6000000000000014</v>
      </c>
      <c r="AA22" s="114"/>
      <c r="AB22" s="115">
        <f>COUNT(F22:O22)</f>
        <v>9</v>
      </c>
      <c r="AC22" s="116">
        <v>2</v>
      </c>
    </row>
    <row r="23" spans="1:69" ht="15.75" x14ac:dyDescent="0.25">
      <c r="A23" s="36" t="s">
        <v>80</v>
      </c>
      <c r="B23" s="110" t="s">
        <v>220</v>
      </c>
      <c r="C23" s="110">
        <v>5</v>
      </c>
      <c r="D23" s="111">
        <f>AVERAGE(F23:G23)</f>
        <v>48.5</v>
      </c>
      <c r="E23" s="111">
        <f t="shared" si="0"/>
        <v>48.5</v>
      </c>
      <c r="F23" s="112">
        <v>50</v>
      </c>
      <c r="G23" s="112">
        <v>47</v>
      </c>
      <c r="H23" s="112">
        <v>44</v>
      </c>
      <c r="I23" s="112">
        <v>48</v>
      </c>
      <c r="J23" s="112" t="s">
        <v>224</v>
      </c>
      <c r="K23" s="112">
        <v>51</v>
      </c>
      <c r="L23" s="112">
        <v>50</v>
      </c>
      <c r="M23" s="112">
        <v>52</v>
      </c>
      <c r="N23" s="112">
        <v>48</v>
      </c>
      <c r="O23" s="112">
        <v>49</v>
      </c>
      <c r="P23" s="113" t="s">
        <v>206</v>
      </c>
      <c r="Q23" s="113" t="s">
        <v>206</v>
      </c>
      <c r="R23" s="113">
        <f>AVERAGE(SMALL((F23:G23),{1,2}))-$E$1</f>
        <v>13.100000000000001</v>
      </c>
      <c r="S23" s="113">
        <f>AVERAGE(SMALL((D23:H23),{1,2,3,4}))-35.4</f>
        <v>11.600000000000001</v>
      </c>
      <c r="T23" s="113">
        <f>AVERAGE(SMALL(($D23:I23),{1,2,3,4}))-35.4</f>
        <v>11.475000000000001</v>
      </c>
      <c r="U23" s="113">
        <f>AVERAGE(SMALL(($D23:J23),{1,2,3,4}))-35.4</f>
        <v>11.475000000000001</v>
      </c>
      <c r="V23" s="113">
        <f>AVERAGE(SMALL(($E23:K23),{1,2,3,4}))-35.4</f>
        <v>11.475000000000001</v>
      </c>
      <c r="W23" s="113">
        <f>AVERAGE(SMALL(($F23:L23),{1,2,3,4}))-35.4</f>
        <v>11.850000000000001</v>
      </c>
      <c r="X23" s="113">
        <f>AVERAGE(SMALL(($F23:M23),{1,2,3,4}))-35.4</f>
        <v>11.850000000000001</v>
      </c>
      <c r="Y23" s="113">
        <f>AVERAGE(SMALL(($F23:N23),{1,2,3,4}))-35.4</f>
        <v>11.350000000000001</v>
      </c>
      <c r="Z23" s="113">
        <f>AVERAGE(SMALL(($F23:O23),{1,2,3,4}))-35.4</f>
        <v>11.350000000000001</v>
      </c>
      <c r="AA23" s="114"/>
      <c r="AB23" s="115">
        <f>COUNT(F23:O23)</f>
        <v>9</v>
      </c>
      <c r="AC23" s="116">
        <v>1</v>
      </c>
    </row>
    <row r="24" spans="1:69" ht="15.75" x14ac:dyDescent="0.25">
      <c r="A24" s="36" t="s">
        <v>53</v>
      </c>
      <c r="B24" s="110" t="s">
        <v>220</v>
      </c>
      <c r="C24" s="110">
        <v>7</v>
      </c>
      <c r="D24" s="111">
        <f>P24+35.4</f>
        <v>55.25</v>
      </c>
      <c r="E24" s="111">
        <f t="shared" si="0"/>
        <v>55.25</v>
      </c>
      <c r="F24" s="112">
        <v>56</v>
      </c>
      <c r="G24" s="112">
        <v>54</v>
      </c>
      <c r="H24" s="112">
        <v>58</v>
      </c>
      <c r="I24" s="112">
        <v>52</v>
      </c>
      <c r="J24" s="112" t="s">
        <v>224</v>
      </c>
      <c r="K24" s="112">
        <v>66</v>
      </c>
      <c r="L24" s="112" t="s">
        <v>224</v>
      </c>
      <c r="M24" s="112">
        <v>56</v>
      </c>
      <c r="N24" s="112">
        <v>60</v>
      </c>
      <c r="O24" s="112">
        <v>68</v>
      </c>
      <c r="P24" s="113">
        <f>VLOOKUP($A24,'[1]2023 Sign Ups'!$A$2:$T$93,3,FALSE)</f>
        <v>19.850000000000001</v>
      </c>
      <c r="Q24" s="113">
        <f>AVERAGE(SMALL((D24:F24),{1,2,3}))-$E$1</f>
        <v>20.100000000000001</v>
      </c>
      <c r="R24" s="113">
        <f>AVERAGE(SMALL(($D24:G24),{1,2,3,4}))-35.4</f>
        <v>19.725000000000001</v>
      </c>
      <c r="S24" s="113">
        <f>AVERAGE(SMALL((D24:H24),{1,2,3,4}))-35.4</f>
        <v>19.725000000000001</v>
      </c>
      <c r="T24" s="113">
        <f>AVERAGE(SMALL(($D24:I24),{1,2,3,4}))-35.4</f>
        <v>18.725000000000001</v>
      </c>
      <c r="U24" s="113">
        <f>AVERAGE(SMALL(($D24:J24),{1,2,3,4}))-35.4</f>
        <v>18.725000000000001</v>
      </c>
      <c r="V24" s="113">
        <f>AVERAGE(SMALL(($E24:K24),{1,2,3,4}))-35.4</f>
        <v>18.912500000000001</v>
      </c>
      <c r="W24" s="113">
        <f>AVERAGE(SMALL(($E24:L24),{1,2,3,4}))-35.4</f>
        <v>18.912500000000001</v>
      </c>
      <c r="X24" s="113">
        <f>AVERAGE(SMALL(($F24:M24),{1,2,3,4}))-35.4</f>
        <v>19.100000000000001</v>
      </c>
      <c r="Y24" s="113">
        <f>AVERAGE(SMALL(($F24:N24),{1,2,3,4}))-35.4</f>
        <v>19.100000000000001</v>
      </c>
      <c r="Z24" s="113">
        <f>AVERAGE(SMALL(($F24:O24),{1,2,3,4}))-35.4</f>
        <v>19.100000000000001</v>
      </c>
      <c r="AA24" s="114"/>
      <c r="AB24" s="115">
        <f>COUNT(F24:O24)</f>
        <v>8</v>
      </c>
      <c r="AC24" s="116">
        <v>2</v>
      </c>
    </row>
    <row r="25" spans="1:69" ht="15.75" x14ac:dyDescent="0.25">
      <c r="A25" s="36" t="s">
        <v>85</v>
      </c>
      <c r="B25" s="110" t="s">
        <v>220</v>
      </c>
      <c r="C25" s="110">
        <v>8</v>
      </c>
      <c r="D25" s="111">
        <f>P25+35.4</f>
        <v>37.75</v>
      </c>
      <c r="E25" s="111">
        <f t="shared" si="0"/>
        <v>37.75</v>
      </c>
      <c r="F25" s="112">
        <v>37</v>
      </c>
      <c r="G25" s="112">
        <v>38</v>
      </c>
      <c r="H25" s="112">
        <v>36</v>
      </c>
      <c r="I25" s="112">
        <v>41</v>
      </c>
      <c r="J25" s="112" t="s">
        <v>224</v>
      </c>
      <c r="K25" s="112">
        <v>39</v>
      </c>
      <c r="L25" s="112">
        <v>34</v>
      </c>
      <c r="M25" s="112">
        <v>41</v>
      </c>
      <c r="N25" s="112">
        <v>39</v>
      </c>
      <c r="O25" s="112">
        <v>37</v>
      </c>
      <c r="P25" s="113">
        <f>VLOOKUP($A25,'[1]2023 Sign Ups'!$A$2:$T$93,3,FALSE)</f>
        <v>2.3500000000000014</v>
      </c>
      <c r="Q25" s="113">
        <f>AVERAGE(SMALL((D25:F25),{1,2,3}))-$E$1</f>
        <v>2.1000000000000014</v>
      </c>
      <c r="R25" s="113">
        <f>AVERAGE(SMALL(($D25:G25),{1,2,3,4}))-35.4</f>
        <v>2.2250000000000014</v>
      </c>
      <c r="S25" s="113">
        <f>AVERAGE(SMALL((D25:H25),{1,2,3,4}))-35.4</f>
        <v>1.7250000000000014</v>
      </c>
      <c r="T25" s="113">
        <f>AVERAGE(SMALL(($D25:I25),{1,2,3,4}))-35.4</f>
        <v>1.7250000000000014</v>
      </c>
      <c r="U25" s="113">
        <f>AVERAGE(SMALL(($D25:J25),{1,2,3,4}))-35.4</f>
        <v>1.7250000000000014</v>
      </c>
      <c r="V25" s="113">
        <f>AVERAGE(SMALL(($E25:K25),{1,2,3,4}))-35.4</f>
        <v>1.7875000000000014</v>
      </c>
      <c r="W25" s="113">
        <f>AVERAGE(SMALL(($F25:L25),{1,2,3,4}))-35.4</f>
        <v>0.85000000000000142</v>
      </c>
      <c r="X25" s="113">
        <f>AVERAGE(SMALL(($F25:M25),{1,2,3,4}))-35.4</f>
        <v>0.85000000000000142</v>
      </c>
      <c r="Y25" s="113">
        <f>AVERAGE(SMALL(($F25:N25),{1,2,3,4}))-35.4</f>
        <v>0.85000000000000142</v>
      </c>
      <c r="Z25" s="113">
        <f>AVERAGE(SMALL(($F25:O25),{1,2,3,4}))-35.4</f>
        <v>0.60000000000000142</v>
      </c>
      <c r="AA25" s="114"/>
      <c r="AB25" s="115">
        <f>COUNT(F25:O25)</f>
        <v>9</v>
      </c>
      <c r="AC25" s="116">
        <v>2</v>
      </c>
    </row>
    <row r="26" spans="1:69" ht="15.75" x14ac:dyDescent="0.25">
      <c r="A26" s="36" t="s">
        <v>49</v>
      </c>
      <c r="B26" s="110" t="s">
        <v>220</v>
      </c>
      <c r="C26" s="110">
        <v>2</v>
      </c>
      <c r="D26" s="111">
        <f>P26+35.4</f>
        <v>41.75</v>
      </c>
      <c r="E26" s="111">
        <f t="shared" si="0"/>
        <v>41.75</v>
      </c>
      <c r="F26" s="112">
        <v>46</v>
      </c>
      <c r="G26" s="112">
        <v>41</v>
      </c>
      <c r="H26" s="112">
        <v>42</v>
      </c>
      <c r="I26" s="112">
        <v>38</v>
      </c>
      <c r="J26" s="112" t="s">
        <v>224</v>
      </c>
      <c r="K26" s="112">
        <v>46</v>
      </c>
      <c r="L26" s="112">
        <v>45</v>
      </c>
      <c r="M26" s="112">
        <v>49</v>
      </c>
      <c r="N26" s="112">
        <v>42</v>
      </c>
      <c r="O26" s="112">
        <v>44</v>
      </c>
      <c r="P26" s="113">
        <f>VLOOKUP($A26,'[1]2023 Sign Ups'!$A$2:$T$93,3,FALSE)</f>
        <v>6.3500000000000014</v>
      </c>
      <c r="Q26" s="113">
        <f>AVERAGE(SMALL((D26:F26),{1,2,3}))-$E$1</f>
        <v>7.7666666666666657</v>
      </c>
      <c r="R26" s="113">
        <f>AVERAGE(SMALL(($D26:G26),{1,2,3,4}))-35.4</f>
        <v>7.2250000000000014</v>
      </c>
      <c r="S26" s="113">
        <f>AVERAGE(SMALL((D26:H26),{1,2,3,4}))-35.4</f>
        <v>6.2250000000000014</v>
      </c>
      <c r="T26" s="113">
        <f>AVERAGE(SMALL(($D26:I26),{1,2,3,4}))-35.4</f>
        <v>5.2250000000000014</v>
      </c>
      <c r="U26" s="113">
        <f>AVERAGE(SMALL(($D26:J26),{1,2,3,4}))-35.4</f>
        <v>5.2250000000000014</v>
      </c>
      <c r="V26" s="113">
        <f>AVERAGE(SMALL(($E26:K26),{1,2,3,4}))-35.4</f>
        <v>5.2875000000000014</v>
      </c>
      <c r="W26" s="113">
        <f>AVERAGE(SMALL(($F26:L26),{1,2,3,4}))-35.4</f>
        <v>6.1000000000000014</v>
      </c>
      <c r="X26" s="113">
        <f>AVERAGE(SMALL(($F26:M26),{1,2,3,4}))-35.4</f>
        <v>6.1000000000000014</v>
      </c>
      <c r="Y26" s="113">
        <f>AVERAGE(SMALL(($F26:N26),{1,2,3,4}))-35.4</f>
        <v>5.3500000000000014</v>
      </c>
      <c r="Z26" s="113">
        <f>AVERAGE(SMALL(($F26:O26),{1,2,3,4}))-35.4</f>
        <v>5.3500000000000014</v>
      </c>
      <c r="AA26" s="114"/>
      <c r="AB26" s="115">
        <f>COUNT(F26:O26)</f>
        <v>9</v>
      </c>
      <c r="AC26" s="116">
        <v>2</v>
      </c>
    </row>
    <row r="27" spans="1:69" ht="15.75" x14ac:dyDescent="0.25">
      <c r="A27" s="36" t="s">
        <v>78</v>
      </c>
      <c r="B27" s="110" t="s">
        <v>220</v>
      </c>
      <c r="C27" s="110">
        <v>5</v>
      </c>
      <c r="D27" s="111">
        <f>P27+35.4</f>
        <v>37</v>
      </c>
      <c r="E27" s="111">
        <f t="shared" si="0"/>
        <v>37</v>
      </c>
      <c r="F27" s="112" t="s">
        <v>224</v>
      </c>
      <c r="G27" s="112">
        <v>36</v>
      </c>
      <c r="H27" s="112">
        <v>37</v>
      </c>
      <c r="I27" s="112" t="s">
        <v>224</v>
      </c>
      <c r="J27" s="112" t="s">
        <v>224</v>
      </c>
      <c r="K27" s="112">
        <v>38</v>
      </c>
      <c r="L27" s="112">
        <v>38</v>
      </c>
      <c r="M27" s="112">
        <v>37</v>
      </c>
      <c r="N27" s="112">
        <v>34</v>
      </c>
      <c r="O27" s="112">
        <v>36</v>
      </c>
      <c r="P27" s="113">
        <f>VLOOKUP($A27,'[1]2023 Sign Ups'!$A$2:$T$93,3,FALSE)</f>
        <v>1.6000000000000014</v>
      </c>
      <c r="Q27" s="113">
        <f>AVERAGE(SMALL((D27:F27),{1,2}))-$E$1</f>
        <v>1.6000000000000014</v>
      </c>
      <c r="R27" s="113">
        <f>AVERAGE(SMALL(($D27:G27),{1,2,3}))-35.4</f>
        <v>1.2666666666666657</v>
      </c>
      <c r="S27" s="113">
        <f>AVERAGE(SMALL((D27:H27),{1,2,3,4}))-35.4</f>
        <v>1.3500000000000014</v>
      </c>
      <c r="T27" s="113">
        <f>AVERAGE(SMALL(($D27:I27),{1,2,3,4}))-35.4</f>
        <v>1.3500000000000014</v>
      </c>
      <c r="U27" s="113">
        <f>AVERAGE(SMALL(($D27:J27),{1,2,3,4}))-35.4</f>
        <v>1.3500000000000014</v>
      </c>
      <c r="V27" s="113">
        <f>AVERAGE(SMALL(($D27:K27),{1,2,3,4}))-35.4</f>
        <v>1.3500000000000014</v>
      </c>
      <c r="W27" s="113">
        <f>AVERAGE(SMALL(($E27:L27),{1,2,3,4}))-35.4</f>
        <v>1.6000000000000014</v>
      </c>
      <c r="X27" s="113">
        <f>AVERAGE(SMALL(($E27:M27),{1,2,3,4}))-$E$1</f>
        <v>1.3500000000000014</v>
      </c>
      <c r="Y27" s="113">
        <f>AVERAGE(SMALL(($F27:N27),{1,2,3,4}))-35.4</f>
        <v>0.60000000000000142</v>
      </c>
      <c r="Z27" s="113">
        <f>AVERAGE(SMALL(($F27:O27),{1,2,3,4}))-35.4</f>
        <v>0.35000000000000142</v>
      </c>
      <c r="AA27" s="114"/>
      <c r="AB27" s="115">
        <f>COUNT(F27:O27)</f>
        <v>7</v>
      </c>
      <c r="AC27" s="116">
        <v>2</v>
      </c>
    </row>
    <row r="28" spans="1:69" ht="15.75" x14ac:dyDescent="0.25">
      <c r="A28" s="36" t="s">
        <v>86</v>
      </c>
      <c r="B28" s="110" t="s">
        <v>220</v>
      </c>
      <c r="C28" s="110">
        <v>1</v>
      </c>
      <c r="D28" s="111">
        <f>P28+35.4</f>
        <v>41.674999999999997</v>
      </c>
      <c r="E28" s="111">
        <f t="shared" si="0"/>
        <v>41.674999999999997</v>
      </c>
      <c r="F28" s="112" t="s">
        <v>224</v>
      </c>
      <c r="G28" s="112">
        <v>43</v>
      </c>
      <c r="H28" s="112">
        <v>42</v>
      </c>
      <c r="I28" s="112">
        <v>44</v>
      </c>
      <c r="J28" s="112" t="s">
        <v>224</v>
      </c>
      <c r="K28" s="112">
        <v>49</v>
      </c>
      <c r="L28" s="112" t="s">
        <v>224</v>
      </c>
      <c r="M28" s="112">
        <v>42</v>
      </c>
      <c r="N28" s="112">
        <v>44</v>
      </c>
      <c r="O28" s="112">
        <v>42</v>
      </c>
      <c r="P28" s="113">
        <f>VLOOKUP($A28,'[1]2023 Sign Ups'!$A$2:$T$93,3,FALSE)</f>
        <v>6.2749999999999986</v>
      </c>
      <c r="Q28" s="113">
        <f>AVERAGE(SMALL((D28:F28),{1,2}))-$E$1</f>
        <v>6.2749999999999986</v>
      </c>
      <c r="R28" s="113">
        <f>AVERAGE(SMALL(($D28:G28),{1,2,3}))-35.4</f>
        <v>6.7166666666666686</v>
      </c>
      <c r="S28" s="113">
        <f>AVERAGE(SMALL((F28:H28),{1,2}))-$E$1</f>
        <v>7.1000000000000014</v>
      </c>
      <c r="T28" s="113">
        <f>AVERAGE(SMALL(($D28:I28),{1,2,3,4}))-35.4</f>
        <v>6.6875</v>
      </c>
      <c r="U28" s="113">
        <f>AVERAGE(SMALL(($D28:J28),{1,2,3,4}))-35.4</f>
        <v>6.6875</v>
      </c>
      <c r="V28" s="113">
        <f>AVERAGE(SMALL(($E28:K28),{1,2,3,4}))-35.4</f>
        <v>7.2687500000000043</v>
      </c>
      <c r="W28" s="113">
        <f>AVERAGE(SMALL(($E28:L28),{1,2,3,4}))-35.4</f>
        <v>7.2687500000000043</v>
      </c>
      <c r="X28" s="113">
        <f>AVERAGE(SMALL(($E28:M28),{1,2,3,4}))-$E$1</f>
        <v>6.7687500000000043</v>
      </c>
      <c r="Y28" s="113">
        <f>AVERAGE(SMALL(($F28:N28),{1,2,3,4}))-35.4</f>
        <v>7.3500000000000014</v>
      </c>
      <c r="Z28" s="113">
        <f>AVERAGE(SMALL(($F28:O28),{1,2,3,4}))-35.4</f>
        <v>6.8500000000000014</v>
      </c>
      <c r="AA28" s="114"/>
      <c r="AB28" s="115">
        <f>COUNT(F28:O28)</f>
        <v>7</v>
      </c>
      <c r="AC28" s="116">
        <v>2</v>
      </c>
    </row>
    <row r="29" spans="1:69" ht="15.75" x14ac:dyDescent="0.25">
      <c r="A29" s="36" t="s">
        <v>88</v>
      </c>
      <c r="B29" s="110" t="s">
        <v>220</v>
      </c>
      <c r="C29" s="110">
        <v>1</v>
      </c>
      <c r="D29" s="111">
        <f>AVERAGE(F29:G29)</f>
        <v>45.5</v>
      </c>
      <c r="E29" s="111">
        <f t="shared" si="0"/>
        <v>45.5</v>
      </c>
      <c r="F29" s="112">
        <v>44</v>
      </c>
      <c r="G29" s="112">
        <v>47</v>
      </c>
      <c r="H29" s="112">
        <v>44</v>
      </c>
      <c r="I29" s="112">
        <v>42</v>
      </c>
      <c r="J29" s="112" t="s">
        <v>224</v>
      </c>
      <c r="K29" s="112">
        <v>44</v>
      </c>
      <c r="L29" s="112">
        <v>38</v>
      </c>
      <c r="M29" s="112">
        <v>41</v>
      </c>
      <c r="N29" s="112">
        <v>40</v>
      </c>
      <c r="O29" s="112">
        <v>44</v>
      </c>
      <c r="P29" s="113" t="s">
        <v>206</v>
      </c>
      <c r="Q29" s="113" t="s">
        <v>206</v>
      </c>
      <c r="R29" s="113">
        <f>AVERAGE(SMALL((F29:G29),{1,2}))-$E$1</f>
        <v>10.100000000000001</v>
      </c>
      <c r="S29" s="113">
        <f>AVERAGE(SMALL((D29:H29),{1,2,3,4}))-35.4</f>
        <v>9.3500000000000014</v>
      </c>
      <c r="T29" s="113">
        <f>AVERAGE(SMALL(($D29:I29),{1,2,3,4}))-35.4</f>
        <v>8.4750000000000014</v>
      </c>
      <c r="U29" s="113">
        <f>AVERAGE(SMALL(($D29:J29),{1,2,3,4}))-35.4</f>
        <v>8.4750000000000014</v>
      </c>
      <c r="V29" s="113">
        <f>AVERAGE(SMALL(($E29:K29),{1,2,3,4}))-35.4</f>
        <v>8.1000000000000014</v>
      </c>
      <c r="W29" s="113">
        <f>AVERAGE(SMALL(($F29:L29),{1,2,3,4}))-35.4</f>
        <v>6.6000000000000014</v>
      </c>
      <c r="X29" s="113">
        <f>AVERAGE(SMALL(($F29:M29),{1,2,3,4}))-35.4</f>
        <v>5.8500000000000014</v>
      </c>
      <c r="Y29" s="113">
        <f>AVERAGE(SMALL(($F29:N29),{1,2,3,4}))-35.4</f>
        <v>4.8500000000000014</v>
      </c>
      <c r="Z29" s="113">
        <f>AVERAGE(SMALL(($F29:O29),{1,2,3,4}))-35.4</f>
        <v>4.8500000000000014</v>
      </c>
      <c r="AA29" s="114"/>
      <c r="AB29" s="115">
        <f>COUNT(F29:O29)</f>
        <v>9</v>
      </c>
      <c r="AC29" s="116">
        <v>1</v>
      </c>
    </row>
    <row r="30" spans="1:69" ht="15.75" x14ac:dyDescent="0.25">
      <c r="A30" s="36" t="s">
        <v>92</v>
      </c>
      <c r="B30" s="110" t="s">
        <v>220</v>
      </c>
      <c r="C30" s="110">
        <v>4</v>
      </c>
      <c r="D30" s="111">
        <f>P30+35.4</f>
        <v>43.666666666666664</v>
      </c>
      <c r="E30" s="129">
        <f t="shared" si="0"/>
        <v>43.666666666666664</v>
      </c>
      <c r="F30" s="112" t="s">
        <v>224</v>
      </c>
      <c r="G30" s="112" t="s">
        <v>224</v>
      </c>
      <c r="H30" s="112" t="s">
        <v>224</v>
      </c>
      <c r="I30" s="112" t="s">
        <v>224</v>
      </c>
      <c r="J30" s="112" t="s">
        <v>224</v>
      </c>
      <c r="K30" s="112">
        <v>45</v>
      </c>
      <c r="L30" s="112">
        <v>47</v>
      </c>
      <c r="M30" s="112" t="s">
        <v>224</v>
      </c>
      <c r="N30" s="112">
        <v>42</v>
      </c>
      <c r="O30" s="112">
        <v>46</v>
      </c>
      <c r="P30" s="113">
        <f>VLOOKUP($A30,'[1]2023 Sign Ups'!$A$2:$T$93,3,FALSE)</f>
        <v>8.2666666666666657</v>
      </c>
      <c r="Q30" s="113">
        <f>AVERAGE(SMALL((D30:F30),{1,2}))-$E$1</f>
        <v>8.2666666666666657</v>
      </c>
      <c r="R30" s="113">
        <f>AVERAGE(SMALL((D30:E30),{1,2}))-$E$1</f>
        <v>8.2666666666666657</v>
      </c>
      <c r="S30" s="113">
        <f>AVERAGE(SMALL((D30:F30),{1,2}))-$E$1</f>
        <v>8.2666666666666657</v>
      </c>
      <c r="T30" s="113">
        <f>AVERAGE(SMALL(($D30:I30),{1,2}))-$E$1</f>
        <v>8.2666666666666657</v>
      </c>
      <c r="U30" s="113">
        <f>AVERAGE(SMALL(($D30:J30),{1,2}))-$E$1</f>
        <v>8.2666666666666657</v>
      </c>
      <c r="V30" s="113">
        <f>AVERAGE(SMALL(($D30:K30),{1,2,3}))-$E$1</f>
        <v>8.7111111111111086</v>
      </c>
      <c r="W30" s="113">
        <f>AVERAGE(SMALL(($D30:L30),{1,2,3,4}))-$E$1</f>
        <v>9.43333333333333</v>
      </c>
      <c r="X30" s="113">
        <f>AVERAGE(SMALL(($D30:M30),{1,2,3,4}))-$E$1</f>
        <v>9.43333333333333</v>
      </c>
      <c r="Y30" s="113">
        <f>AVERAGE(SMALL(($D30:N30),{1,2,3,4}))-$E$1</f>
        <v>8.18333333333333</v>
      </c>
      <c r="Z30" s="113">
        <f>AVERAGE(SMALL(($E30:O30),{1,2,3,4}))-35.4</f>
        <v>8.7666666666666657</v>
      </c>
      <c r="AA30" s="114"/>
      <c r="AB30" s="115">
        <f>COUNT(F30:O30)</f>
        <v>4</v>
      </c>
      <c r="AC30" s="116">
        <v>2</v>
      </c>
    </row>
    <row r="31" spans="1:69" ht="15.75" x14ac:dyDescent="0.25">
      <c r="A31" s="36" t="s">
        <v>52</v>
      </c>
      <c r="B31" s="110" t="s">
        <v>220</v>
      </c>
      <c r="C31" s="110">
        <v>2</v>
      </c>
      <c r="D31" s="111">
        <f>P31+35.4</f>
        <v>39.75</v>
      </c>
      <c r="E31" s="111">
        <f t="shared" si="0"/>
        <v>39.75</v>
      </c>
      <c r="F31" s="112">
        <v>47</v>
      </c>
      <c r="G31" s="112">
        <v>47</v>
      </c>
      <c r="H31" s="112">
        <v>42</v>
      </c>
      <c r="I31" s="112">
        <v>46</v>
      </c>
      <c r="J31" s="112" t="s">
        <v>224</v>
      </c>
      <c r="K31" s="112">
        <v>41</v>
      </c>
      <c r="L31" s="112">
        <v>40</v>
      </c>
      <c r="M31" s="112">
        <v>39</v>
      </c>
      <c r="N31" s="112">
        <v>37</v>
      </c>
      <c r="O31" s="112">
        <v>44</v>
      </c>
      <c r="P31" s="113">
        <f>VLOOKUP($A31,'[1]2023 Sign Ups'!$A$2:$T$93,3,FALSE)</f>
        <v>4.3500000000000014</v>
      </c>
      <c r="Q31" s="113">
        <f>AVERAGE(SMALL((D31:F31),{1,2,3}))-$E$1</f>
        <v>6.7666666666666657</v>
      </c>
      <c r="R31" s="113">
        <f>AVERAGE(SMALL(($D31:G31),{1,2,3,4}))-35.4</f>
        <v>7.9750000000000014</v>
      </c>
      <c r="S31" s="113">
        <f>AVERAGE(SMALL((D31:H31),{1,2,3,4}))-35.4</f>
        <v>6.7250000000000014</v>
      </c>
      <c r="T31" s="113">
        <f>AVERAGE(SMALL(($D31:I31),{1,2,3,4}))-35.4</f>
        <v>6.4750000000000014</v>
      </c>
      <c r="U31" s="113">
        <f>AVERAGE(SMALL(($D31:J31),{1,2,3,4}))-35.4</f>
        <v>6.4750000000000014</v>
      </c>
      <c r="V31" s="113">
        <f>AVERAGE(SMALL(($E31:K31),{1,2,3,4}))-35.4</f>
        <v>6.7875000000000014</v>
      </c>
      <c r="W31" s="113">
        <f>AVERAGE(SMALL(($F31:L31),{1,2,3,4}))-35.4</f>
        <v>6.8500000000000014</v>
      </c>
      <c r="X31" s="113">
        <f>AVERAGE(SMALL(($F31:M31),{1,2,3,4}))-35.4</f>
        <v>5.1000000000000014</v>
      </c>
      <c r="Y31" s="113">
        <f>AVERAGE(SMALL(($F31:N31),{1,2,3,4}))-35.4</f>
        <v>3.8500000000000014</v>
      </c>
      <c r="Z31" s="113">
        <f>AVERAGE(SMALL(($F31:O31),{1,2,3,4}))-35.4</f>
        <v>3.8500000000000014</v>
      </c>
      <c r="AA31" s="114"/>
      <c r="AB31" s="115">
        <f>COUNT(F31:O31)</f>
        <v>9</v>
      </c>
      <c r="AC31" s="116">
        <v>2</v>
      </c>
    </row>
    <row r="32" spans="1:69" ht="15.75" x14ac:dyDescent="0.25">
      <c r="A32" s="36" t="s">
        <v>41</v>
      </c>
      <c r="B32" s="110" t="s">
        <v>220</v>
      </c>
      <c r="C32" s="110">
        <v>2</v>
      </c>
      <c r="D32" s="111">
        <f>P32+35.4</f>
        <v>41.5</v>
      </c>
      <c r="E32" s="111">
        <f t="shared" si="0"/>
        <v>41.5</v>
      </c>
      <c r="F32" s="112">
        <v>41</v>
      </c>
      <c r="G32" s="112">
        <v>42</v>
      </c>
      <c r="H32" s="112">
        <v>47</v>
      </c>
      <c r="I32" s="112">
        <v>38</v>
      </c>
      <c r="J32" s="112" t="s">
        <v>224</v>
      </c>
      <c r="K32" s="112">
        <v>45</v>
      </c>
      <c r="L32" s="112">
        <v>39</v>
      </c>
      <c r="M32" s="112" t="s">
        <v>224</v>
      </c>
      <c r="N32" s="112">
        <v>46</v>
      </c>
      <c r="O32" s="112">
        <v>40</v>
      </c>
      <c r="P32" s="113">
        <f>VLOOKUP($A32,'[1]2023 Sign Ups'!$A$2:$T$93,3,FALSE)</f>
        <v>6.1000000000000014</v>
      </c>
      <c r="Q32" s="113">
        <f>AVERAGE(SMALL((D32:F32),{1,2,3}))-$E$1</f>
        <v>5.9333333333333371</v>
      </c>
      <c r="R32" s="113">
        <f>AVERAGE(SMALL(($D32:G32),{1,2,3,4}))-35.4</f>
        <v>6.1000000000000014</v>
      </c>
      <c r="S32" s="113">
        <f>AVERAGE(SMALL((D32:H32),{1,2,3,4}))-35.4</f>
        <v>6.1000000000000014</v>
      </c>
      <c r="T32" s="113">
        <f>AVERAGE(SMALL(($D32:I32),{1,2,3,4}))-35.4</f>
        <v>5.1000000000000014</v>
      </c>
      <c r="U32" s="113">
        <f>AVERAGE(SMALL(($D32:J32),{1,2,3,4}))-35.4</f>
        <v>5.1000000000000014</v>
      </c>
      <c r="V32" s="113">
        <f>AVERAGE(SMALL(($E32:K32),{1,2,3,4}))-35.4</f>
        <v>5.2250000000000014</v>
      </c>
      <c r="W32" s="113">
        <f>AVERAGE(SMALL(($F32:L32),{1,2,3,4}))-35.4</f>
        <v>4.6000000000000014</v>
      </c>
      <c r="X32" s="113">
        <f>AVERAGE(SMALL(($F32:M32),{1,2,3,4}))-35.4</f>
        <v>4.6000000000000014</v>
      </c>
      <c r="Y32" s="113">
        <f>AVERAGE(SMALL(($F32:N32),{1,2,3,4}))-35.4</f>
        <v>4.6000000000000014</v>
      </c>
      <c r="Z32" s="113">
        <f>AVERAGE(SMALL(($F32:O32),{1,2,3,4}))-35.4</f>
        <v>4.1000000000000014</v>
      </c>
      <c r="AA32" s="114"/>
      <c r="AB32" s="115">
        <f>COUNT(F32:O32)</f>
        <v>8</v>
      </c>
      <c r="AC32" s="116">
        <v>2</v>
      </c>
    </row>
    <row r="33" spans="1:29" ht="15.75" x14ac:dyDescent="0.25">
      <c r="A33" s="36" t="s">
        <v>93</v>
      </c>
      <c r="B33" s="110" t="s">
        <v>220</v>
      </c>
      <c r="C33" s="110">
        <v>3</v>
      </c>
      <c r="D33" s="111">
        <f>P33+35.4</f>
        <v>40.25</v>
      </c>
      <c r="E33" s="111">
        <f t="shared" si="0"/>
        <v>40.25</v>
      </c>
      <c r="F33" s="112">
        <v>46</v>
      </c>
      <c r="G33" s="112">
        <v>40</v>
      </c>
      <c r="H33" s="112">
        <v>39</v>
      </c>
      <c r="I33" s="112">
        <v>43</v>
      </c>
      <c r="J33" s="112" t="s">
        <v>224</v>
      </c>
      <c r="K33" s="112">
        <v>37</v>
      </c>
      <c r="L33" s="112">
        <v>36</v>
      </c>
      <c r="M33" s="112" t="s">
        <v>224</v>
      </c>
      <c r="N33" s="112">
        <v>44</v>
      </c>
      <c r="O33" s="112">
        <v>41</v>
      </c>
      <c r="P33" s="113">
        <f>VLOOKUP($A33,'[1]2023 Sign Ups'!$A$2:$T$93,3,FALSE)</f>
        <v>4.8500000000000014</v>
      </c>
      <c r="Q33" s="113">
        <f>AVERAGE(SMALL((D33:F33),{1,2,3}))-$E$1</f>
        <v>6.7666666666666657</v>
      </c>
      <c r="R33" s="113">
        <f>AVERAGE(SMALL(($D33:G33),{1,2,3,4}))-35.4</f>
        <v>6.2250000000000014</v>
      </c>
      <c r="S33" s="113">
        <f>AVERAGE(SMALL((D33:H33),{1,2,3,4}))-35.4</f>
        <v>4.4750000000000014</v>
      </c>
      <c r="T33" s="113">
        <f>AVERAGE(SMALL(($D33:I33),{1,2,3,4}))-35.4</f>
        <v>4.4750000000000014</v>
      </c>
      <c r="U33" s="113">
        <f>AVERAGE(SMALL(($D33:J33),{1,2,3,4}))-35.4</f>
        <v>4.4750000000000014</v>
      </c>
      <c r="V33" s="113">
        <f>AVERAGE(SMALL(($E33:K33),{1,2,3,4}))-35.4</f>
        <v>3.6625000000000014</v>
      </c>
      <c r="W33" s="113">
        <f>AVERAGE(SMALL(($F33:L33),{1,2,3,4}))-35.4</f>
        <v>2.6000000000000014</v>
      </c>
      <c r="X33" s="113">
        <f>AVERAGE(SMALL(($F33:M33),{1,2,3,4}))-35.4</f>
        <v>2.6000000000000014</v>
      </c>
      <c r="Y33" s="113">
        <f>AVERAGE(SMALL(($F33:N33),{1,2,3,4}))-35.4</f>
        <v>2.6000000000000014</v>
      </c>
      <c r="Z33" s="113">
        <f>AVERAGE(SMALL(($F33:O33),{1,2,3,4}))-35.4</f>
        <v>2.6000000000000014</v>
      </c>
      <c r="AA33" s="114"/>
      <c r="AB33" s="115">
        <f>COUNT(F33:O33)</f>
        <v>8</v>
      </c>
      <c r="AC33" s="116">
        <v>2</v>
      </c>
    </row>
    <row r="34" spans="1:29" ht="15.75" x14ac:dyDescent="0.25">
      <c r="A34" s="36" t="s">
        <v>96</v>
      </c>
      <c r="B34" s="110" t="s">
        <v>221</v>
      </c>
      <c r="C34" s="110">
        <v>4</v>
      </c>
      <c r="D34" s="111">
        <f>AVERAGE(F34:G34)</f>
        <v>41.5</v>
      </c>
      <c r="E34" s="111">
        <f t="shared" si="0"/>
        <v>41.5</v>
      </c>
      <c r="F34" s="112">
        <v>39</v>
      </c>
      <c r="G34" s="112">
        <v>44</v>
      </c>
      <c r="H34" s="112">
        <v>44</v>
      </c>
      <c r="I34" s="112">
        <v>45</v>
      </c>
      <c r="J34" s="112" t="s">
        <v>224</v>
      </c>
      <c r="K34" s="112" t="s">
        <v>224</v>
      </c>
      <c r="L34" s="112" t="s">
        <v>224</v>
      </c>
      <c r="M34" s="112">
        <v>44</v>
      </c>
      <c r="N34" s="112">
        <v>44</v>
      </c>
      <c r="O34" s="112">
        <v>42</v>
      </c>
      <c r="P34" s="113" t="s">
        <v>206</v>
      </c>
      <c r="Q34" s="113" t="s">
        <v>206</v>
      </c>
      <c r="R34" s="113">
        <f>AVERAGE(SMALL((F34:G34),{1,2}))-$E$1</f>
        <v>6.1000000000000014</v>
      </c>
      <c r="S34" s="113">
        <f>AVERAGE(SMALL((D34:H34),{1,2,3,4}))-35.4</f>
        <v>6.1000000000000014</v>
      </c>
      <c r="T34" s="113">
        <f>AVERAGE(SMALL(($D34:I34),{1,2,3,4}))-35.4</f>
        <v>6.1000000000000014</v>
      </c>
      <c r="U34" s="113">
        <f>AVERAGE(SMALL(($D34:J34),{1,2,3,4}))-35.4</f>
        <v>6.1000000000000014</v>
      </c>
      <c r="V34" s="113">
        <f>AVERAGE(SMALL(($E34:K34),{1,2,3,4}))-35.4</f>
        <v>6.7250000000000014</v>
      </c>
      <c r="W34" s="113">
        <f>AVERAGE(SMALL(($E34:L34),{1,2,3,4}))-35.4</f>
        <v>6.7250000000000014</v>
      </c>
      <c r="X34" s="113">
        <f>AVERAGE(SMALL(($E34:M34),{1,2,3,4}))-$E$1</f>
        <v>6.7250000000000014</v>
      </c>
      <c r="Y34" s="113">
        <f>AVERAGE(SMALL(($F34:N34),{1,2,3,4}))-35.4</f>
        <v>7.3500000000000014</v>
      </c>
      <c r="Z34" s="113">
        <f>AVERAGE(SMALL(($F34:O34),{1,2,3,4}))-35.4</f>
        <v>6.8500000000000014</v>
      </c>
      <c r="AA34" s="114"/>
      <c r="AB34" s="115">
        <f>COUNT(F34:O34)</f>
        <v>7</v>
      </c>
      <c r="AC34" s="116">
        <v>0</v>
      </c>
    </row>
    <row r="35" spans="1:29" ht="15.75" x14ac:dyDescent="0.25">
      <c r="A35" s="36" t="s">
        <v>99</v>
      </c>
      <c r="B35" s="110" t="s">
        <v>220</v>
      </c>
      <c r="C35" s="110">
        <v>8</v>
      </c>
      <c r="D35" s="111">
        <f>P35+35.4</f>
        <v>43</v>
      </c>
      <c r="E35" s="111">
        <f t="shared" si="0"/>
        <v>43</v>
      </c>
      <c r="F35" s="112">
        <v>43</v>
      </c>
      <c r="G35" s="112" t="s">
        <v>224</v>
      </c>
      <c r="H35" s="112">
        <v>46</v>
      </c>
      <c r="I35" s="112" t="s">
        <v>224</v>
      </c>
      <c r="J35" s="112" t="s">
        <v>224</v>
      </c>
      <c r="K35" s="112">
        <v>51</v>
      </c>
      <c r="L35" s="112">
        <v>47</v>
      </c>
      <c r="M35" s="112">
        <v>43</v>
      </c>
      <c r="N35" s="112">
        <v>47</v>
      </c>
      <c r="O35" s="112">
        <v>47</v>
      </c>
      <c r="P35" s="113">
        <f>VLOOKUP($A35,'[1]2023 Sign Ups'!$A$2:$T$93,3,FALSE)</f>
        <v>7.6000000000000014</v>
      </c>
      <c r="Q35" s="113">
        <f>AVERAGE(SMALL((D35:F35),{1,2,3}))-$E$1</f>
        <v>7.6000000000000014</v>
      </c>
      <c r="R35" s="113">
        <f>AVERAGE(SMALL(($D35:G35),{1,2,3}))-35.4</f>
        <v>7.6000000000000014</v>
      </c>
      <c r="S35" s="113">
        <f>AVERAGE(SMALL(($D35:H35),{1,2,3}))-35.4</f>
        <v>7.6000000000000014</v>
      </c>
      <c r="T35" s="113">
        <f>AVERAGE(SMALL(($D35:I35),{1,2,3,4}))-35.4</f>
        <v>8.3500000000000014</v>
      </c>
      <c r="U35" s="113">
        <f>AVERAGE(SMALL(($D35:J35),{1,2,3,4}))-35.4</f>
        <v>8.3500000000000014</v>
      </c>
      <c r="V35" s="113">
        <f>AVERAGE(SMALL(($D35:K35),{1,2,3,4}))-35.4</f>
        <v>8.3500000000000014</v>
      </c>
      <c r="W35" s="113">
        <f>AVERAGE(SMALL(($E35:L35),{1,2,3,4}))-35.4</f>
        <v>9.3500000000000014</v>
      </c>
      <c r="X35" s="113">
        <f>AVERAGE(SMALL(($E35:M35),{1,2,3,4}))-$E$1</f>
        <v>8.3500000000000014</v>
      </c>
      <c r="Y35" s="113">
        <f>AVERAGE(SMALL(($F35:N35),{1,2,3,4}))-35.4</f>
        <v>9.3500000000000014</v>
      </c>
      <c r="Z35" s="113">
        <f>AVERAGE(SMALL(($F35:O35),{1,2,3,4}))-35.4</f>
        <v>9.3500000000000014</v>
      </c>
      <c r="AA35" s="114"/>
      <c r="AB35" s="115">
        <f>COUNT(F35:O35)</f>
        <v>7</v>
      </c>
      <c r="AC35" s="116">
        <v>2</v>
      </c>
    </row>
    <row r="36" spans="1:29" ht="15.75" x14ac:dyDescent="0.25">
      <c r="A36" s="36" t="s">
        <v>102</v>
      </c>
      <c r="B36" s="110" t="s">
        <v>220</v>
      </c>
      <c r="C36" s="110">
        <v>8</v>
      </c>
      <c r="D36" s="111">
        <f>P36+35.4</f>
        <v>45.25</v>
      </c>
      <c r="E36" s="111">
        <f t="shared" si="0"/>
        <v>45.25</v>
      </c>
      <c r="F36" s="112" t="s">
        <v>224</v>
      </c>
      <c r="G36" s="112" t="s">
        <v>224</v>
      </c>
      <c r="H36" s="112">
        <v>46</v>
      </c>
      <c r="I36" s="112">
        <v>45</v>
      </c>
      <c r="J36" s="112" t="s">
        <v>224</v>
      </c>
      <c r="K36" s="112">
        <v>50</v>
      </c>
      <c r="L36" s="112">
        <v>45</v>
      </c>
      <c r="M36" s="112" t="s">
        <v>224</v>
      </c>
      <c r="N36" s="112">
        <v>49</v>
      </c>
      <c r="O36" s="112">
        <v>44</v>
      </c>
      <c r="P36" s="113">
        <f>VLOOKUP($A36,'[1]2023 Sign Ups'!$A$2:$T$93,3,FALSE)</f>
        <v>9.8500000000000014</v>
      </c>
      <c r="Q36" s="113">
        <f>AVERAGE(SMALL((D36:F36),{1,2}))-$E$1</f>
        <v>9.8500000000000014</v>
      </c>
      <c r="R36" s="113">
        <f>AVERAGE(SMALL((D36:E36),{1,2}))-$E$1</f>
        <v>9.8500000000000014</v>
      </c>
      <c r="S36" s="113">
        <f>AVERAGE(SMALL((D36:H36),{1,2,3}))-35.4</f>
        <v>10.100000000000001</v>
      </c>
      <c r="T36" s="113">
        <f>AVERAGE(SMALL(($D36:I36),{1,2,3,4}))-35.4</f>
        <v>9.9750000000000014</v>
      </c>
      <c r="U36" s="113">
        <f>AVERAGE(SMALL(($D36:J36),{1,2,3,4}))-35.4</f>
        <v>9.9750000000000014</v>
      </c>
      <c r="V36" s="113">
        <f>AVERAGE(SMALL(($D36:K36),{1,2,3,4}))-35.4</f>
        <v>9.9750000000000014</v>
      </c>
      <c r="W36" s="113">
        <f>AVERAGE(SMALL(($E36:L36),{1,2,3,4}))-35.4</f>
        <v>9.9125000000000014</v>
      </c>
      <c r="X36" s="113">
        <f>AVERAGE(SMALL(($E36:M36),{1,2,3,4}))-$E$1</f>
        <v>9.9125000000000014</v>
      </c>
      <c r="Y36" s="113">
        <f>AVERAGE(SMALL(($E36:N36),{1,2,3,4}))-35.4</f>
        <v>9.9125000000000014</v>
      </c>
      <c r="Z36" s="113">
        <f>AVERAGE(SMALL(($F36:O36),{1,2,3,4}))-35.4</f>
        <v>9.6000000000000014</v>
      </c>
      <c r="AA36" s="114"/>
      <c r="AB36" s="115">
        <f>COUNT(F36:O36)</f>
        <v>6</v>
      </c>
      <c r="AC36" s="116">
        <v>2</v>
      </c>
    </row>
    <row r="37" spans="1:29" ht="15.75" x14ac:dyDescent="0.25">
      <c r="A37" s="43" t="s">
        <v>32</v>
      </c>
      <c r="B37" s="110" t="s">
        <v>221</v>
      </c>
      <c r="C37" s="110">
        <v>2</v>
      </c>
      <c r="D37" s="111">
        <f>AVERAGE(F37:H37)</f>
        <v>47.5</v>
      </c>
      <c r="E37" s="111">
        <f t="shared" si="0"/>
        <v>47.5</v>
      </c>
      <c r="F37" s="112">
        <v>47</v>
      </c>
      <c r="G37" s="112" t="s">
        <v>224</v>
      </c>
      <c r="H37" s="112">
        <v>48</v>
      </c>
      <c r="I37" s="112" t="s">
        <v>224</v>
      </c>
      <c r="J37" s="112" t="s">
        <v>224</v>
      </c>
      <c r="K37" s="112">
        <v>49</v>
      </c>
      <c r="L37" s="112">
        <v>45</v>
      </c>
      <c r="M37" s="112" t="s">
        <v>224</v>
      </c>
      <c r="N37" s="112">
        <v>43</v>
      </c>
      <c r="O37" s="112" t="s">
        <v>224</v>
      </c>
      <c r="P37" s="113" t="s">
        <v>206</v>
      </c>
      <c r="Q37" s="113" t="s">
        <v>206</v>
      </c>
      <c r="R37" s="113" t="s">
        <v>206</v>
      </c>
      <c r="S37" s="113">
        <f>AVERAGE(SMALL((D37:H37),{1,2,3,4}))-35.4</f>
        <v>12.100000000000001</v>
      </c>
      <c r="T37" s="113">
        <f>AVERAGE(SMALL(($D37:I37),{1,2,3,4}))-35.4</f>
        <v>12.100000000000001</v>
      </c>
      <c r="U37" s="113">
        <f>AVERAGE(SMALL(($D37:J37),{1,2,3,4}))-35.4</f>
        <v>12.100000000000001</v>
      </c>
      <c r="V37" s="113">
        <f>AVERAGE(SMALL(($D37:K37),{1,2,3,4}))-35.4</f>
        <v>12.100000000000001</v>
      </c>
      <c r="W37" s="113">
        <f>AVERAGE(SMALL(($E37:L37),{1,2,3,4}))-35.4</f>
        <v>11.475000000000001</v>
      </c>
      <c r="X37" s="113">
        <f>AVERAGE(SMALL(($E37:M37),{1,2,3,4}))-$E$1</f>
        <v>11.475000000000001</v>
      </c>
      <c r="Y37" s="113">
        <f>AVERAGE(SMALL(($E37:N37),{1,2,3,4}))-35.4</f>
        <v>10.225000000000001</v>
      </c>
      <c r="Z37" s="113">
        <f>AVERAGE(SMALL(($F37:O37),{1,2,3,4}))-35.4</f>
        <v>10.350000000000001</v>
      </c>
      <c r="AA37" s="114"/>
      <c r="AB37" s="115">
        <f>COUNT(F37:O37)</f>
        <v>5</v>
      </c>
      <c r="AC37" s="116">
        <v>0</v>
      </c>
    </row>
    <row r="38" spans="1:29" ht="15.75" x14ac:dyDescent="0.25">
      <c r="A38" s="36" t="s">
        <v>89</v>
      </c>
      <c r="B38" s="110" t="s">
        <v>221</v>
      </c>
      <c r="C38" s="110">
        <v>1</v>
      </c>
      <c r="D38" s="111">
        <f>AVERAGE(F38:H38)</f>
        <v>44</v>
      </c>
      <c r="E38" s="111">
        <f t="shared" si="0"/>
        <v>44</v>
      </c>
      <c r="F38" s="112">
        <v>47</v>
      </c>
      <c r="G38" s="112" t="s">
        <v>224</v>
      </c>
      <c r="H38" s="112">
        <v>41</v>
      </c>
      <c r="I38" s="112">
        <v>45</v>
      </c>
      <c r="J38" s="112" t="s">
        <v>224</v>
      </c>
      <c r="K38" s="112">
        <v>49</v>
      </c>
      <c r="L38" s="112">
        <v>43</v>
      </c>
      <c r="M38" s="112">
        <v>51</v>
      </c>
      <c r="N38" s="112">
        <v>43</v>
      </c>
      <c r="O38" s="112" t="s">
        <v>224</v>
      </c>
      <c r="P38" s="113" t="s">
        <v>206</v>
      </c>
      <c r="Q38" s="113" t="s">
        <v>206</v>
      </c>
      <c r="R38" s="113" t="s">
        <v>206</v>
      </c>
      <c r="S38" s="113">
        <f>AVERAGE(SMALL((D38:H38),{1,2,3,4}))-35.4</f>
        <v>8.6000000000000014</v>
      </c>
      <c r="T38" s="113">
        <f>AVERAGE(SMALL(($D38:I38),{1,2,3,4}))-35.4</f>
        <v>8.1000000000000014</v>
      </c>
      <c r="U38" s="113">
        <f>AVERAGE(SMALL(($D38:J38),{1,2,3,4}))-35.4</f>
        <v>8.1000000000000014</v>
      </c>
      <c r="V38" s="113">
        <f>AVERAGE(SMALL(($E38:K38),{1,2,3,4}))-35.4</f>
        <v>8.8500000000000014</v>
      </c>
      <c r="W38" s="113">
        <f>AVERAGE(SMALL(($E38:L38),{1,2,3,4}))-35.4</f>
        <v>7.8500000000000014</v>
      </c>
      <c r="X38" s="113">
        <f>AVERAGE(SMALL(($F38:M38),{1,2,3,4}))-35.4</f>
        <v>8.6000000000000014</v>
      </c>
      <c r="Y38" s="113">
        <f>AVERAGE(SMALL(($F38:N38),{1,2,3,4}))-35.4</f>
        <v>7.6000000000000014</v>
      </c>
      <c r="Z38" s="113">
        <f>AVERAGE(SMALL(($F38:O38),{1,2,3,4}))-35.4</f>
        <v>7.6000000000000014</v>
      </c>
      <c r="AA38" s="114"/>
      <c r="AB38" s="115">
        <f>COUNT(F38:O38)</f>
        <v>7</v>
      </c>
      <c r="AC38" s="116">
        <v>0</v>
      </c>
    </row>
    <row r="39" spans="1:29" ht="15.75" x14ac:dyDescent="0.25">
      <c r="A39" s="36" t="s">
        <v>104</v>
      </c>
      <c r="B39" s="110" t="s">
        <v>220</v>
      </c>
      <c r="C39" s="110">
        <v>3</v>
      </c>
      <c r="D39" s="111">
        <f>P39+35.4</f>
        <v>36</v>
      </c>
      <c r="E39" s="111">
        <f t="shared" si="0"/>
        <v>36</v>
      </c>
      <c r="F39" s="112">
        <v>40</v>
      </c>
      <c r="G39" s="112">
        <v>38</v>
      </c>
      <c r="H39" s="112">
        <v>37</v>
      </c>
      <c r="I39" s="112">
        <v>35</v>
      </c>
      <c r="J39" s="112" t="s">
        <v>224</v>
      </c>
      <c r="K39" s="112">
        <v>39</v>
      </c>
      <c r="L39" s="112">
        <v>38</v>
      </c>
      <c r="M39" s="112">
        <v>35</v>
      </c>
      <c r="N39" s="112">
        <v>35</v>
      </c>
      <c r="O39" s="112">
        <v>34</v>
      </c>
      <c r="P39" s="113">
        <f>VLOOKUP($A39,'[1]2023 Sign Ups'!$A$2:$T$93,3,FALSE)</f>
        <v>0.60000000000000142</v>
      </c>
      <c r="Q39" s="113">
        <f>AVERAGE(SMALL((D39:F39),{1,2,3}))-$E$1</f>
        <v>1.9333333333333371</v>
      </c>
      <c r="R39" s="113">
        <f>AVERAGE(SMALL(($D39:G39),{1,2,3,4}))-35.4</f>
        <v>2.1000000000000014</v>
      </c>
      <c r="S39" s="113">
        <f>AVERAGE(SMALL((D39:H39),{1,2,3,4}))-35.4</f>
        <v>1.3500000000000014</v>
      </c>
      <c r="T39" s="113">
        <f>AVERAGE(SMALL(($D39:I39),{1,2,3,4}))-35.4</f>
        <v>0.60000000000000142</v>
      </c>
      <c r="U39" s="113">
        <f>AVERAGE(SMALL(($D39:J39),{1,2,3,4}))-35.4</f>
        <v>0.60000000000000142</v>
      </c>
      <c r="V39" s="113">
        <f>AVERAGE(SMALL(($E39:K39),{1,2,3,4}))-35.4</f>
        <v>1.1000000000000014</v>
      </c>
      <c r="W39" s="113">
        <f>AVERAGE(SMALL(($F39:L39),{1,2,3,4}))-35.4</f>
        <v>1.6000000000000014</v>
      </c>
      <c r="X39" s="113">
        <f>AVERAGE(SMALL(($F39:M39),{1,2,3,4}))-35.4</f>
        <v>0.85000000000000142</v>
      </c>
      <c r="Y39" s="113">
        <f>AVERAGE(SMALL(($F39:N39),{1,2,3,4}))-35.4</f>
        <v>0.10000000000000142</v>
      </c>
      <c r="Z39" s="113">
        <f>AVERAGE(SMALL(($F39:O39),{1,2,3,4}))-35.4</f>
        <v>-0.64999999999999858</v>
      </c>
      <c r="AA39" s="114"/>
      <c r="AB39" s="115">
        <f>COUNT(F39:O39)</f>
        <v>9</v>
      </c>
      <c r="AC39" s="116">
        <v>2</v>
      </c>
    </row>
    <row r="40" spans="1:29" ht="15.75" x14ac:dyDescent="0.25">
      <c r="A40" s="36" t="s">
        <v>108</v>
      </c>
      <c r="B40" s="110" t="s">
        <v>220</v>
      </c>
      <c r="C40" s="110">
        <v>4</v>
      </c>
      <c r="D40" s="111">
        <f>P40+35.4</f>
        <v>39</v>
      </c>
      <c r="E40" s="111">
        <f t="shared" si="0"/>
        <v>39</v>
      </c>
      <c r="F40" s="112">
        <v>45</v>
      </c>
      <c r="G40" s="112">
        <v>44</v>
      </c>
      <c r="H40" s="112">
        <v>46</v>
      </c>
      <c r="I40" s="112">
        <v>41</v>
      </c>
      <c r="J40" s="112" t="s">
        <v>224</v>
      </c>
      <c r="K40" s="112" t="s">
        <v>224</v>
      </c>
      <c r="L40" s="112">
        <v>41</v>
      </c>
      <c r="M40" s="112">
        <v>48</v>
      </c>
      <c r="N40" s="112">
        <v>40</v>
      </c>
      <c r="O40" s="112">
        <v>42</v>
      </c>
      <c r="P40" s="113">
        <f>VLOOKUP($A40,'[1]2023 Sign Ups'!$A$2:$T$93,3,FALSE)</f>
        <v>3.6000000000000014</v>
      </c>
      <c r="Q40" s="113">
        <f>AVERAGE(SMALL((D40:F40),{1,2,3}))-$E$1</f>
        <v>5.6000000000000014</v>
      </c>
      <c r="R40" s="113">
        <f>AVERAGE(SMALL(($D40:G40),{1,2,3,4}))-35.4</f>
        <v>6.3500000000000014</v>
      </c>
      <c r="S40" s="113">
        <f>AVERAGE(SMALL((D40:H40),{1,2,3,4}))-35.4</f>
        <v>6.3500000000000014</v>
      </c>
      <c r="T40" s="113">
        <f>AVERAGE(SMALL(($D40:I40),{1,2,3,4}))-35.4</f>
        <v>5.3500000000000014</v>
      </c>
      <c r="U40" s="113">
        <f>AVERAGE(SMALL(($D40:J40),{1,2,3,4}))-35.4</f>
        <v>5.3500000000000014</v>
      </c>
      <c r="V40" s="113">
        <f>AVERAGE(SMALL(($E40:K40),{1,2,3,4}))-35.4</f>
        <v>6.8500000000000014</v>
      </c>
      <c r="W40" s="113">
        <f>AVERAGE(SMALL(($E40:L40),{1,2,3,4}))-35.4</f>
        <v>5.8500000000000014</v>
      </c>
      <c r="X40" s="113">
        <f>AVERAGE(SMALL(($F40:M40),{1,2,3,4}))-35.4</f>
        <v>7.3500000000000014</v>
      </c>
      <c r="Y40" s="113">
        <f>AVERAGE(SMALL(($F40:N40),{1,2,3,4}))-35.4</f>
        <v>6.1000000000000014</v>
      </c>
      <c r="Z40" s="113">
        <f>AVERAGE(SMALL(($F40:O40),{1,2,3,4}))-35.4</f>
        <v>5.6000000000000014</v>
      </c>
      <c r="AA40" s="114"/>
      <c r="AB40" s="115">
        <f>COUNT(F40:O40)</f>
        <v>8</v>
      </c>
      <c r="AC40" s="116">
        <v>2</v>
      </c>
    </row>
    <row r="41" spans="1:29" ht="15.75" x14ac:dyDescent="0.25">
      <c r="A41" s="36" t="s">
        <v>58</v>
      </c>
      <c r="B41" s="110" t="s">
        <v>220</v>
      </c>
      <c r="C41" s="110">
        <v>2</v>
      </c>
      <c r="D41" s="111">
        <f>P41+35.4</f>
        <v>44</v>
      </c>
      <c r="E41" s="111">
        <f t="shared" si="0"/>
        <v>44</v>
      </c>
      <c r="F41" s="112">
        <v>47</v>
      </c>
      <c r="G41" s="112" t="s">
        <v>224</v>
      </c>
      <c r="H41" s="112">
        <v>49</v>
      </c>
      <c r="I41" s="112">
        <v>43</v>
      </c>
      <c r="J41" s="112" t="s">
        <v>224</v>
      </c>
      <c r="K41" s="112">
        <v>49</v>
      </c>
      <c r="L41" s="112">
        <v>43</v>
      </c>
      <c r="M41" s="112">
        <v>40</v>
      </c>
      <c r="N41" s="112">
        <v>45</v>
      </c>
      <c r="O41" s="112" t="s">
        <v>224</v>
      </c>
      <c r="P41" s="113">
        <f>VLOOKUP($A41,'[1]2023 Sign Ups'!$A$2:$T$93,3,FALSE)</f>
        <v>8.6000000000000014</v>
      </c>
      <c r="Q41" s="113">
        <f>AVERAGE(SMALL((D41:F41),{1,2,3}))-$E$1</f>
        <v>9.6000000000000014</v>
      </c>
      <c r="R41" s="113">
        <f>AVERAGE(SMALL(($D41:G41),{1,2,3}))-35.4</f>
        <v>9.6000000000000014</v>
      </c>
      <c r="S41" s="113">
        <f>AVERAGE(SMALL(($D41:H41),{1,2,3}))-35.4</f>
        <v>9.6000000000000014</v>
      </c>
      <c r="T41" s="113">
        <f>AVERAGE(SMALL(($D41:I41),{1,2,3,4}))-35.4</f>
        <v>9.1000000000000014</v>
      </c>
      <c r="U41" s="113">
        <f>AVERAGE(SMALL(($D41:J41),{1,2,3,4}))-35.4</f>
        <v>9.1000000000000014</v>
      </c>
      <c r="V41" s="113">
        <f>AVERAGE(SMALL(($E41:K41),{1,2,3,4}))-35.4</f>
        <v>10.350000000000001</v>
      </c>
      <c r="W41" s="113">
        <f>AVERAGE(SMALL(($E41:L41),{1,2,3,4}))-35.4</f>
        <v>8.8500000000000014</v>
      </c>
      <c r="X41" s="113">
        <f>AVERAGE(SMALL(($F41:M41),{1,2,3,4}))-35.4</f>
        <v>7.8500000000000014</v>
      </c>
      <c r="Y41" s="113">
        <f>AVERAGE(SMALL(($F41:N41),{1,2,3,4}))-35.4</f>
        <v>7.3500000000000014</v>
      </c>
      <c r="Z41" s="113">
        <f>AVERAGE(SMALL(($F41:O41),{1,2,3,4}))-35.4</f>
        <v>7.3500000000000014</v>
      </c>
      <c r="AA41" s="114"/>
      <c r="AB41" s="115">
        <f>COUNT(F41:O41)</f>
        <v>7</v>
      </c>
      <c r="AC41" s="116">
        <v>2</v>
      </c>
    </row>
    <row r="42" spans="1:29" ht="15.75" x14ac:dyDescent="0.25">
      <c r="A42" s="36" t="s">
        <v>111</v>
      </c>
      <c r="B42" s="110" t="s">
        <v>220</v>
      </c>
      <c r="C42" s="110">
        <v>6</v>
      </c>
      <c r="D42" s="111">
        <f>P42+35.4</f>
        <v>38.25</v>
      </c>
      <c r="E42" s="111">
        <f t="shared" si="0"/>
        <v>38.25</v>
      </c>
      <c r="F42" s="112">
        <v>39</v>
      </c>
      <c r="G42" s="112">
        <v>41</v>
      </c>
      <c r="H42" s="112">
        <v>45</v>
      </c>
      <c r="I42" s="112">
        <v>37</v>
      </c>
      <c r="J42" s="112" t="s">
        <v>224</v>
      </c>
      <c r="K42" s="112">
        <v>44</v>
      </c>
      <c r="L42" s="112">
        <v>40</v>
      </c>
      <c r="M42" s="112">
        <v>40</v>
      </c>
      <c r="N42" s="112">
        <v>41</v>
      </c>
      <c r="O42" s="112">
        <v>44</v>
      </c>
      <c r="P42" s="113">
        <f>VLOOKUP($A42,'[1]2023 Sign Ups'!$A$2:$T$93,3,FALSE)</f>
        <v>2.8500000000000014</v>
      </c>
      <c r="Q42" s="113">
        <f>AVERAGE(SMALL((D42:F42),{1,2,3}))-$E$1</f>
        <v>3.1000000000000014</v>
      </c>
      <c r="R42" s="113">
        <f>AVERAGE(SMALL(($D42:G42),{1,2,3,4}))-35.4</f>
        <v>3.7250000000000014</v>
      </c>
      <c r="S42" s="113">
        <f>AVERAGE(SMALL((D42:H42),{1,2,3,4}))-35.4</f>
        <v>3.7250000000000014</v>
      </c>
      <c r="T42" s="113">
        <f>AVERAGE(SMALL(($D42:I42),{1,2,3,4}))-35.4</f>
        <v>2.7250000000000014</v>
      </c>
      <c r="U42" s="113">
        <f>AVERAGE(SMALL(($D42:J42),{1,2,3,4}))-35.4</f>
        <v>2.7250000000000014</v>
      </c>
      <c r="V42" s="113">
        <f>AVERAGE(SMALL(($E42:K42),{1,2,3,4}))-35.4</f>
        <v>3.4125000000000014</v>
      </c>
      <c r="W42" s="113">
        <f>AVERAGE(SMALL(($F42:L42),{1,2,3,4}))-35.4</f>
        <v>3.8500000000000014</v>
      </c>
      <c r="X42" s="113">
        <f>AVERAGE(SMALL(($F42:M42),{1,2,3,4}))-35.4</f>
        <v>3.6000000000000014</v>
      </c>
      <c r="Y42" s="113">
        <f>AVERAGE(SMALL(($F42:N42),{1,2,3,4}))-35.4</f>
        <v>3.6000000000000014</v>
      </c>
      <c r="Z42" s="113">
        <f>AVERAGE(SMALL(($F42:O42),{1,2,3,4}))-35.4</f>
        <v>3.6000000000000014</v>
      </c>
      <c r="AA42" s="114"/>
      <c r="AB42" s="115">
        <f>COUNT(F42:O42)</f>
        <v>9</v>
      </c>
      <c r="AC42" s="116">
        <v>2</v>
      </c>
    </row>
    <row r="43" spans="1:29" ht="15.75" x14ac:dyDescent="0.25">
      <c r="A43" s="36" t="s">
        <v>50</v>
      </c>
      <c r="B43" s="110" t="s">
        <v>220</v>
      </c>
      <c r="C43" s="110">
        <v>7</v>
      </c>
      <c r="D43" s="111">
        <f>P43+35.4</f>
        <v>37.5</v>
      </c>
      <c r="E43" s="111">
        <f t="shared" si="0"/>
        <v>37.5</v>
      </c>
      <c r="F43" s="112">
        <v>40</v>
      </c>
      <c r="G43" s="112">
        <v>47</v>
      </c>
      <c r="H43" s="112">
        <v>42</v>
      </c>
      <c r="I43" s="112">
        <v>43</v>
      </c>
      <c r="J43" s="112" t="s">
        <v>224</v>
      </c>
      <c r="K43" s="112">
        <v>44</v>
      </c>
      <c r="L43" s="112">
        <v>38</v>
      </c>
      <c r="M43" s="112">
        <v>42</v>
      </c>
      <c r="N43" s="112">
        <v>41</v>
      </c>
      <c r="O43" s="112">
        <v>47</v>
      </c>
      <c r="P43" s="113">
        <f>VLOOKUP($A43,'[1]2023 Sign Ups'!$A$2:$T$93,3,FALSE)</f>
        <v>2.1000000000000014</v>
      </c>
      <c r="Q43" s="113">
        <f>AVERAGE(SMALL((D43:F43),{1,2,3}))-$E$1</f>
        <v>2.9333333333333371</v>
      </c>
      <c r="R43" s="113">
        <f>AVERAGE(SMALL(($D43:G43),{1,2,3,4}))-35.4</f>
        <v>5.1000000000000014</v>
      </c>
      <c r="S43" s="113">
        <f>AVERAGE(SMALL((D43:H43),{1,2,3,4}))-35.4</f>
        <v>3.8500000000000014</v>
      </c>
      <c r="T43" s="113">
        <f>AVERAGE(SMALL(($D43:I43),{1,2,3,4}))-35.4</f>
        <v>3.8500000000000014</v>
      </c>
      <c r="U43" s="113">
        <f>AVERAGE(SMALL(($D43:J43),{1,2,3,4}))-35.4</f>
        <v>3.8500000000000014</v>
      </c>
      <c r="V43" s="113">
        <f>AVERAGE(SMALL(($E43:K43),{1,2,3,4}))-35.4</f>
        <v>5.2250000000000014</v>
      </c>
      <c r="W43" s="113">
        <f>AVERAGE(SMALL(($F43:L43),{1,2,3,4}))-35.4</f>
        <v>5.3500000000000014</v>
      </c>
      <c r="X43" s="113">
        <f>AVERAGE(SMALL(($F43:M43),{1,2,3,4}))-35.4</f>
        <v>5.1000000000000014</v>
      </c>
      <c r="Y43" s="113">
        <f>AVERAGE(SMALL(($F43:N43),{1,2,3,4}))-35.4</f>
        <v>4.8500000000000014</v>
      </c>
      <c r="Z43" s="113">
        <f>AVERAGE(SMALL(($F43:O43),{1,2,3,4}))-35.4</f>
        <v>4.8500000000000014</v>
      </c>
      <c r="AA43" s="114"/>
      <c r="AB43" s="115">
        <f>COUNT(F43:O43)</f>
        <v>9</v>
      </c>
      <c r="AC43" s="116">
        <v>2</v>
      </c>
    </row>
    <row r="44" spans="1:29" ht="15.75" x14ac:dyDescent="0.25">
      <c r="A44" s="36" t="s">
        <v>113</v>
      </c>
      <c r="B44" s="110" t="s">
        <v>221</v>
      </c>
      <c r="C44" s="110">
        <v>8</v>
      </c>
      <c r="D44" s="111">
        <f>AVERAGE(F44:G44)</f>
        <v>42.5</v>
      </c>
      <c r="E44" s="113">
        <f t="shared" si="0"/>
        <v>42.5</v>
      </c>
      <c r="F44" s="112">
        <v>45</v>
      </c>
      <c r="G44" s="112">
        <v>40</v>
      </c>
      <c r="H44" s="112" t="s">
        <v>224</v>
      </c>
      <c r="I44" s="112" t="s">
        <v>224</v>
      </c>
      <c r="J44" s="112" t="s">
        <v>224</v>
      </c>
      <c r="K44" s="112" t="s">
        <v>224</v>
      </c>
      <c r="L44" s="112">
        <v>42</v>
      </c>
      <c r="M44" s="112" t="s">
        <v>224</v>
      </c>
      <c r="N44" s="112">
        <v>43</v>
      </c>
      <c r="O44" s="112" t="s">
        <v>224</v>
      </c>
      <c r="P44" s="113" t="s">
        <v>206</v>
      </c>
      <c r="Q44" s="113" t="s">
        <v>206</v>
      </c>
      <c r="R44" s="113">
        <f>AVERAGE(SMALL((F44:G44),{1,2}))-$E$1</f>
        <v>7.1000000000000014</v>
      </c>
      <c r="S44" s="113">
        <f>AVERAGE(SMALL((D44:H44),{1,2,3,4}))-35.4</f>
        <v>7.1000000000000014</v>
      </c>
      <c r="T44" s="113">
        <f>AVERAGE(SMALL(($D44:I44),{1,2,3,4}))-35.4</f>
        <v>7.1000000000000014</v>
      </c>
      <c r="U44" s="113">
        <f>AVERAGE(SMALL(($D44:J44),{1,2,3,4}))-35.4</f>
        <v>7.1000000000000014</v>
      </c>
      <c r="V44" s="113">
        <f>AVERAGE(SMALL(($D44:K44),{1,2,3,4}))-35.4</f>
        <v>7.1000000000000014</v>
      </c>
      <c r="W44" s="113">
        <f>AVERAGE(SMALL(($D44:L44),{1,2,3,4}))-$E$1</f>
        <v>6.3500000000000014</v>
      </c>
      <c r="X44" s="113">
        <f>AVERAGE(SMALL(($D44:M44),{1,2,3,4}))-$E$1</f>
        <v>6.3500000000000014</v>
      </c>
      <c r="Y44" s="113">
        <f>AVERAGE(SMALL(($E44:N44),{1,2,3,4}))-35.4</f>
        <v>6.4750000000000014</v>
      </c>
      <c r="Z44" s="113">
        <f>AVERAGE(SMALL(($E44:O44),{1,2,3,4}))-35.4</f>
        <v>6.4750000000000014</v>
      </c>
      <c r="AA44" s="114"/>
      <c r="AB44" s="115">
        <f>COUNT(F44:O44)</f>
        <v>4</v>
      </c>
      <c r="AC44" s="116">
        <v>0</v>
      </c>
    </row>
    <row r="45" spans="1:29" ht="15.75" x14ac:dyDescent="0.25">
      <c r="A45" s="36" t="s">
        <v>73</v>
      </c>
      <c r="B45" s="110" t="s">
        <v>220</v>
      </c>
      <c r="C45" s="110">
        <v>1</v>
      </c>
      <c r="D45" s="111">
        <f>P45+35.4</f>
        <v>44.25</v>
      </c>
      <c r="E45" s="111">
        <f t="shared" si="0"/>
        <v>44.25</v>
      </c>
      <c r="F45" s="112">
        <v>47</v>
      </c>
      <c r="G45" s="112">
        <v>52</v>
      </c>
      <c r="H45" s="112">
        <v>47</v>
      </c>
      <c r="I45" s="112">
        <v>41</v>
      </c>
      <c r="J45" s="112" t="s">
        <v>224</v>
      </c>
      <c r="K45" s="112" t="s">
        <v>224</v>
      </c>
      <c r="L45" s="112">
        <v>49</v>
      </c>
      <c r="M45" s="112">
        <v>49</v>
      </c>
      <c r="N45" s="112">
        <v>42</v>
      </c>
      <c r="O45" s="112">
        <v>44</v>
      </c>
      <c r="P45" s="113">
        <f>VLOOKUP($A45,'[1]2023 Sign Ups'!$A$2:$T$93,3,FALSE)</f>
        <v>8.8500000000000014</v>
      </c>
      <c r="Q45" s="113">
        <f>AVERAGE(SMALL((D45:F45),{1,2,3}))-$E$1</f>
        <v>9.7666666666666657</v>
      </c>
      <c r="R45" s="113">
        <f>AVERAGE(SMALL(($D45:G45),{1,2,3,4}))-35.4</f>
        <v>11.475000000000001</v>
      </c>
      <c r="S45" s="113">
        <f>AVERAGE(SMALL((D45:H45),{1,2,3,4}))-35.4</f>
        <v>10.225000000000001</v>
      </c>
      <c r="T45" s="113">
        <f>AVERAGE(SMALL(($D45:I45),{1,2,3,4}))-35.4</f>
        <v>8.7250000000000014</v>
      </c>
      <c r="U45" s="113">
        <f>AVERAGE(SMALL(($D45:J45),{1,2,3,4}))-35.4</f>
        <v>8.7250000000000014</v>
      </c>
      <c r="V45" s="113">
        <f>AVERAGE(SMALL(($E45:K45),{1,2,3,4}))-35.4</f>
        <v>9.4125000000000014</v>
      </c>
      <c r="W45" s="113">
        <f>AVERAGE(SMALL(($E45:L45),{1,2,3,4}))-35.4</f>
        <v>9.4125000000000014</v>
      </c>
      <c r="X45" s="113">
        <f>AVERAGE(SMALL(($F45:M45),{1,2,3,4}))-35.4</f>
        <v>10.600000000000001</v>
      </c>
      <c r="Y45" s="113">
        <f>AVERAGE(SMALL(($F45:N45),{1,2,3,4}))-35.4</f>
        <v>8.8500000000000014</v>
      </c>
      <c r="Z45" s="113">
        <f>AVERAGE(SMALL(($F45:O45),{1,2,3,4}))-35.4</f>
        <v>8.1000000000000014</v>
      </c>
      <c r="AA45" s="114"/>
      <c r="AB45" s="115">
        <f>COUNT(F45:O45)</f>
        <v>8</v>
      </c>
      <c r="AC45" s="116">
        <v>2</v>
      </c>
    </row>
    <row r="46" spans="1:29" ht="15.75" x14ac:dyDescent="0.25">
      <c r="A46" s="36" t="s">
        <v>105</v>
      </c>
      <c r="B46" s="110" t="s">
        <v>220</v>
      </c>
      <c r="C46" s="110">
        <v>3</v>
      </c>
      <c r="D46" s="111">
        <f>P46+35.4</f>
        <v>48.75</v>
      </c>
      <c r="E46" s="111">
        <f t="shared" si="0"/>
        <v>48.75</v>
      </c>
      <c r="F46" s="112">
        <v>53</v>
      </c>
      <c r="G46" s="112">
        <v>56</v>
      </c>
      <c r="H46" s="112" t="s">
        <v>224</v>
      </c>
      <c r="I46" s="112">
        <v>58</v>
      </c>
      <c r="J46" s="112" t="s">
        <v>224</v>
      </c>
      <c r="K46" s="112">
        <v>52</v>
      </c>
      <c r="L46" s="112">
        <v>54</v>
      </c>
      <c r="M46" s="112">
        <v>48</v>
      </c>
      <c r="N46" s="112">
        <v>44</v>
      </c>
      <c r="O46" s="112">
        <v>51</v>
      </c>
      <c r="P46" s="113">
        <f>VLOOKUP($A46,'[1]2023 Sign Ups'!$A$2:$T$93,3,FALSE)</f>
        <v>13.350000000000001</v>
      </c>
      <c r="Q46" s="113">
        <f>AVERAGE(SMALL((D46:F46),{1,2,3}))-$E$1</f>
        <v>14.766666666666666</v>
      </c>
      <c r="R46" s="113">
        <f>AVERAGE(SMALL(($D46:G46),{1,2,3,4}))-35.4</f>
        <v>16.225000000000001</v>
      </c>
      <c r="S46" s="113">
        <f>AVERAGE(SMALL((D46:H46),{1,2,3,4}))-35.4</f>
        <v>16.225000000000001</v>
      </c>
      <c r="T46" s="113">
        <f>AVERAGE(SMALL(($D46:I46),{1,2,3,4}))-35.4</f>
        <v>16.225000000000001</v>
      </c>
      <c r="U46" s="113">
        <f>AVERAGE(SMALL(($D46:J46),{1,2,3,4}))-35.4</f>
        <v>16.225000000000001</v>
      </c>
      <c r="V46" s="113">
        <f>AVERAGE(SMALL(($E46:K46),{1,2,3,4}))-35.4</f>
        <v>17.037500000000001</v>
      </c>
      <c r="W46" s="113">
        <f>AVERAGE(SMALL(($E46:L46),{1,2,3,4}))-35.4</f>
        <v>16.537500000000001</v>
      </c>
      <c r="X46" s="113">
        <f>AVERAGE(SMALL(($F46:M46),{1,2,3,4}))-35.4</f>
        <v>16.350000000000001</v>
      </c>
      <c r="Y46" s="113">
        <f>AVERAGE(SMALL(($F46:N46),{1,2,3,4}))-35.4</f>
        <v>13.850000000000001</v>
      </c>
      <c r="Z46" s="113">
        <f>AVERAGE(SMALL(($F46:O46),{1,2,3,4}))-35.4</f>
        <v>13.350000000000001</v>
      </c>
      <c r="AA46" s="114"/>
      <c r="AB46" s="115">
        <f>COUNT(F46:O46)</f>
        <v>8</v>
      </c>
      <c r="AC46" s="116">
        <v>2</v>
      </c>
    </row>
    <row r="47" spans="1:29" ht="15.75" x14ac:dyDescent="0.25">
      <c r="A47" s="36" t="s">
        <v>84</v>
      </c>
      <c r="B47" s="110" t="s">
        <v>221</v>
      </c>
      <c r="C47" s="110">
        <v>5</v>
      </c>
      <c r="D47" s="111">
        <f>AVERAGE(F47:G47)</f>
        <v>50</v>
      </c>
      <c r="E47" s="111">
        <f t="shared" si="0"/>
        <v>50</v>
      </c>
      <c r="F47" s="112">
        <v>57</v>
      </c>
      <c r="G47" s="112">
        <v>43</v>
      </c>
      <c r="H47" s="112">
        <v>45</v>
      </c>
      <c r="I47" s="112">
        <v>57</v>
      </c>
      <c r="J47" s="112" t="s">
        <v>224</v>
      </c>
      <c r="K47" s="112">
        <v>55</v>
      </c>
      <c r="L47" s="112">
        <v>42</v>
      </c>
      <c r="M47" s="112">
        <v>47</v>
      </c>
      <c r="N47" s="112">
        <v>48</v>
      </c>
      <c r="O47" s="112">
        <v>44</v>
      </c>
      <c r="P47" s="113" t="s">
        <v>206</v>
      </c>
      <c r="Q47" s="113" t="s">
        <v>206</v>
      </c>
      <c r="R47" s="113">
        <f>AVERAGE(SMALL((F47:G47),{1,2}))-$E$1</f>
        <v>14.600000000000001</v>
      </c>
      <c r="S47" s="113">
        <f>AVERAGE(SMALL((D47:H47),{1,2,3,4}))-35.4</f>
        <v>11.600000000000001</v>
      </c>
      <c r="T47" s="113">
        <f>AVERAGE(SMALL(($D47:I47),{1,2,3,4}))-35.4</f>
        <v>11.600000000000001</v>
      </c>
      <c r="U47" s="113">
        <f>AVERAGE(SMALL(($D47:J47),{1,2,3,4}))-35.4</f>
        <v>11.600000000000001</v>
      </c>
      <c r="V47" s="113">
        <f>AVERAGE(SMALL(($E47:K47),{1,2,3,4}))-35.4</f>
        <v>12.850000000000001</v>
      </c>
      <c r="W47" s="113">
        <f>AVERAGE(SMALL(($F47:L47),{1,2,3,4}))-35.4</f>
        <v>10.850000000000001</v>
      </c>
      <c r="X47" s="113">
        <f>AVERAGE(SMALL(($F47:M47),{1,2,3,4}))-35.4</f>
        <v>8.8500000000000014</v>
      </c>
      <c r="Y47" s="113">
        <f>AVERAGE(SMALL(($F47:N47),{1,2,3,4}))-35.4</f>
        <v>8.8500000000000014</v>
      </c>
      <c r="Z47" s="113">
        <f>AVERAGE(SMALL(($F47:O47),{1,2,3,4}))-35.4</f>
        <v>8.1000000000000014</v>
      </c>
      <c r="AA47" s="114"/>
      <c r="AB47" s="115">
        <f>COUNT(F47:O47)</f>
        <v>9</v>
      </c>
      <c r="AC47" s="116">
        <v>0</v>
      </c>
    </row>
    <row r="48" spans="1:29" ht="15.75" x14ac:dyDescent="0.25">
      <c r="A48" s="36" t="s">
        <v>75</v>
      </c>
      <c r="B48" s="110" t="s">
        <v>220</v>
      </c>
      <c r="C48" s="110">
        <v>1</v>
      </c>
      <c r="D48" s="111">
        <f t="shared" ref="D48:D54" si="3">P48+35.4</f>
        <v>47.75</v>
      </c>
      <c r="E48" s="111">
        <f t="shared" si="0"/>
        <v>47.75</v>
      </c>
      <c r="F48" s="112">
        <v>48</v>
      </c>
      <c r="G48" s="112">
        <v>58</v>
      </c>
      <c r="H48" s="112">
        <v>50</v>
      </c>
      <c r="I48" s="112">
        <v>49</v>
      </c>
      <c r="J48" s="112" t="s">
        <v>224</v>
      </c>
      <c r="K48" s="112">
        <v>46</v>
      </c>
      <c r="L48" s="112">
        <v>48</v>
      </c>
      <c r="M48" s="112">
        <v>45</v>
      </c>
      <c r="N48" s="112">
        <v>44</v>
      </c>
      <c r="O48" s="112">
        <v>45</v>
      </c>
      <c r="P48" s="113">
        <f>VLOOKUP($A48,'[1]2023 Sign Ups'!$A$2:$T$93,3,FALSE)</f>
        <v>12.350000000000001</v>
      </c>
      <c r="Q48" s="113">
        <f>AVERAGE(SMALL((D48:F48),{1,2,3}))-$E$1</f>
        <v>12.433333333333337</v>
      </c>
      <c r="R48" s="113">
        <f>AVERAGE(SMALL(($D48:G48),{1,2,3,4}))-35.4</f>
        <v>14.975000000000001</v>
      </c>
      <c r="S48" s="113">
        <f>AVERAGE(SMALL((D48:H48),{1,2,3,4}))-35.4</f>
        <v>12.975000000000001</v>
      </c>
      <c r="T48" s="113">
        <f>AVERAGE(SMALL(($D48:I48),{1,2,3,4}))-35.4</f>
        <v>12.725000000000001</v>
      </c>
      <c r="U48" s="113">
        <f>AVERAGE(SMALL(($D48:J48),{1,2,3,4}))-35.4</f>
        <v>12.725000000000001</v>
      </c>
      <c r="V48" s="113">
        <f>AVERAGE(SMALL(($E48:K48),{1,2,3,4}))-35.4</f>
        <v>12.287500000000001</v>
      </c>
      <c r="W48" s="113">
        <f>AVERAGE(SMALL(($F48:L48),{1,2,3,4}))-35.4</f>
        <v>12.350000000000001</v>
      </c>
      <c r="X48" s="113">
        <f>AVERAGE(SMALL(($F48:M48),{1,2,3,4}))-35.4</f>
        <v>11.350000000000001</v>
      </c>
      <c r="Y48" s="113">
        <f>AVERAGE(SMALL(($F48:N48),{1,2,3,4}))-35.4</f>
        <v>10.350000000000001</v>
      </c>
      <c r="Z48" s="113">
        <f>AVERAGE(SMALL(($F48:O48),{1,2,3,4}))-35.4</f>
        <v>9.6000000000000014</v>
      </c>
      <c r="AA48" s="114"/>
      <c r="AB48" s="115">
        <f>COUNT(F48:O48)</f>
        <v>9</v>
      </c>
      <c r="AC48" s="116">
        <v>2</v>
      </c>
    </row>
    <row r="49" spans="1:29" ht="15.75" x14ac:dyDescent="0.25">
      <c r="A49" s="36" t="s">
        <v>100</v>
      </c>
      <c r="B49" s="110" t="s">
        <v>220</v>
      </c>
      <c r="C49" s="110">
        <v>3</v>
      </c>
      <c r="D49" s="111">
        <f t="shared" si="3"/>
        <v>41.25</v>
      </c>
      <c r="E49" s="111">
        <f t="shared" si="0"/>
        <v>41.25</v>
      </c>
      <c r="F49" s="112">
        <v>50</v>
      </c>
      <c r="G49" s="112">
        <v>41</v>
      </c>
      <c r="H49" s="112" t="s">
        <v>224</v>
      </c>
      <c r="I49" s="112">
        <v>42</v>
      </c>
      <c r="J49" s="112" t="s">
        <v>224</v>
      </c>
      <c r="K49" s="112">
        <v>42</v>
      </c>
      <c r="L49" s="112">
        <v>42</v>
      </c>
      <c r="M49" s="112" t="s">
        <v>224</v>
      </c>
      <c r="N49" s="112" t="s">
        <v>224</v>
      </c>
      <c r="O49" s="112">
        <v>38</v>
      </c>
      <c r="P49" s="113">
        <f>VLOOKUP($A49,'[1]2023 Sign Ups'!$A$2:$T$93,3,FALSE)</f>
        <v>5.8500000000000014</v>
      </c>
      <c r="Q49" s="113">
        <f>AVERAGE(SMALL((D49:F49),{1,2,3}))-$E$1</f>
        <v>8.7666666666666657</v>
      </c>
      <c r="R49" s="113">
        <f>AVERAGE(SMALL(($D49:G49),{1,2,3,4}))-35.4</f>
        <v>7.9750000000000014</v>
      </c>
      <c r="S49" s="113">
        <f>AVERAGE(SMALL((D49:H49),{1,2,3,4}))-35.4</f>
        <v>7.9750000000000014</v>
      </c>
      <c r="T49" s="113">
        <f>AVERAGE(SMALL(($D49:I49),{1,2,3,4}))-35.4</f>
        <v>5.9750000000000014</v>
      </c>
      <c r="U49" s="113">
        <f>AVERAGE(SMALL(($D49:J49),{1,2,3,4}))-35.4</f>
        <v>5.9750000000000014</v>
      </c>
      <c r="V49" s="113">
        <f>AVERAGE(SMALL(($E49:K49),{1,2,3,4}))-35.4</f>
        <v>6.1625000000000014</v>
      </c>
      <c r="W49" s="113">
        <f>AVERAGE(SMALL(($E49:L49),{1,2,3,4}))-35.4</f>
        <v>6.1625000000000014</v>
      </c>
      <c r="X49" s="113">
        <f>AVERAGE(SMALL(($E49:M49),{1,2,3,4}))-$E$1</f>
        <v>6.1625000000000014</v>
      </c>
      <c r="Y49" s="113">
        <f>AVERAGE(SMALL(($E49:N49),{1,2,3,4}))-35.4</f>
        <v>6.1625000000000014</v>
      </c>
      <c r="Z49" s="113">
        <f>AVERAGE(SMALL(($F49:O49),{1,2,3,4}))-35.4</f>
        <v>5.3500000000000014</v>
      </c>
      <c r="AA49" s="114"/>
      <c r="AB49" s="115">
        <f>COUNT(F49:O49)</f>
        <v>6</v>
      </c>
      <c r="AC49" s="116">
        <v>2</v>
      </c>
    </row>
    <row r="50" spans="1:29" ht="15.75" x14ac:dyDescent="0.25">
      <c r="A50" s="36" t="s">
        <v>119</v>
      </c>
      <c r="B50" s="110" t="s">
        <v>220</v>
      </c>
      <c r="C50" s="110">
        <v>8</v>
      </c>
      <c r="D50" s="129">
        <f t="shared" si="3"/>
        <v>40.75</v>
      </c>
      <c r="E50" s="129">
        <f t="shared" si="0"/>
        <v>40.75</v>
      </c>
      <c r="F50" s="112">
        <v>43</v>
      </c>
      <c r="G50" s="112">
        <v>50</v>
      </c>
      <c r="H50" s="112" t="s">
        <v>224</v>
      </c>
      <c r="I50" s="112" t="s">
        <v>224</v>
      </c>
      <c r="J50" s="112" t="s">
        <v>224</v>
      </c>
      <c r="K50" s="112" t="s">
        <v>224</v>
      </c>
      <c r="L50" s="112">
        <v>42</v>
      </c>
      <c r="M50" s="112" t="s">
        <v>224</v>
      </c>
      <c r="N50" s="112" t="s">
        <v>224</v>
      </c>
      <c r="O50" s="112" t="s">
        <v>224</v>
      </c>
      <c r="P50" s="113">
        <f>VLOOKUP($A50,'[1]2023 Sign Ups'!$A$2:$T$93,3,FALSE)</f>
        <v>5.3500000000000014</v>
      </c>
      <c r="Q50" s="113">
        <f>AVERAGE(SMALL((D50:F50),{1,2,3}))-$E$1</f>
        <v>6.1000000000000014</v>
      </c>
      <c r="R50" s="113">
        <f>AVERAGE(SMALL(($D50:G50),{1,2,3,4}))-35.4</f>
        <v>8.2250000000000014</v>
      </c>
      <c r="S50" s="113">
        <f>AVERAGE(SMALL((D50:H50),{1,2,3,4}))-35.4</f>
        <v>8.2250000000000014</v>
      </c>
      <c r="T50" s="113">
        <f>AVERAGE(SMALL(($D50:I50),{1,2,3,4}))-35.4</f>
        <v>8.2250000000000014</v>
      </c>
      <c r="U50" s="113">
        <f>AVERAGE(SMALL(($D50:J50),{1,2,3,4}))-35.4</f>
        <v>8.2250000000000014</v>
      </c>
      <c r="V50" s="113">
        <f>AVERAGE(SMALL(($D50:K50),{1,2,3,4}))-35.4</f>
        <v>8.2250000000000014</v>
      </c>
      <c r="W50" s="113">
        <f>AVERAGE(SMALL(($D50:L50),{1,2,3,4}))-$E$1</f>
        <v>6.2250000000000014</v>
      </c>
      <c r="X50" s="113">
        <f>AVERAGE(SMALL(($D50:M50),{1,2,3,4}))-$E$1</f>
        <v>6.2250000000000014</v>
      </c>
      <c r="Y50" s="113">
        <f>AVERAGE(SMALL(($D50:N50),{1,2,3,4}))-$E$1</f>
        <v>6.2250000000000014</v>
      </c>
      <c r="Z50" s="113">
        <f>AVERAGE(SMALL(($D50:O50),{1,2,3,4}))-$E$1</f>
        <v>6.2250000000000014</v>
      </c>
      <c r="AA50" s="114"/>
      <c r="AB50" s="115">
        <f>COUNT(F50:O50)</f>
        <v>3</v>
      </c>
      <c r="AC50" s="116">
        <v>2</v>
      </c>
    </row>
    <row r="51" spans="1:29" ht="15.75" x14ac:dyDescent="0.25">
      <c r="A51" s="36" t="s">
        <v>101</v>
      </c>
      <c r="B51" s="110" t="s">
        <v>220</v>
      </c>
      <c r="C51" s="110">
        <v>6</v>
      </c>
      <c r="D51" s="111">
        <f t="shared" si="3"/>
        <v>42.5</v>
      </c>
      <c r="E51" s="111">
        <f t="shared" si="0"/>
        <v>42.5</v>
      </c>
      <c r="F51" s="112">
        <v>46</v>
      </c>
      <c r="G51" s="112" t="s">
        <v>224</v>
      </c>
      <c r="H51" s="112">
        <v>43</v>
      </c>
      <c r="I51" s="112">
        <v>45</v>
      </c>
      <c r="J51" s="112" t="s">
        <v>224</v>
      </c>
      <c r="K51" s="112">
        <v>50</v>
      </c>
      <c r="L51" s="112">
        <v>42</v>
      </c>
      <c r="M51" s="112">
        <v>44</v>
      </c>
      <c r="N51" s="112">
        <v>42</v>
      </c>
      <c r="O51" s="112">
        <v>40</v>
      </c>
      <c r="P51" s="113">
        <f>VLOOKUP($A51,'[1]2023 Sign Ups'!$A$2:$T$93,3,FALSE)</f>
        <v>7.1000000000000014</v>
      </c>
      <c r="Q51" s="113">
        <f>AVERAGE(SMALL((D51:F51),{1,2,3}))-$E$1</f>
        <v>8.2666666666666657</v>
      </c>
      <c r="R51" s="113">
        <f>AVERAGE(SMALL(($D51:G51),{1,2,3}))-35.4</f>
        <v>8.2666666666666657</v>
      </c>
      <c r="S51" s="113">
        <f>AVERAGE(SMALL((D51:H51),{1,2,3,4}))-35.4</f>
        <v>8.1000000000000014</v>
      </c>
      <c r="T51" s="113">
        <f>AVERAGE(SMALL(($D51:I51),{1,2,3,4}))-35.4</f>
        <v>7.8500000000000014</v>
      </c>
      <c r="U51" s="113">
        <f>AVERAGE(SMALL(($D51:J51),{1,2,3,4}))-35.4</f>
        <v>7.8500000000000014</v>
      </c>
      <c r="V51" s="113">
        <f>AVERAGE(SMALL(($E51:K51),{1,2,3,4}))-35.4</f>
        <v>8.7250000000000014</v>
      </c>
      <c r="W51" s="113">
        <f>AVERAGE(SMALL(($E51:L51),{1,2,3,4}))-35.4</f>
        <v>7.7250000000000014</v>
      </c>
      <c r="X51" s="113">
        <f>AVERAGE(SMALL(($F51:M51),{1,2,3,4}))-35.4</f>
        <v>8.1000000000000014</v>
      </c>
      <c r="Y51" s="113">
        <f>AVERAGE(SMALL(($F51:N51),{1,2,3,4}))-35.4</f>
        <v>7.3500000000000014</v>
      </c>
      <c r="Z51" s="113">
        <f>AVERAGE(SMALL(($F51:O51),{1,2,3,4}))-35.4</f>
        <v>6.3500000000000014</v>
      </c>
      <c r="AA51" s="114"/>
      <c r="AB51" s="115">
        <f>COUNT(F51:O51)</f>
        <v>8</v>
      </c>
      <c r="AC51" s="116">
        <v>2</v>
      </c>
    </row>
    <row r="52" spans="1:29" ht="15.75" x14ac:dyDescent="0.25">
      <c r="A52" s="36" t="s">
        <v>56</v>
      </c>
      <c r="B52" s="110" t="s">
        <v>220</v>
      </c>
      <c r="C52" s="110">
        <v>7</v>
      </c>
      <c r="D52" s="111">
        <f t="shared" si="3"/>
        <v>37.78</v>
      </c>
      <c r="E52" s="129">
        <f t="shared" si="0"/>
        <v>37.78</v>
      </c>
      <c r="F52" s="112" t="s">
        <v>224</v>
      </c>
      <c r="G52" s="112" t="s">
        <v>224</v>
      </c>
      <c r="H52" s="112" t="s">
        <v>224</v>
      </c>
      <c r="I52" s="112">
        <v>39</v>
      </c>
      <c r="J52" s="112" t="s">
        <v>224</v>
      </c>
      <c r="K52" s="112">
        <v>43</v>
      </c>
      <c r="L52" s="112">
        <v>40</v>
      </c>
      <c r="M52" s="112">
        <v>38</v>
      </c>
      <c r="N52" s="112">
        <v>40</v>
      </c>
      <c r="O52" s="112" t="s">
        <v>224</v>
      </c>
      <c r="P52" s="113">
        <f>VLOOKUP($A52,'[1]2023 Sign Ups'!$A$2:$T$93,3,FALSE)</f>
        <v>2.3800000000000026</v>
      </c>
      <c r="Q52" s="113">
        <f>AVERAGE(SMALL((D52:F52),{1,2}))-$E$1</f>
        <v>2.3800000000000026</v>
      </c>
      <c r="R52" s="113">
        <f>AVERAGE(SMALL((D52:E52),{1,2}))-$E$1</f>
        <v>2.3800000000000026</v>
      </c>
      <c r="S52" s="113">
        <f>AVERAGE(SMALL((D52:F52),{1,2}))-$E$1</f>
        <v>2.3800000000000026</v>
      </c>
      <c r="T52" s="113">
        <f>AVERAGE(SMALL(($D52:I52),{1,2,3}))-35.4</f>
        <v>2.7866666666666688</v>
      </c>
      <c r="U52" s="113">
        <f>AVERAGE(SMALL(($D52:J52),{1,2,3}))-35.4</f>
        <v>2.7866666666666688</v>
      </c>
      <c r="V52" s="113">
        <f>AVERAGE(SMALL(($D52:K52),{1,2,3,4}))-35.4</f>
        <v>3.990000000000002</v>
      </c>
      <c r="W52" s="113">
        <f>AVERAGE(SMALL(($D52:L52),{1,2,3,4}))-$E$1</f>
        <v>3.240000000000002</v>
      </c>
      <c r="X52" s="113">
        <f>AVERAGE(SMALL(($E52:M52),{1,2,3,4}))-$E$1</f>
        <v>3.2950000000000017</v>
      </c>
      <c r="Y52" s="113">
        <f>AVERAGE(SMALL(($E52:N52),{1,2,3,4}))-35.4</f>
        <v>3.2950000000000017</v>
      </c>
      <c r="Z52" s="113">
        <f>AVERAGE(SMALL(($E52:O52),{1,2,3,4}))-35.4</f>
        <v>3.2950000000000017</v>
      </c>
      <c r="AA52" s="114"/>
      <c r="AB52" s="115">
        <f>COUNT(F52:O52)</f>
        <v>5</v>
      </c>
      <c r="AC52" s="116">
        <v>2</v>
      </c>
    </row>
    <row r="53" spans="1:29" ht="15.75" x14ac:dyDescent="0.25">
      <c r="A53" s="36" t="s">
        <v>91</v>
      </c>
      <c r="B53" s="110" t="s">
        <v>220</v>
      </c>
      <c r="C53" s="110">
        <v>5</v>
      </c>
      <c r="D53" s="111">
        <f t="shared" si="3"/>
        <v>40.375</v>
      </c>
      <c r="E53" s="111">
        <f t="shared" si="0"/>
        <v>40.375</v>
      </c>
      <c r="F53" s="112">
        <v>46</v>
      </c>
      <c r="G53" s="112">
        <v>39</v>
      </c>
      <c r="H53" s="112">
        <v>36</v>
      </c>
      <c r="I53" s="112">
        <v>37</v>
      </c>
      <c r="J53" s="112" t="s">
        <v>224</v>
      </c>
      <c r="K53" s="112">
        <v>49</v>
      </c>
      <c r="L53" s="112">
        <v>38</v>
      </c>
      <c r="M53" s="112" t="s">
        <v>224</v>
      </c>
      <c r="N53" s="112">
        <v>44</v>
      </c>
      <c r="O53" s="112" t="s">
        <v>224</v>
      </c>
      <c r="P53" s="113">
        <f>VLOOKUP($A53,'[1]2023 Sign Ups'!$A$2:$T$93,3,FALSE)</f>
        <v>4.9750000000000014</v>
      </c>
      <c r="Q53" s="113">
        <f>AVERAGE(SMALL((D53:F53),{1,2,3}))-$E$1</f>
        <v>6.8500000000000014</v>
      </c>
      <c r="R53" s="113">
        <f>AVERAGE(SMALL(($D53:G53),{1,2,3,4}))-35.4</f>
        <v>6.0375000000000014</v>
      </c>
      <c r="S53" s="113">
        <f>AVERAGE(SMALL((D53:H53),{1,2,3,4}))-35.4</f>
        <v>3.5375000000000014</v>
      </c>
      <c r="T53" s="113">
        <f>AVERAGE(SMALL(($D53:I53),{1,2,3,4}))-35.4</f>
        <v>2.6937500000000014</v>
      </c>
      <c r="U53" s="113">
        <f>AVERAGE(SMALL(($D53:J53),{1,2,3,4}))-35.4</f>
        <v>2.6937500000000014</v>
      </c>
      <c r="V53" s="113">
        <f>AVERAGE(SMALL(($E53:K53),{1,2,3,4}))-35.4</f>
        <v>2.6937500000000014</v>
      </c>
      <c r="W53" s="113">
        <f>AVERAGE(SMALL(($F53:L53),{1,2,3,4}))-35.4</f>
        <v>2.1000000000000014</v>
      </c>
      <c r="X53" s="113">
        <f>AVERAGE(SMALL(($F53:M53),{1,2,3,4}))-35.4</f>
        <v>2.1000000000000014</v>
      </c>
      <c r="Y53" s="113">
        <f>AVERAGE(SMALL(($F53:N53),{1,2,3,4}))-35.4</f>
        <v>2.1000000000000014</v>
      </c>
      <c r="Z53" s="113">
        <f>AVERAGE(SMALL(($F53:O53),{1,2,3,4}))-35.4</f>
        <v>2.1000000000000014</v>
      </c>
      <c r="AA53" s="114"/>
      <c r="AB53" s="115">
        <f>COUNT(F53:O53)</f>
        <v>7</v>
      </c>
      <c r="AC53" s="116">
        <v>2</v>
      </c>
    </row>
    <row r="54" spans="1:29" ht="15.75" x14ac:dyDescent="0.25">
      <c r="A54" s="36" t="s">
        <v>39</v>
      </c>
      <c r="B54" s="110" t="s">
        <v>220</v>
      </c>
      <c r="C54" s="110">
        <v>7</v>
      </c>
      <c r="D54" s="111">
        <f t="shared" si="3"/>
        <v>42.75</v>
      </c>
      <c r="E54" s="111">
        <f t="shared" si="0"/>
        <v>42.75</v>
      </c>
      <c r="F54" s="112" t="s">
        <v>224</v>
      </c>
      <c r="G54" s="112">
        <v>43</v>
      </c>
      <c r="H54" s="112">
        <v>46</v>
      </c>
      <c r="I54" s="112">
        <v>47</v>
      </c>
      <c r="J54" s="112" t="s">
        <v>224</v>
      </c>
      <c r="K54" s="112">
        <v>46</v>
      </c>
      <c r="L54" s="112">
        <v>44</v>
      </c>
      <c r="M54" s="112">
        <v>46</v>
      </c>
      <c r="N54" s="112">
        <v>40</v>
      </c>
      <c r="O54" s="112">
        <v>44</v>
      </c>
      <c r="P54" s="113">
        <f>VLOOKUP($A54,'[1]2023 Sign Ups'!$A$2:$T$93,3,FALSE)</f>
        <v>7.3500000000000014</v>
      </c>
      <c r="Q54" s="113">
        <f>AVERAGE(SMALL((D54:F54),{1,2}))-$E$1</f>
        <v>7.3500000000000014</v>
      </c>
      <c r="R54" s="113">
        <f>AVERAGE(SMALL(($D54:G54),{1,2,3}))-35.4</f>
        <v>7.4333333333333371</v>
      </c>
      <c r="S54" s="113">
        <f>AVERAGE(SMALL((D54:H54),{1,2,3,4}))-35.4</f>
        <v>8.2250000000000014</v>
      </c>
      <c r="T54" s="113">
        <f>AVERAGE(SMALL(($D54:I54),{1,2,3,4}))-35.4</f>
        <v>8.2250000000000014</v>
      </c>
      <c r="U54" s="113">
        <f>AVERAGE(SMALL(($D54:J54),{1,2,3,4}))-35.4</f>
        <v>8.2250000000000014</v>
      </c>
      <c r="V54" s="113">
        <f>AVERAGE(SMALL(($E54:K54),{1,2,3,4}))-35.4</f>
        <v>9.0375000000000014</v>
      </c>
      <c r="W54" s="113">
        <f>AVERAGE(SMALL(($E54:L54),{1,2,3,4}))-35.4</f>
        <v>8.5375000000000014</v>
      </c>
      <c r="X54" s="113">
        <f>AVERAGE(SMALL(($F54:M54),{1,2,3,4}))-35.4</f>
        <v>9.3500000000000014</v>
      </c>
      <c r="Y54" s="113">
        <f>AVERAGE(SMALL(($F54:N54),{1,2,3,4}))-35.4</f>
        <v>7.8500000000000014</v>
      </c>
      <c r="Z54" s="113">
        <f>AVERAGE(SMALL(($F54:O54),{1,2,3,4}))-35.4</f>
        <v>7.3500000000000014</v>
      </c>
      <c r="AA54" s="114"/>
      <c r="AB54" s="115">
        <f>COUNT(F54:O54)</f>
        <v>8</v>
      </c>
      <c r="AC54" s="116">
        <v>2</v>
      </c>
    </row>
    <row r="55" spans="1:29" ht="15.75" x14ac:dyDescent="0.25">
      <c r="A55" s="36" t="s">
        <v>127</v>
      </c>
      <c r="B55" s="110" t="s">
        <v>222</v>
      </c>
      <c r="C55" s="110">
        <v>8</v>
      </c>
      <c r="D55" s="111">
        <f>AVERAGE(F55:H55)</f>
        <v>45</v>
      </c>
      <c r="E55" s="111">
        <f t="shared" si="0"/>
        <v>45</v>
      </c>
      <c r="F55" s="112">
        <v>45</v>
      </c>
      <c r="G55" s="112" t="s">
        <v>224</v>
      </c>
      <c r="H55" s="112">
        <v>45</v>
      </c>
      <c r="I55" s="112">
        <v>45</v>
      </c>
      <c r="J55" s="112" t="s">
        <v>224</v>
      </c>
      <c r="K55" s="112">
        <v>47</v>
      </c>
      <c r="L55" s="112" t="s">
        <v>224</v>
      </c>
      <c r="M55" s="112">
        <v>42</v>
      </c>
      <c r="N55" s="112">
        <v>43</v>
      </c>
      <c r="O55" s="112">
        <v>45</v>
      </c>
      <c r="P55" s="113" t="s">
        <v>206</v>
      </c>
      <c r="Q55" s="113" t="s">
        <v>206</v>
      </c>
      <c r="R55" s="113" t="s">
        <v>206</v>
      </c>
      <c r="S55" s="113">
        <f>AVERAGE(SMALL((D55:H55),{1,2,3,4}))-35.4</f>
        <v>9.6000000000000014</v>
      </c>
      <c r="T55" s="113">
        <f>AVERAGE(SMALL(($D55:I55),{1,2,3,4}))-35.4</f>
        <v>9.6000000000000014</v>
      </c>
      <c r="U55" s="113">
        <f>AVERAGE(SMALL(($D55:J55),{1,2,3,4}))-35.4</f>
        <v>9.6000000000000014</v>
      </c>
      <c r="V55" s="113">
        <f>AVERAGE(SMALL(($E55:K55),{1,2,3,4}))-35.4</f>
        <v>9.6000000000000014</v>
      </c>
      <c r="W55" s="113">
        <f>AVERAGE(SMALL(($E55:L55),{1,2,3,4}))-35.4</f>
        <v>9.6000000000000014</v>
      </c>
      <c r="X55" s="113">
        <f>AVERAGE(SMALL(($E55:M55),{1,2,3,4}))-$E$1</f>
        <v>8.8500000000000014</v>
      </c>
      <c r="Y55" s="113">
        <f>AVERAGE(SMALL(($F55:N55),{1,2,3,4}))-35.4</f>
        <v>8.3500000000000014</v>
      </c>
      <c r="Z55" s="113">
        <f>AVERAGE(SMALL(($F55:O55),{1,2,3,4}))-35.4</f>
        <v>8.3500000000000014</v>
      </c>
      <c r="AA55" s="114"/>
      <c r="AB55" s="115">
        <f>COUNT(F55:O55)</f>
        <v>7</v>
      </c>
      <c r="AC55" s="116">
        <v>1</v>
      </c>
    </row>
    <row r="56" spans="1:29" ht="15.75" x14ac:dyDescent="0.25">
      <c r="A56" s="36" t="s">
        <v>77</v>
      </c>
      <c r="B56" s="110" t="s">
        <v>220</v>
      </c>
      <c r="C56" s="110">
        <v>1</v>
      </c>
      <c r="D56" s="111">
        <f>P56+35.4</f>
        <v>41.5</v>
      </c>
      <c r="E56" s="111">
        <f t="shared" si="0"/>
        <v>41.5</v>
      </c>
      <c r="F56" s="112">
        <v>41</v>
      </c>
      <c r="G56" s="112">
        <v>44</v>
      </c>
      <c r="H56" s="112">
        <v>38</v>
      </c>
      <c r="I56" s="112">
        <v>42</v>
      </c>
      <c r="J56" s="112" t="s">
        <v>224</v>
      </c>
      <c r="K56" s="112">
        <v>46</v>
      </c>
      <c r="L56" s="112" t="s">
        <v>224</v>
      </c>
      <c r="M56" s="112">
        <v>44</v>
      </c>
      <c r="N56" s="112">
        <v>44</v>
      </c>
      <c r="O56" s="112">
        <v>40</v>
      </c>
      <c r="P56" s="113">
        <f>VLOOKUP($A56,'[1]2023 Sign Ups'!$A$2:$T$93,3,FALSE)</f>
        <v>6.1000000000000014</v>
      </c>
      <c r="Q56" s="113">
        <f>AVERAGE(SMALL((D56:F56),{1,2,3}))-$E$1</f>
        <v>5.9333333333333371</v>
      </c>
      <c r="R56" s="113">
        <f>AVERAGE(SMALL(($D56:G56),{1,2,3,4}))-35.4</f>
        <v>6.6000000000000014</v>
      </c>
      <c r="S56" s="113">
        <f>AVERAGE(SMALL((D56:H56),{1,2,3,4}))-35.4</f>
        <v>5.1000000000000014</v>
      </c>
      <c r="T56" s="113">
        <f>AVERAGE(SMALL(($D56:I56),{1,2,3,4}))-35.4</f>
        <v>5.1000000000000014</v>
      </c>
      <c r="U56" s="113">
        <f>AVERAGE(SMALL(($D56:J56),{1,2,3,4}))-35.4</f>
        <v>5.1000000000000014</v>
      </c>
      <c r="V56" s="113">
        <f>AVERAGE(SMALL(($E56:K56),{1,2,3,4}))-35.4</f>
        <v>5.2250000000000014</v>
      </c>
      <c r="W56" s="113">
        <f>AVERAGE(SMALL(($E56:L56),{1,2,3,4}))-35.4</f>
        <v>5.2250000000000014</v>
      </c>
      <c r="X56" s="113">
        <f>AVERAGE(SMALL(($F56:M56),{1,2,3,4}))-35.4</f>
        <v>5.8500000000000014</v>
      </c>
      <c r="Y56" s="113">
        <f>AVERAGE(SMALL(($F56:N56),{1,2,3,4}))-35.4</f>
        <v>5.8500000000000014</v>
      </c>
      <c r="Z56" s="113">
        <f>AVERAGE(SMALL(($F56:O56),{1,2,3,4}))-35.4</f>
        <v>4.8500000000000014</v>
      </c>
      <c r="AA56" s="114"/>
      <c r="AB56" s="115">
        <f>COUNT(F56:O56)</f>
        <v>8</v>
      </c>
      <c r="AC56" s="116">
        <v>2</v>
      </c>
    </row>
    <row r="57" spans="1:29" ht="15.75" x14ac:dyDescent="0.25">
      <c r="A57" s="36" t="s">
        <v>90</v>
      </c>
      <c r="B57" s="110" t="s">
        <v>220</v>
      </c>
      <c r="C57" s="110">
        <v>1</v>
      </c>
      <c r="D57" s="111">
        <f>P57+35.4</f>
        <v>39.5</v>
      </c>
      <c r="E57" s="111">
        <f t="shared" si="0"/>
        <v>39.5</v>
      </c>
      <c r="F57" s="112">
        <v>43</v>
      </c>
      <c r="G57" s="112">
        <v>39</v>
      </c>
      <c r="H57" s="112">
        <v>44</v>
      </c>
      <c r="I57" s="112">
        <v>42</v>
      </c>
      <c r="J57" s="112" t="s">
        <v>224</v>
      </c>
      <c r="K57" s="112">
        <v>44</v>
      </c>
      <c r="L57" s="112">
        <v>41</v>
      </c>
      <c r="M57" s="112">
        <v>40</v>
      </c>
      <c r="N57" s="112" t="s">
        <v>224</v>
      </c>
      <c r="O57" s="112" t="s">
        <v>224</v>
      </c>
      <c r="P57" s="113">
        <f>VLOOKUP($A57,'[1]2023 Sign Ups'!$A$2:$T$93,3,FALSE)</f>
        <v>4.1000000000000014</v>
      </c>
      <c r="Q57" s="113">
        <f>AVERAGE(SMALL((D57:F57),{1,2,3}))-$E$1</f>
        <v>5.2666666666666657</v>
      </c>
      <c r="R57" s="113">
        <f>AVERAGE(SMALL(($D57:G57),{1,2,3,4}))-35.4</f>
        <v>4.8500000000000014</v>
      </c>
      <c r="S57" s="113">
        <f>AVERAGE(SMALL((D57:H57),{1,2,3,4}))-35.4</f>
        <v>4.8500000000000014</v>
      </c>
      <c r="T57" s="113">
        <f>AVERAGE(SMALL(($D57:I57),{1,2,3,4}))-35.4</f>
        <v>4.6000000000000014</v>
      </c>
      <c r="U57" s="113">
        <f>AVERAGE(SMALL(($D57:J57),{1,2,3,4}))-35.4</f>
        <v>4.6000000000000014</v>
      </c>
      <c r="V57" s="113">
        <f>AVERAGE(SMALL(($E57:K57),{1,2,3,4}))-35.4</f>
        <v>5.4750000000000014</v>
      </c>
      <c r="W57" s="113">
        <f>AVERAGE(SMALL(($F57:L57),{1,2,3,4}))-35.4</f>
        <v>5.8500000000000014</v>
      </c>
      <c r="X57" s="113">
        <f>AVERAGE(SMALL(($F57:M57),{1,2,3,4}))-35.4</f>
        <v>5.1000000000000014</v>
      </c>
      <c r="Y57" s="113">
        <f>AVERAGE(SMALL(($F57:N57),{1,2,3,4}))-35.4</f>
        <v>5.1000000000000014</v>
      </c>
      <c r="Z57" s="113">
        <f>AVERAGE(SMALL(($F57:O57),{1,2,3,4}))-35.4</f>
        <v>5.1000000000000014</v>
      </c>
      <c r="AA57" s="114"/>
      <c r="AB57" s="115">
        <f>COUNT(F57:O57)</f>
        <v>7</v>
      </c>
      <c r="AC57" s="116">
        <v>2</v>
      </c>
    </row>
    <row r="58" spans="1:29" ht="15.75" x14ac:dyDescent="0.25">
      <c r="A58" s="43" t="s">
        <v>115</v>
      </c>
      <c r="B58" s="110" t="s">
        <v>221</v>
      </c>
      <c r="C58" s="110">
        <v>6</v>
      </c>
      <c r="D58" s="111">
        <f>AVERAGE(F58:G58)</f>
        <v>44</v>
      </c>
      <c r="E58" s="111">
        <f t="shared" si="0"/>
        <v>44</v>
      </c>
      <c r="F58" s="112">
        <v>44</v>
      </c>
      <c r="G58" s="112">
        <v>44</v>
      </c>
      <c r="H58" s="112">
        <v>40</v>
      </c>
      <c r="I58" s="112">
        <v>46</v>
      </c>
      <c r="J58" s="112" t="s">
        <v>224</v>
      </c>
      <c r="K58" s="112">
        <v>47</v>
      </c>
      <c r="L58" s="112">
        <v>42</v>
      </c>
      <c r="M58" s="112">
        <v>42</v>
      </c>
      <c r="N58" s="112" t="s">
        <v>224</v>
      </c>
      <c r="O58" s="112" t="s">
        <v>224</v>
      </c>
      <c r="P58" s="113" t="s">
        <v>206</v>
      </c>
      <c r="Q58" s="113" t="s">
        <v>206</v>
      </c>
      <c r="R58" s="113">
        <f>AVERAGE(SMALL((F58:G58),{1,2}))-$E$1</f>
        <v>8.6000000000000014</v>
      </c>
      <c r="S58" s="113">
        <f>AVERAGE(SMALL((D58:H58),{1,2,3,4}))-35.4</f>
        <v>7.6000000000000014</v>
      </c>
      <c r="T58" s="113">
        <f>AVERAGE(SMALL(($D58:I58),{1,2,3,4}))-35.4</f>
        <v>7.6000000000000014</v>
      </c>
      <c r="U58" s="113">
        <f>AVERAGE(SMALL(($D58:J58),{1,2,3,4}))-35.4</f>
        <v>7.6000000000000014</v>
      </c>
      <c r="V58" s="113">
        <f>AVERAGE(SMALL(($E58:K58),{1,2,3,4}))-35.4</f>
        <v>7.6000000000000014</v>
      </c>
      <c r="W58" s="113">
        <f>AVERAGE(SMALL(($F58:L58),{1,2,3,4}))-35.4</f>
        <v>7.1000000000000014</v>
      </c>
      <c r="X58" s="113">
        <f>AVERAGE(SMALL(($F58:M58),{1,2,3,4}))-35.4</f>
        <v>6.6000000000000014</v>
      </c>
      <c r="Y58" s="113">
        <f>AVERAGE(SMALL(($F58:N58),{1,2,3,4}))-35.4</f>
        <v>6.6000000000000014</v>
      </c>
      <c r="Z58" s="113">
        <f>AVERAGE(SMALL(($F58:O58),{1,2,3,4}))-35.4</f>
        <v>6.6000000000000014</v>
      </c>
      <c r="AA58" s="114"/>
      <c r="AB58" s="115">
        <f>COUNT(F58:O58)</f>
        <v>7</v>
      </c>
      <c r="AC58" s="116">
        <v>0</v>
      </c>
    </row>
    <row r="59" spans="1:29" ht="15.75" x14ac:dyDescent="0.25">
      <c r="A59" s="36" t="s">
        <v>103</v>
      </c>
      <c r="B59" s="110" t="s">
        <v>220</v>
      </c>
      <c r="C59" s="110">
        <v>3</v>
      </c>
      <c r="D59" s="111">
        <f>P59+35.4</f>
        <v>39</v>
      </c>
      <c r="E59" s="111">
        <f t="shared" si="0"/>
        <v>39</v>
      </c>
      <c r="F59" s="112">
        <v>43</v>
      </c>
      <c r="G59" s="112">
        <v>43</v>
      </c>
      <c r="H59" s="112">
        <v>41</v>
      </c>
      <c r="I59" s="112">
        <v>42</v>
      </c>
      <c r="J59" s="112" t="s">
        <v>224</v>
      </c>
      <c r="K59" s="112" t="s">
        <v>224</v>
      </c>
      <c r="L59" s="112">
        <v>38</v>
      </c>
      <c r="M59" s="112" t="s">
        <v>224</v>
      </c>
      <c r="N59" s="112">
        <v>44</v>
      </c>
      <c r="O59" s="112">
        <v>38</v>
      </c>
      <c r="P59" s="113">
        <f>VLOOKUP($A59,'[1]2023 Sign Ups'!$A$2:$T$93,3,FALSE)</f>
        <v>3.6000000000000014</v>
      </c>
      <c r="Q59" s="113">
        <f>AVERAGE(SMALL((D59:F59),{1,2,3}))-$E$1</f>
        <v>4.9333333333333371</v>
      </c>
      <c r="R59" s="113">
        <f>AVERAGE(SMALL(($D59:G59),{1,2,3,4}))-35.4</f>
        <v>5.6000000000000014</v>
      </c>
      <c r="S59" s="113">
        <f>AVERAGE(SMALL((D59:H59),{1,2,3,4}))-35.4</f>
        <v>5.1000000000000014</v>
      </c>
      <c r="T59" s="113">
        <f>AVERAGE(SMALL(($D59:I59),{1,2,3,4}))-35.4</f>
        <v>4.8500000000000014</v>
      </c>
      <c r="U59" s="113">
        <f>AVERAGE(SMALL(($D59:J59),{1,2,3,4}))-35.4</f>
        <v>4.8500000000000014</v>
      </c>
      <c r="V59" s="113">
        <f>AVERAGE(SMALL(($E59:K59),{1,2,3,4}))-35.4</f>
        <v>5.8500000000000014</v>
      </c>
      <c r="W59" s="113">
        <f>AVERAGE(SMALL(($E59:L59),{1,2,3,4}))-35.4</f>
        <v>4.6000000000000014</v>
      </c>
      <c r="X59" s="113">
        <f>AVERAGE(SMALL(($E59:M59),{1,2,3,4}))-$E$1</f>
        <v>4.6000000000000014</v>
      </c>
      <c r="Y59" s="113">
        <f>AVERAGE(SMALL(($F59:N59),{1,2,3,4}))-35.4</f>
        <v>5.6000000000000014</v>
      </c>
      <c r="Z59" s="113">
        <f>AVERAGE(SMALL(($F59:O59),{1,2,3,4}))-35.4</f>
        <v>4.3500000000000014</v>
      </c>
      <c r="AA59" s="114"/>
      <c r="AB59" s="115">
        <f>COUNT(F59:O59)</f>
        <v>7</v>
      </c>
      <c r="AC59" s="116">
        <v>2</v>
      </c>
    </row>
    <row r="60" spans="1:29" ht="15.75" x14ac:dyDescent="0.25">
      <c r="A60" s="36" t="s">
        <v>129</v>
      </c>
      <c r="B60" s="110" t="s">
        <v>220</v>
      </c>
      <c r="C60" s="110">
        <v>8</v>
      </c>
      <c r="D60" s="111">
        <f>P60+35.4</f>
        <v>43</v>
      </c>
      <c r="E60" s="111">
        <f t="shared" si="0"/>
        <v>43</v>
      </c>
      <c r="F60" s="112" t="s">
        <v>224</v>
      </c>
      <c r="G60" s="112">
        <v>44</v>
      </c>
      <c r="H60" s="112">
        <v>39</v>
      </c>
      <c r="I60" s="112">
        <v>45</v>
      </c>
      <c r="J60" s="112" t="s">
        <v>224</v>
      </c>
      <c r="K60" s="112">
        <v>48</v>
      </c>
      <c r="L60" s="112">
        <v>42</v>
      </c>
      <c r="M60" s="112">
        <v>45</v>
      </c>
      <c r="N60" s="112" t="s">
        <v>224</v>
      </c>
      <c r="O60" s="112">
        <v>47</v>
      </c>
      <c r="P60" s="113">
        <f>VLOOKUP($A60,'[1]2023 Sign Ups'!$A$2:$T$93,3,FALSE)</f>
        <v>7.6000000000000014</v>
      </c>
      <c r="Q60" s="113">
        <f>AVERAGE(SMALL((D60:F60),{1,2}))-$E$1</f>
        <v>7.6000000000000014</v>
      </c>
      <c r="R60" s="113">
        <f>AVERAGE(SMALL(($D60:G60),{1,2,3}))-35.4</f>
        <v>7.9333333333333371</v>
      </c>
      <c r="S60" s="113">
        <f>AVERAGE(SMALL((D60:H60),{1,2,3,4}))-35.4</f>
        <v>6.8500000000000014</v>
      </c>
      <c r="T60" s="113">
        <f>AVERAGE(SMALL(($D60:I60),{1,2,3,4}))-35.4</f>
        <v>6.8500000000000014</v>
      </c>
      <c r="U60" s="113">
        <f>AVERAGE(SMALL(($D60:J60),{1,2,3,4}))-35.4</f>
        <v>6.8500000000000014</v>
      </c>
      <c r="V60" s="113">
        <f>AVERAGE(SMALL(($E60:K60),{1,2,3,4}))-35.4</f>
        <v>7.3500000000000014</v>
      </c>
      <c r="W60" s="113">
        <f>AVERAGE(SMALL(($E60:L60),{1,2,3,4}))-35.4</f>
        <v>6.6000000000000014</v>
      </c>
      <c r="X60" s="113">
        <f>AVERAGE(SMALL(($F60:M60),{1,2,3,4}))-35.4</f>
        <v>7.1000000000000014</v>
      </c>
      <c r="Y60" s="113">
        <f>AVERAGE(SMALL(($F60:N60),{1,2,3,4}))-35.4</f>
        <v>7.1000000000000014</v>
      </c>
      <c r="Z60" s="113">
        <f>AVERAGE(SMALL(($F60:O60),{1,2,3,4}))-35.4</f>
        <v>7.1000000000000014</v>
      </c>
      <c r="AA60" s="114"/>
      <c r="AB60" s="115">
        <f>COUNT(F60:O60)</f>
        <v>7</v>
      </c>
      <c r="AC60" s="116">
        <v>2</v>
      </c>
    </row>
    <row r="61" spans="1:29" ht="15.75" x14ac:dyDescent="0.25">
      <c r="A61" s="36" t="s">
        <v>55</v>
      </c>
      <c r="B61" s="110" t="s">
        <v>220</v>
      </c>
      <c r="C61" s="110">
        <v>2</v>
      </c>
      <c r="D61" s="111">
        <f>P61+35.4</f>
        <v>35.75</v>
      </c>
      <c r="E61" s="111">
        <f t="shared" si="0"/>
        <v>35.75</v>
      </c>
      <c r="F61" s="112">
        <v>38</v>
      </c>
      <c r="G61" s="112">
        <v>34</v>
      </c>
      <c r="H61" s="112">
        <v>36</v>
      </c>
      <c r="I61" s="112">
        <v>36</v>
      </c>
      <c r="J61" s="112" t="s">
        <v>224</v>
      </c>
      <c r="K61" s="112">
        <v>37</v>
      </c>
      <c r="L61" s="112">
        <v>36</v>
      </c>
      <c r="M61" s="112">
        <v>41</v>
      </c>
      <c r="N61" s="112">
        <v>35</v>
      </c>
      <c r="O61" s="112">
        <v>39</v>
      </c>
      <c r="P61" s="113">
        <f>VLOOKUP($A61,'[1]2023 Sign Ups'!$A$2:$T$93,3,FALSE)</f>
        <v>0.35000000000000142</v>
      </c>
      <c r="Q61" s="113">
        <f>AVERAGE(SMALL((D61:F61),{1,2,3}))-$E$1</f>
        <v>1.1000000000000014</v>
      </c>
      <c r="R61" s="113">
        <f>AVERAGE(SMALL(($D61:G61),{1,2,3,4}))-35.4</f>
        <v>0.47500000000000142</v>
      </c>
      <c r="S61" s="113">
        <f>AVERAGE(SMALL((D61:H61),{1,2,3,4}))-35.4</f>
        <v>-2.4999999999998579E-2</v>
      </c>
      <c r="T61" s="113">
        <f>AVERAGE(SMALL(($D61:I61),{1,2,3,4}))-35.4</f>
        <v>-2.4999999999998579E-2</v>
      </c>
      <c r="U61" s="113">
        <f>AVERAGE(SMALL(($D61:J61),{1,2,3,4}))-35.4</f>
        <v>-2.4999999999998579E-2</v>
      </c>
      <c r="V61" s="113">
        <f>AVERAGE(SMALL(($E61:K61),{1,2,3,4}))-35.4</f>
        <v>3.7500000000001421E-2</v>
      </c>
      <c r="W61" s="113">
        <f>AVERAGE(SMALL(($F61:L61),{1,2,3,4}))-35.4</f>
        <v>0.10000000000000142</v>
      </c>
      <c r="X61" s="113">
        <f>AVERAGE(SMALL(($F61:M61),{1,2,3,4}))-35.4</f>
        <v>0.10000000000000142</v>
      </c>
      <c r="Y61" s="113">
        <f>AVERAGE(SMALL(($F61:N61),{1,2,3,4}))-35.4</f>
        <v>-0.14999999999999858</v>
      </c>
      <c r="Z61" s="113">
        <f>AVERAGE(SMALL(($F61:O61),{1,2,3,4}))-35.4</f>
        <v>-0.14999999999999858</v>
      </c>
      <c r="AA61" s="114"/>
      <c r="AB61" s="115">
        <f>COUNT(F61:O61)</f>
        <v>9</v>
      </c>
      <c r="AC61" s="116">
        <v>2</v>
      </c>
    </row>
    <row r="62" spans="1:29" ht="15.75" x14ac:dyDescent="0.25">
      <c r="A62" s="36" t="s">
        <v>124</v>
      </c>
      <c r="B62" s="110" t="s">
        <v>221</v>
      </c>
      <c r="C62" s="110">
        <v>4</v>
      </c>
      <c r="D62" s="111">
        <f>AVERAGE(F62:G62)</f>
        <v>54.5</v>
      </c>
      <c r="E62" s="111">
        <f t="shared" si="0"/>
        <v>54.5</v>
      </c>
      <c r="F62" s="112">
        <v>51</v>
      </c>
      <c r="G62" s="112">
        <v>58</v>
      </c>
      <c r="H62" s="112">
        <v>51</v>
      </c>
      <c r="I62" s="112">
        <v>54</v>
      </c>
      <c r="J62" s="112" t="s">
        <v>224</v>
      </c>
      <c r="K62" s="112" t="s">
        <v>224</v>
      </c>
      <c r="L62" s="112">
        <v>48</v>
      </c>
      <c r="M62" s="112">
        <v>44</v>
      </c>
      <c r="N62" s="112">
        <v>46</v>
      </c>
      <c r="O62" s="112">
        <v>48</v>
      </c>
      <c r="P62" s="113" t="s">
        <v>206</v>
      </c>
      <c r="Q62" s="113" t="s">
        <v>206</v>
      </c>
      <c r="R62" s="113">
        <f>AVERAGE(SMALL((F62:G62),{1,2}))-$E$1</f>
        <v>19.100000000000001</v>
      </c>
      <c r="S62" s="113">
        <f>AVERAGE(SMALL((D62:H62),{1,2,3,4}))-35.4</f>
        <v>17.350000000000001</v>
      </c>
      <c r="T62" s="113">
        <f>AVERAGE(SMALL(($D62:I62),{1,2,3,4}))-35.4</f>
        <v>17.225000000000001</v>
      </c>
      <c r="U62" s="113">
        <f>AVERAGE(SMALL(($D62:J62),{1,2,3,4}))-35.4</f>
        <v>17.225000000000001</v>
      </c>
      <c r="V62" s="113">
        <f>AVERAGE(SMALL(($E62:K62),{1,2,3,4}))-35.4</f>
        <v>17.225000000000001</v>
      </c>
      <c r="W62" s="113">
        <f>AVERAGE(SMALL(($E62:L62),{1,2,3,4}))-35.4</f>
        <v>15.600000000000001</v>
      </c>
      <c r="X62" s="113">
        <f>AVERAGE(SMALL(($F62:M62),{1,2,3,4}))-35.4</f>
        <v>13.100000000000001</v>
      </c>
      <c r="Y62" s="113">
        <f>AVERAGE(SMALL(($F62:N62),{1,2,3,4}))-35.4</f>
        <v>11.850000000000001</v>
      </c>
      <c r="Z62" s="113">
        <f>AVERAGE(SMALL(($F62:O62),{1,2,3,4}))-35.4</f>
        <v>11.100000000000001</v>
      </c>
      <c r="AA62" s="114"/>
      <c r="AB62" s="115">
        <f>COUNT(F62:O62)</f>
        <v>8</v>
      </c>
      <c r="AC62" s="116">
        <v>0</v>
      </c>
    </row>
    <row r="63" spans="1:29" ht="15.75" x14ac:dyDescent="0.25">
      <c r="A63" s="59" t="s">
        <v>60</v>
      </c>
      <c r="B63" s="110" t="s">
        <v>220</v>
      </c>
      <c r="C63" s="110">
        <v>2</v>
      </c>
      <c r="D63" s="111">
        <f t="shared" ref="D63:D77" si="4">P63+35.4</f>
        <v>39.4</v>
      </c>
      <c r="E63" s="111">
        <f t="shared" si="0"/>
        <v>39.4</v>
      </c>
      <c r="F63" s="112">
        <v>40</v>
      </c>
      <c r="G63" s="112">
        <v>41</v>
      </c>
      <c r="H63" s="112">
        <v>42</v>
      </c>
      <c r="I63" s="112">
        <v>40</v>
      </c>
      <c r="J63" s="112" t="s">
        <v>224</v>
      </c>
      <c r="K63" s="112">
        <v>45</v>
      </c>
      <c r="L63" s="112">
        <v>38</v>
      </c>
      <c r="M63" s="112" t="s">
        <v>224</v>
      </c>
      <c r="N63" s="112">
        <v>38</v>
      </c>
      <c r="O63" s="112" t="s">
        <v>224</v>
      </c>
      <c r="P63" s="113">
        <f>VLOOKUP($A63,'[1]2023 Sign Ups'!$A$2:$T$93,3,FALSE)</f>
        <v>4</v>
      </c>
      <c r="Q63" s="113">
        <f>AVERAGE(SMALL((D63:F63),{1,2,3}))-$E$1</f>
        <v>4.2000000000000028</v>
      </c>
      <c r="R63" s="113">
        <f>AVERAGE(SMALL(($D63:G63),{1,2,3,4}))-35.4</f>
        <v>4.5500000000000043</v>
      </c>
      <c r="S63" s="113">
        <f>AVERAGE(SMALL((D63:H63),{1,2,3,4}))-35.4</f>
        <v>4.5500000000000043</v>
      </c>
      <c r="T63" s="113">
        <f>AVERAGE(SMALL(($D63:I63),{1,2,3,4}))-35.4</f>
        <v>4.3000000000000043</v>
      </c>
      <c r="U63" s="113">
        <f>AVERAGE(SMALL(($D63:J63),{1,2,3,4}))-35.4</f>
        <v>4.3000000000000043</v>
      </c>
      <c r="V63" s="113">
        <f>AVERAGE(SMALL(($E63:K63),{1,2,3,4}))-35.4</f>
        <v>4.7000000000000028</v>
      </c>
      <c r="W63" s="113">
        <f>AVERAGE(SMALL(($F63:L63),{1,2,3,4}))-35.4</f>
        <v>4.3500000000000014</v>
      </c>
      <c r="X63" s="113">
        <f>AVERAGE(SMALL(($F63:M63),{1,2,3,4}))-35.4</f>
        <v>4.3500000000000014</v>
      </c>
      <c r="Y63" s="113">
        <f>AVERAGE(SMALL(($F63:N63),{1,2,3,4}))-35.4</f>
        <v>3.6000000000000014</v>
      </c>
      <c r="Z63" s="113">
        <f>AVERAGE(SMALL(($F63:O63),{1,2,3,4}))-35.4</f>
        <v>3.6000000000000014</v>
      </c>
      <c r="AA63" s="114"/>
      <c r="AB63" s="115">
        <f>COUNT(F63:O63)</f>
        <v>7</v>
      </c>
      <c r="AC63" s="116">
        <v>2</v>
      </c>
    </row>
    <row r="64" spans="1:29" ht="15.75" x14ac:dyDescent="0.25">
      <c r="A64" s="36" t="s">
        <v>128</v>
      </c>
      <c r="B64" s="110" t="s">
        <v>220</v>
      </c>
      <c r="C64" s="110">
        <v>4</v>
      </c>
      <c r="D64" s="111">
        <f t="shared" si="4"/>
        <v>36.5</v>
      </c>
      <c r="E64" s="129">
        <f t="shared" si="0"/>
        <v>36.5</v>
      </c>
      <c r="F64" s="112" t="s">
        <v>224</v>
      </c>
      <c r="G64" s="112" t="s">
        <v>224</v>
      </c>
      <c r="H64" s="112" t="s">
        <v>224</v>
      </c>
      <c r="I64" s="112">
        <v>41</v>
      </c>
      <c r="J64" s="112" t="s">
        <v>224</v>
      </c>
      <c r="K64" s="112" t="s">
        <v>224</v>
      </c>
      <c r="L64" s="112">
        <v>35</v>
      </c>
      <c r="M64" s="112">
        <v>38</v>
      </c>
      <c r="N64" s="112">
        <v>36</v>
      </c>
      <c r="O64" s="112">
        <v>37</v>
      </c>
      <c r="P64" s="113">
        <f>VLOOKUP($A64,'[1]2023 Sign Ups'!$A$2:$T$93,3,FALSE)</f>
        <v>1.1000000000000014</v>
      </c>
      <c r="Q64" s="113">
        <f>AVERAGE(SMALL((D64:F64),{1,2}))-$E$1</f>
        <v>1.1000000000000014</v>
      </c>
      <c r="R64" s="113">
        <f>AVERAGE(SMALL((D64:E64),{1,2}))-$E$1</f>
        <v>1.1000000000000014</v>
      </c>
      <c r="S64" s="113">
        <f>AVERAGE(SMALL((D64:F64),{1,2}))-$E$1</f>
        <v>1.1000000000000014</v>
      </c>
      <c r="T64" s="113">
        <f>AVERAGE(SMALL(($D64:I64),{1,2,3}))-35.4</f>
        <v>2.6000000000000014</v>
      </c>
      <c r="U64" s="113">
        <f>AVERAGE(SMALL(($D64:J64),{1,2,3}))-35.4</f>
        <v>2.6000000000000014</v>
      </c>
      <c r="V64" s="113">
        <f>AVERAGE(SMALL(($D64:K64),{1,2,3}))-$E$1</f>
        <v>2.6000000000000014</v>
      </c>
      <c r="W64" s="113">
        <f>AVERAGE(SMALL(($D64:L64),{1,2,3,4}))-$E$1</f>
        <v>1.8500000000000014</v>
      </c>
      <c r="X64" s="113">
        <f>AVERAGE(SMALL(($D64:M64),{1,2,3,4}))-$E$1</f>
        <v>1.1000000000000014</v>
      </c>
      <c r="Y64" s="113">
        <f>AVERAGE(SMALL(($E64:N64),{1,2,3,4}))-35.4</f>
        <v>0.97500000000000142</v>
      </c>
      <c r="Z64" s="113">
        <f>AVERAGE(SMALL(($E64:O64),{1,2,3,4}))-35.4</f>
        <v>0.72500000000000142</v>
      </c>
      <c r="AA64" s="114"/>
      <c r="AB64" s="115">
        <f>COUNT(F64:O64)</f>
        <v>5</v>
      </c>
      <c r="AC64" s="116">
        <v>2</v>
      </c>
    </row>
    <row r="65" spans="1:29" ht="15.75" x14ac:dyDescent="0.25">
      <c r="A65" s="36" t="s">
        <v>109</v>
      </c>
      <c r="B65" s="110" t="s">
        <v>220</v>
      </c>
      <c r="C65" s="110">
        <v>3</v>
      </c>
      <c r="D65" s="111">
        <f t="shared" si="4"/>
        <v>44.5</v>
      </c>
      <c r="E65" s="111">
        <f t="shared" si="0"/>
        <v>44.5</v>
      </c>
      <c r="F65" s="112">
        <v>48</v>
      </c>
      <c r="G65" s="112">
        <v>50</v>
      </c>
      <c r="H65" s="112">
        <v>41</v>
      </c>
      <c r="I65" s="112">
        <v>48</v>
      </c>
      <c r="J65" s="112" t="s">
        <v>224</v>
      </c>
      <c r="K65" s="112">
        <v>45</v>
      </c>
      <c r="L65" s="112">
        <v>44</v>
      </c>
      <c r="M65" s="112">
        <v>46</v>
      </c>
      <c r="N65" s="112">
        <v>47</v>
      </c>
      <c r="O65" s="112">
        <v>47</v>
      </c>
      <c r="P65" s="113">
        <f>VLOOKUP($A65,'[1]2023 Sign Ups'!$A$2:$T$93,3,FALSE)</f>
        <v>9.1000000000000014</v>
      </c>
      <c r="Q65" s="113">
        <f>AVERAGE(SMALL((D65:F65),{1,2,3}))-$E$1</f>
        <v>10.266666666666666</v>
      </c>
      <c r="R65" s="113">
        <f>AVERAGE(SMALL(($D65:G65),{1,2,3,4}))-35.4</f>
        <v>11.350000000000001</v>
      </c>
      <c r="S65" s="113">
        <f>AVERAGE(SMALL((D65:H65),{1,2,3,4}))-35.4</f>
        <v>9.1000000000000014</v>
      </c>
      <c r="T65" s="113">
        <f>AVERAGE(SMALL(($D65:I65),{1,2,3}))-35.4</f>
        <v>7.9333333333333371</v>
      </c>
      <c r="U65" s="113">
        <f>AVERAGE(SMALL(($D65:J65),{1,2,3,4}))-35.4</f>
        <v>9.1000000000000014</v>
      </c>
      <c r="V65" s="113">
        <f>AVERAGE(SMALL(($E65:K65),{1,2,3,4}))-35.4</f>
        <v>9.2250000000000014</v>
      </c>
      <c r="W65" s="113">
        <f>AVERAGE(SMALL(($F65:L65),{1,2,3,4}))-35.4</f>
        <v>9.1000000000000014</v>
      </c>
      <c r="X65" s="113">
        <f>AVERAGE(SMALL(($F65:M65),{1,2,3,4}))-35.4</f>
        <v>8.6000000000000014</v>
      </c>
      <c r="Y65" s="113">
        <f>AVERAGE(SMALL(($F65:N65),{1,2,3,4}))-35.4</f>
        <v>8.6000000000000014</v>
      </c>
      <c r="Z65" s="113">
        <f>AVERAGE(SMALL(($F65:O65),{1,2,3,4}))-35.4</f>
        <v>8.6000000000000014</v>
      </c>
      <c r="AA65" s="114"/>
      <c r="AB65" s="115">
        <f>COUNT(F65:O65)</f>
        <v>9</v>
      </c>
      <c r="AC65" s="116">
        <v>2</v>
      </c>
    </row>
    <row r="66" spans="1:29" ht="15.75" x14ac:dyDescent="0.25">
      <c r="A66" s="50" t="s">
        <v>116</v>
      </c>
      <c r="B66" s="110" t="s">
        <v>220</v>
      </c>
      <c r="C66" s="110">
        <v>6</v>
      </c>
      <c r="D66" s="111">
        <f t="shared" si="4"/>
        <v>40.450000000000003</v>
      </c>
      <c r="E66" s="129">
        <f t="shared" si="0"/>
        <v>40.450000000000003</v>
      </c>
      <c r="F66" s="112">
        <v>44</v>
      </c>
      <c r="G66" s="112">
        <v>44</v>
      </c>
      <c r="H66" s="112">
        <v>43</v>
      </c>
      <c r="I66" s="112">
        <v>39</v>
      </c>
      <c r="J66" s="112" t="s">
        <v>224</v>
      </c>
      <c r="K66" s="112" t="s">
        <v>224</v>
      </c>
      <c r="L66" s="112" t="s">
        <v>224</v>
      </c>
      <c r="M66" s="112" t="s">
        <v>224</v>
      </c>
      <c r="N66" s="112">
        <v>39</v>
      </c>
      <c r="O66" s="112" t="s">
        <v>224</v>
      </c>
      <c r="P66" s="113">
        <f>VLOOKUP($A66,'[1]2023 Sign Ups'!$A$2:$T$93,3,FALSE)</f>
        <v>5.0500000000000043</v>
      </c>
      <c r="Q66" s="113">
        <f>AVERAGE(SMALL((D66:F66),{1,2,3}))-$E$1</f>
        <v>6.2333333333333343</v>
      </c>
      <c r="R66" s="113">
        <f>AVERAGE(SMALL(($D66:G66),{1,2,3,4}))-35.4</f>
        <v>6.8250000000000028</v>
      </c>
      <c r="S66" s="113">
        <f>AVERAGE(SMALL((D66:H66),{1,2,3,4}))-35.4</f>
        <v>6.5750000000000028</v>
      </c>
      <c r="T66" s="113">
        <f>AVERAGE(SMALL(($D66:I66),{1,2,3}))-35.4</f>
        <v>4.56666666666667</v>
      </c>
      <c r="U66" s="113">
        <f>AVERAGE(SMALL(($D66:J66),{1,2,3,4}))-35.4</f>
        <v>5.3250000000000028</v>
      </c>
      <c r="V66" s="113">
        <f>AVERAGE(SMALL(($E66:K66),{1,2,3,4}))-35.4</f>
        <v>6.2124999999999986</v>
      </c>
      <c r="W66" s="113">
        <f>AVERAGE(SMALL(($E66:L66),{1,2,3,4}))-35.4</f>
        <v>6.2124999999999986</v>
      </c>
      <c r="X66" s="113">
        <f>AVERAGE(SMALL(($E66:M66),{1,2,3,4}))-$E$1</f>
        <v>6.2124999999999986</v>
      </c>
      <c r="Y66" s="113">
        <f>AVERAGE(SMALL(($E66:N66),{1,2,3,4}))-35.4</f>
        <v>4.9624999999999986</v>
      </c>
      <c r="Z66" s="113">
        <f>AVERAGE(SMALL(($E66:O66),{1,2,3,4}))-35.4</f>
        <v>4.9624999999999986</v>
      </c>
      <c r="AA66" s="114"/>
      <c r="AB66" s="115">
        <f>COUNT(F66:O66)</f>
        <v>5</v>
      </c>
      <c r="AC66" s="116">
        <v>2</v>
      </c>
    </row>
    <row r="67" spans="1:29" ht="15.75" x14ac:dyDescent="0.25">
      <c r="A67" s="36" t="s">
        <v>47</v>
      </c>
      <c r="B67" s="110" t="s">
        <v>220</v>
      </c>
      <c r="C67" s="110">
        <v>7</v>
      </c>
      <c r="D67" s="111">
        <f t="shared" si="4"/>
        <v>45.172499999999999</v>
      </c>
      <c r="E67" s="111">
        <f t="shared" ref="E67:E89" si="5">D67</f>
        <v>45.172499999999999</v>
      </c>
      <c r="F67" s="112">
        <v>46</v>
      </c>
      <c r="G67" s="112">
        <v>49</v>
      </c>
      <c r="H67" s="112">
        <v>45</v>
      </c>
      <c r="I67" s="112" t="s">
        <v>224</v>
      </c>
      <c r="J67" s="112" t="s">
        <v>224</v>
      </c>
      <c r="K67" s="112">
        <v>50</v>
      </c>
      <c r="L67" s="112">
        <v>47</v>
      </c>
      <c r="M67" s="112">
        <v>42</v>
      </c>
      <c r="N67" s="112" t="s">
        <v>224</v>
      </c>
      <c r="O67" s="112">
        <v>50</v>
      </c>
      <c r="P67" s="113">
        <f>VLOOKUP($A67,'[1]2023 Sign Ups'!$A$2:$T$93,3,FALSE)</f>
        <v>9.7725000000000009</v>
      </c>
      <c r="Q67" s="113">
        <f>AVERAGE(SMALL((D67:F67),{1,2,3}))-$E$1</f>
        <v>10.048333333333332</v>
      </c>
      <c r="R67" s="113">
        <f>AVERAGE(SMALL(($D67:G67),{1,2,3,4}))-35.4</f>
        <v>10.936250000000001</v>
      </c>
      <c r="S67" s="113">
        <f>AVERAGE(SMALL((D67:H67),{1,2,3,4}))-35.4</f>
        <v>9.9362500000000011</v>
      </c>
      <c r="T67" s="113">
        <f>AVERAGE(SMALL(($D67:I67),{1,2,3}))-35.4</f>
        <v>9.7150000000000034</v>
      </c>
      <c r="U67" s="113">
        <f>AVERAGE(SMALL(($D67:J67),{1,2,3,4}))-35.4</f>
        <v>9.9362500000000011</v>
      </c>
      <c r="V67" s="113">
        <f>AVERAGE(SMALL(($E67:K67),{1,2,3,4}))-35.4</f>
        <v>10.893125000000005</v>
      </c>
      <c r="W67" s="113">
        <f>AVERAGE(SMALL(($E67:L67),{1,2,3,4}))-35.4</f>
        <v>10.393125000000005</v>
      </c>
      <c r="X67" s="113">
        <f>AVERAGE(SMALL(($F67:M67),{1,2,3,4}))-35.4</f>
        <v>9.6000000000000014</v>
      </c>
      <c r="Y67" s="113">
        <f>AVERAGE(SMALL(($F67:N67),{1,2,3,4}))-35.4</f>
        <v>9.6000000000000014</v>
      </c>
      <c r="Z67" s="113">
        <f>AVERAGE(SMALL(($F67:O67),{1,2,3,4}))-35.4</f>
        <v>9.6000000000000014</v>
      </c>
      <c r="AA67" s="114"/>
      <c r="AB67" s="115">
        <f>COUNT(F67:O67)</f>
        <v>7</v>
      </c>
      <c r="AC67" s="116">
        <v>2</v>
      </c>
    </row>
    <row r="68" spans="1:29" ht="15.75" x14ac:dyDescent="0.25">
      <c r="A68" s="36" t="s">
        <v>61</v>
      </c>
      <c r="B68" s="110" t="s">
        <v>220</v>
      </c>
      <c r="C68" s="110">
        <v>7</v>
      </c>
      <c r="D68" s="111">
        <f t="shared" si="4"/>
        <v>43.1875</v>
      </c>
      <c r="E68" s="111">
        <f t="shared" si="5"/>
        <v>43.1875</v>
      </c>
      <c r="F68" s="112">
        <v>48</v>
      </c>
      <c r="G68" s="112">
        <v>45</v>
      </c>
      <c r="H68" s="112">
        <v>49</v>
      </c>
      <c r="I68" s="112">
        <v>52</v>
      </c>
      <c r="J68" s="112" t="s">
        <v>224</v>
      </c>
      <c r="K68" s="112">
        <v>50</v>
      </c>
      <c r="L68" s="112" t="s">
        <v>224</v>
      </c>
      <c r="M68" s="112" t="s">
        <v>224</v>
      </c>
      <c r="N68" s="112">
        <v>44</v>
      </c>
      <c r="O68" s="112" t="s">
        <v>224</v>
      </c>
      <c r="P68" s="113">
        <f>VLOOKUP($A68,'[1]2023 Sign Ups'!$A$2:$T$93,3,FALSE)</f>
        <v>7.7875000000000014</v>
      </c>
      <c r="Q68" s="113">
        <f>AVERAGE(SMALL((D68:F68),{1,2,3}))-$E$1</f>
        <v>9.3916666666666657</v>
      </c>
      <c r="R68" s="113">
        <f>AVERAGE(SMALL(($D68:G68),{1,2,3,4}))-35.4</f>
        <v>9.4437500000000014</v>
      </c>
      <c r="S68" s="113">
        <f>AVERAGE(SMALL((D68:H68),{1,2,3,4}))-35.4</f>
        <v>9.4437500000000014</v>
      </c>
      <c r="T68" s="113">
        <f>AVERAGE(SMALL(($D68:I68),{1,2,3}))-35.4</f>
        <v>8.3916666666666657</v>
      </c>
      <c r="U68" s="113">
        <f>AVERAGE(SMALL(($D68:J68),{1,2,3,4}))-35.4</f>
        <v>9.4437500000000014</v>
      </c>
      <c r="V68" s="113">
        <f>AVERAGE(SMALL(($E68:K68),{1,2,3,4}))-35.4</f>
        <v>10.896875000000001</v>
      </c>
      <c r="W68" s="113">
        <f>AVERAGE(SMALL(($E68:L68),{1,2,3,4}))-35.4</f>
        <v>10.896875000000001</v>
      </c>
      <c r="X68" s="113">
        <f>AVERAGE(SMALL(($E68:M68),{1,2,3,4}))-$E$1</f>
        <v>10.896875000000001</v>
      </c>
      <c r="Y68" s="113">
        <f>AVERAGE(SMALL(($F68:N68),{1,2,3,4}))-35.4</f>
        <v>11.100000000000001</v>
      </c>
      <c r="Z68" s="113">
        <f>AVERAGE(SMALL(($F68:O68),{1,2,3,4}))-35.4</f>
        <v>11.100000000000001</v>
      </c>
      <c r="AA68" s="114"/>
      <c r="AB68" s="115">
        <f>COUNT(F68:O68)</f>
        <v>6</v>
      </c>
      <c r="AC68" s="116">
        <v>2</v>
      </c>
    </row>
    <row r="69" spans="1:29" ht="15.75" x14ac:dyDescent="0.25">
      <c r="A69" s="36" t="s">
        <v>38</v>
      </c>
      <c r="B69" s="110" t="s">
        <v>220</v>
      </c>
      <c r="C69" s="110">
        <v>2</v>
      </c>
      <c r="D69" s="111">
        <f t="shared" si="4"/>
        <v>48.5</v>
      </c>
      <c r="E69" s="111">
        <f t="shared" si="5"/>
        <v>48.5</v>
      </c>
      <c r="F69" s="112">
        <v>48</v>
      </c>
      <c r="G69" s="112">
        <v>50</v>
      </c>
      <c r="H69" s="112">
        <v>44</v>
      </c>
      <c r="I69" s="112" t="s">
        <v>224</v>
      </c>
      <c r="J69" s="112" t="s">
        <v>224</v>
      </c>
      <c r="K69" s="112">
        <v>51</v>
      </c>
      <c r="L69" s="112">
        <v>51</v>
      </c>
      <c r="M69" s="112">
        <v>49</v>
      </c>
      <c r="N69" s="112">
        <v>46</v>
      </c>
      <c r="O69" s="112">
        <v>46</v>
      </c>
      <c r="P69" s="113">
        <f>VLOOKUP($A69,'[1]2023 Sign Ups'!$A$2:$T$93,3,FALSE)</f>
        <v>13.100000000000001</v>
      </c>
      <c r="Q69" s="113">
        <f>AVERAGE(SMALL((D69:F69),{1,2,3}))-$E$1</f>
        <v>12.933333333333337</v>
      </c>
      <c r="R69" s="113">
        <f>AVERAGE(SMALL(($D69:G69),{1,2,3,4}))-35.4</f>
        <v>13.350000000000001</v>
      </c>
      <c r="S69" s="113">
        <f>AVERAGE(SMALL((D69:H69),{1,2,3,4}))-35.4</f>
        <v>11.850000000000001</v>
      </c>
      <c r="T69" s="113">
        <f>AVERAGE(SMALL(($D69:I69),{1,2,3}))-35.4</f>
        <v>11.433333333333337</v>
      </c>
      <c r="U69" s="113">
        <f>AVERAGE(SMALL(($D69:J69),{1,2,3,4}))-35.4</f>
        <v>11.850000000000001</v>
      </c>
      <c r="V69" s="113">
        <f>AVERAGE(SMALL(($E69:K69),{1,2,3,4}))-35.4</f>
        <v>12.225000000000001</v>
      </c>
      <c r="W69" s="113">
        <f>AVERAGE(SMALL(($E69:L69),{1,2,3,4}))-35.4</f>
        <v>12.225000000000001</v>
      </c>
      <c r="X69" s="113">
        <f>AVERAGE(SMALL(($F69:M69),{1,2,3,4}))-35.4</f>
        <v>12.350000000000001</v>
      </c>
      <c r="Y69" s="113">
        <f>AVERAGE(SMALL(($F69:N69),{1,2,3,4}))-35.4</f>
        <v>11.350000000000001</v>
      </c>
      <c r="Z69" s="113">
        <f>AVERAGE(SMALL(($F69:O69),{1,2,3,4}))-35.4</f>
        <v>10.600000000000001</v>
      </c>
      <c r="AA69" s="114"/>
      <c r="AB69" s="115">
        <f>COUNT(F69:O69)</f>
        <v>8</v>
      </c>
      <c r="AC69" s="116">
        <v>2</v>
      </c>
    </row>
    <row r="70" spans="1:29" ht="15.75" x14ac:dyDescent="0.25">
      <c r="A70" s="36" t="s">
        <v>83</v>
      </c>
      <c r="B70" s="110" t="s">
        <v>220</v>
      </c>
      <c r="C70" s="110">
        <v>1</v>
      </c>
      <c r="D70" s="111">
        <f t="shared" si="4"/>
        <v>48.1935</v>
      </c>
      <c r="E70" s="129">
        <f t="shared" si="5"/>
        <v>48.1935</v>
      </c>
      <c r="F70" s="112">
        <v>46</v>
      </c>
      <c r="G70" s="112">
        <v>48</v>
      </c>
      <c r="H70" s="112" t="s">
        <v>224</v>
      </c>
      <c r="I70" s="112" t="s">
        <v>224</v>
      </c>
      <c r="J70" s="112" t="s">
        <v>224</v>
      </c>
      <c r="K70" s="112">
        <v>51</v>
      </c>
      <c r="L70" s="112">
        <v>52</v>
      </c>
      <c r="M70" s="112" t="s">
        <v>224</v>
      </c>
      <c r="N70" s="112" t="s">
        <v>224</v>
      </c>
      <c r="O70" s="112">
        <v>48</v>
      </c>
      <c r="P70" s="113">
        <f>VLOOKUP($A70,'[1]2023 Sign Ups'!$A$2:$T$93,3,FALSE)</f>
        <v>12.793500000000002</v>
      </c>
      <c r="Q70" s="113">
        <f>AVERAGE(SMALL((D70:F70),{1,2,3}))-$E$1</f>
        <v>12.062333333333335</v>
      </c>
      <c r="R70" s="113">
        <f>AVERAGE(SMALL(($D70:G70),{1,2,3,4}))-35.4</f>
        <v>12.196750000000002</v>
      </c>
      <c r="S70" s="113">
        <f>AVERAGE(SMALL((D70:H70),{1,2,3,4}))-35.4</f>
        <v>12.196750000000002</v>
      </c>
      <c r="T70" s="113">
        <f>AVERAGE(SMALL(($D70:I70),{1,2,3}))-35.4</f>
        <v>11.997833333333332</v>
      </c>
      <c r="U70" s="113">
        <f>AVERAGE(SMALL(($D70:J70),{1,2,3,4}))-35.4</f>
        <v>12.196750000000002</v>
      </c>
      <c r="V70" s="113">
        <f>AVERAGE(SMALL(($D70:K70),{1,2,3,4}))-35.4</f>
        <v>12.196750000000002</v>
      </c>
      <c r="W70" s="113">
        <f>AVERAGE(SMALL(($E70:L70),{1,2,3,4}))-35.4</f>
        <v>12.898375000000001</v>
      </c>
      <c r="X70" s="113">
        <f>AVERAGE(SMALL(($E70:M70),{1,2,3,4}))-$E$1</f>
        <v>12.898375000000001</v>
      </c>
      <c r="Y70" s="113">
        <f>AVERAGE(SMALL(($E70:N70),{1,2,3,4}))-35.4</f>
        <v>12.898375000000001</v>
      </c>
      <c r="Z70" s="113">
        <f>AVERAGE(SMALL(($F70:O70),{1,2,3,4}))-35.4</f>
        <v>12.850000000000001</v>
      </c>
      <c r="AA70" s="114"/>
      <c r="AB70" s="115">
        <f>COUNT(F70:O70)</f>
        <v>5</v>
      </c>
      <c r="AC70" s="116">
        <v>2</v>
      </c>
    </row>
    <row r="71" spans="1:29" ht="15.75" x14ac:dyDescent="0.25">
      <c r="A71" s="36" t="s">
        <v>33</v>
      </c>
      <c r="B71" s="110" t="s">
        <v>220</v>
      </c>
      <c r="C71" s="110">
        <v>7</v>
      </c>
      <c r="D71" s="111">
        <f t="shared" si="4"/>
        <v>40.75</v>
      </c>
      <c r="E71" s="111">
        <f t="shared" si="5"/>
        <v>40.75</v>
      </c>
      <c r="F71" s="112">
        <v>42</v>
      </c>
      <c r="G71" s="112">
        <v>44</v>
      </c>
      <c r="H71" s="112">
        <v>43</v>
      </c>
      <c r="I71" s="112">
        <v>40</v>
      </c>
      <c r="J71" s="112" t="s">
        <v>224</v>
      </c>
      <c r="K71" s="112">
        <v>37</v>
      </c>
      <c r="L71" s="112">
        <v>42</v>
      </c>
      <c r="M71" s="112">
        <v>41</v>
      </c>
      <c r="N71" s="112">
        <v>39</v>
      </c>
      <c r="O71" s="112">
        <v>36</v>
      </c>
      <c r="P71" s="113">
        <f>VLOOKUP($A71,'[1]2023 Sign Ups'!$A$2:$T$93,3,FALSE)</f>
        <v>5.3500000000000014</v>
      </c>
      <c r="Q71" s="113">
        <f>AVERAGE(SMALL((D71:F71),{1,2,3}))-$E$1</f>
        <v>5.7666666666666657</v>
      </c>
      <c r="R71" s="113">
        <f>AVERAGE(SMALL(($D71:G71),{1,2,3,4}))-35.4</f>
        <v>6.4750000000000014</v>
      </c>
      <c r="S71" s="113">
        <f>AVERAGE(SMALL((D71:H71),{1,2,3,4}))-35.4</f>
        <v>6.2250000000000014</v>
      </c>
      <c r="T71" s="113">
        <f>AVERAGE(SMALL(($D71:I71),{1,2,3}))-35.4</f>
        <v>5.1000000000000014</v>
      </c>
      <c r="U71" s="113">
        <f>AVERAGE(SMALL(($D71:J71),{1,2,3,4}))-35.4</f>
        <v>5.4750000000000014</v>
      </c>
      <c r="V71" s="113">
        <f>AVERAGE(SMALL(($E71:K71),{1,2,3,4}))-35.4</f>
        <v>4.5375000000000014</v>
      </c>
      <c r="W71" s="113">
        <f>AVERAGE(SMALL(($F71:L71),{1,2,3,4}))-35.4</f>
        <v>4.8500000000000014</v>
      </c>
      <c r="X71" s="113">
        <f>AVERAGE(SMALL(($F71:M71),{1,2,3,4}))-35.4</f>
        <v>4.6000000000000014</v>
      </c>
      <c r="Y71" s="113">
        <f>AVERAGE(SMALL(($F71:N71),{1,2,3,4}))-35.4</f>
        <v>3.8500000000000014</v>
      </c>
      <c r="Z71" s="113">
        <f>AVERAGE(SMALL(($F71:O71),{1,2,3,4}))-35.4</f>
        <v>2.6000000000000014</v>
      </c>
      <c r="AA71" s="114"/>
      <c r="AB71" s="115">
        <f>COUNT(F71:O71)</f>
        <v>9</v>
      </c>
      <c r="AC71" s="116">
        <v>2</v>
      </c>
    </row>
    <row r="72" spans="1:29" ht="15.75" x14ac:dyDescent="0.25">
      <c r="A72" s="36" t="s">
        <v>110</v>
      </c>
      <c r="B72" s="110" t="s">
        <v>220</v>
      </c>
      <c r="C72" s="110">
        <v>6</v>
      </c>
      <c r="D72" s="111">
        <f t="shared" si="4"/>
        <v>37</v>
      </c>
      <c r="E72" s="111">
        <f t="shared" si="5"/>
        <v>37</v>
      </c>
      <c r="F72" s="112">
        <v>43</v>
      </c>
      <c r="G72" s="112">
        <v>37</v>
      </c>
      <c r="H72" s="112">
        <v>39</v>
      </c>
      <c r="I72" s="112" t="s">
        <v>224</v>
      </c>
      <c r="J72" s="112" t="s">
        <v>224</v>
      </c>
      <c r="K72" s="112">
        <v>40</v>
      </c>
      <c r="L72" s="112">
        <v>38</v>
      </c>
      <c r="M72" s="112">
        <v>42</v>
      </c>
      <c r="N72" s="112">
        <v>42</v>
      </c>
      <c r="O72" s="112">
        <v>42</v>
      </c>
      <c r="P72" s="113">
        <f>VLOOKUP($A72,'[1]2023 Sign Ups'!$A$2:$T$93,3,FALSE)</f>
        <v>1.6000000000000014</v>
      </c>
      <c r="Q72" s="113">
        <f>AVERAGE(SMALL((D72:F72),{1,2,3}))-$E$1</f>
        <v>3.6000000000000014</v>
      </c>
      <c r="R72" s="113">
        <f>AVERAGE(SMALL(($D72:G72),{1,2,3,4}))-35.4</f>
        <v>3.1000000000000014</v>
      </c>
      <c r="S72" s="113">
        <f>AVERAGE(SMALL((D72:H72),{1,2,3,4}))-35.4</f>
        <v>2.1000000000000014</v>
      </c>
      <c r="T72" s="113">
        <f>AVERAGE(SMALL(($D72:I72),{1,2,3}))-35.4</f>
        <v>1.6000000000000014</v>
      </c>
      <c r="U72" s="113">
        <f>AVERAGE(SMALL(($D72:J72),{1,2,3,4}))-35.4</f>
        <v>2.1000000000000014</v>
      </c>
      <c r="V72" s="113">
        <f>AVERAGE(SMALL(($E72:K72),{1,2,3,4}))-35.4</f>
        <v>2.8500000000000014</v>
      </c>
      <c r="W72" s="113">
        <f>AVERAGE(SMALL(($E72:L72),{1,2,3,4}))-35.4</f>
        <v>2.3500000000000014</v>
      </c>
      <c r="X72" s="113">
        <f>AVERAGE(SMALL(($F72:M72),{1,2,3,4}))-35.4</f>
        <v>3.1000000000000014</v>
      </c>
      <c r="Y72" s="113">
        <f>AVERAGE(SMALL(($F72:N72),{1,2,3,4}))-35.4</f>
        <v>3.1000000000000014</v>
      </c>
      <c r="Z72" s="113">
        <f>AVERAGE(SMALL(($F72:O72),{1,2,3,4}))-35.4</f>
        <v>3.1000000000000014</v>
      </c>
      <c r="AA72" s="114"/>
      <c r="AB72" s="115">
        <f>COUNT(F72:O72)</f>
        <v>8</v>
      </c>
      <c r="AC72" s="116">
        <v>2</v>
      </c>
    </row>
    <row r="73" spans="1:29" ht="15.75" x14ac:dyDescent="0.25">
      <c r="A73" s="36" t="s">
        <v>46</v>
      </c>
      <c r="B73" s="110" t="s">
        <v>220</v>
      </c>
      <c r="C73" s="110">
        <v>2</v>
      </c>
      <c r="D73" s="111">
        <f t="shared" si="4"/>
        <v>44.487499999999997</v>
      </c>
      <c r="E73" s="111">
        <f t="shared" si="5"/>
        <v>44.487499999999997</v>
      </c>
      <c r="F73" s="112">
        <v>43</v>
      </c>
      <c r="G73" s="112">
        <v>49</v>
      </c>
      <c r="H73" s="112">
        <v>48</v>
      </c>
      <c r="I73" s="112" t="s">
        <v>224</v>
      </c>
      <c r="J73" s="112" t="s">
        <v>224</v>
      </c>
      <c r="K73" s="112">
        <v>49</v>
      </c>
      <c r="L73" s="112">
        <v>43</v>
      </c>
      <c r="M73" s="112">
        <v>49</v>
      </c>
      <c r="N73" s="112">
        <v>50</v>
      </c>
      <c r="O73" s="112">
        <v>46</v>
      </c>
      <c r="P73" s="113">
        <f>VLOOKUP($A73,'[1]2023 Sign Ups'!$A$2:$T$93,3,FALSE)</f>
        <v>9.0874999999999986</v>
      </c>
      <c r="Q73" s="113">
        <f>AVERAGE(SMALL((D73:F73),{1,2,3}))-$E$1</f>
        <v>8.5916666666666686</v>
      </c>
      <c r="R73" s="113">
        <f>AVERAGE(SMALL(($D73:G73),{1,2,3,4}))-35.4</f>
        <v>9.84375</v>
      </c>
      <c r="S73" s="113">
        <f>AVERAGE(SMALL((D73:H73),{1,2,3,4}))-35.4</f>
        <v>9.59375</v>
      </c>
      <c r="T73" s="113">
        <f>AVERAGE(SMALL(($D73:I73),{1,2,3}))-35.4</f>
        <v>8.5916666666666686</v>
      </c>
      <c r="U73" s="113">
        <f>AVERAGE(SMALL(($D73:J73),{1,2,3,4}))-35.4</f>
        <v>9.59375</v>
      </c>
      <c r="V73" s="113">
        <f>AVERAGE(SMALL(($E73:K73),{1,2,3,4}))-35.4</f>
        <v>10.721875000000004</v>
      </c>
      <c r="W73" s="113">
        <f>AVERAGE(SMALL(($E73:L73),{1,2,3,4}))-35.4</f>
        <v>9.2218750000000043</v>
      </c>
      <c r="X73" s="113">
        <f>AVERAGE(SMALL(($F73:M73),{1,2,3,4}))-35.4</f>
        <v>10.350000000000001</v>
      </c>
      <c r="Y73" s="113">
        <f>AVERAGE(SMALL(($F73:N73),{1,2,3,4}))-35.4</f>
        <v>10.350000000000001</v>
      </c>
      <c r="Z73" s="113">
        <f>AVERAGE(SMALL(($F73:O73),{1,2,3,4}))-35.4</f>
        <v>9.6000000000000014</v>
      </c>
      <c r="AA73" s="114"/>
      <c r="AB73" s="115">
        <f>COUNT(F73:O73)</f>
        <v>8</v>
      </c>
      <c r="AC73" s="116">
        <v>2</v>
      </c>
    </row>
    <row r="74" spans="1:29" ht="15.75" x14ac:dyDescent="0.25">
      <c r="A74" s="36" t="s">
        <v>36</v>
      </c>
      <c r="B74" s="110" t="s">
        <v>220</v>
      </c>
      <c r="C74" s="110">
        <v>7</v>
      </c>
      <c r="D74" s="111">
        <f t="shared" si="4"/>
        <v>51.047333333333327</v>
      </c>
      <c r="E74" s="111">
        <f t="shared" si="5"/>
        <v>51.047333333333327</v>
      </c>
      <c r="F74" s="112" t="s">
        <v>224</v>
      </c>
      <c r="G74" s="112">
        <v>45</v>
      </c>
      <c r="H74" s="112">
        <v>47</v>
      </c>
      <c r="I74" s="112">
        <v>49</v>
      </c>
      <c r="J74" s="112" t="s">
        <v>224</v>
      </c>
      <c r="K74" s="112">
        <v>53</v>
      </c>
      <c r="L74" s="112">
        <v>53</v>
      </c>
      <c r="M74" s="112">
        <v>48</v>
      </c>
      <c r="N74" s="112" t="s">
        <v>224</v>
      </c>
      <c r="O74" s="112">
        <v>45</v>
      </c>
      <c r="P74" s="113">
        <f>VLOOKUP($A74,'[1]2023 Sign Ups'!$A$2:$T$93,3,FALSE)</f>
        <v>15.647333333333329</v>
      </c>
      <c r="Q74" s="113">
        <f>AVERAGE(SMALL((D74:F74),{1,2}))-$E$1</f>
        <v>15.647333333333329</v>
      </c>
      <c r="R74" s="113">
        <f>AVERAGE(SMALL(($D74:G74),{1,2,3}))-35.4</f>
        <v>13.631555555555551</v>
      </c>
      <c r="S74" s="113">
        <f>AVERAGE(SMALL((D74:H74),{1,2,3,4}))-35.4</f>
        <v>13.123666666666658</v>
      </c>
      <c r="T74" s="113">
        <f>AVERAGE(SMALL(($D74:I74),{1,2,3}))-35.4</f>
        <v>11.600000000000001</v>
      </c>
      <c r="U74" s="113">
        <f>AVERAGE(SMALL(($D74:J74),{1,2,3,4}))-35.4</f>
        <v>12.61183333333333</v>
      </c>
      <c r="V74" s="113">
        <f>AVERAGE(SMALL(($E74:K74),{1,2,3,4}))-35.4</f>
        <v>12.61183333333333</v>
      </c>
      <c r="W74" s="113">
        <f>AVERAGE(SMALL(($E74:L74),{1,2,3,4}))-35.4</f>
        <v>12.61183333333333</v>
      </c>
      <c r="X74" s="113">
        <f>AVERAGE(SMALL(($F74:M74),{1,2,3,4}))-35.4</f>
        <v>11.850000000000001</v>
      </c>
      <c r="Y74" s="113">
        <f>AVERAGE(SMALL(($F74:N74),{1,2,3,4}))-35.4</f>
        <v>11.850000000000001</v>
      </c>
      <c r="Z74" s="113">
        <f>AVERAGE(SMALL(($F74:O74),{1,2,3,4}))-35.4</f>
        <v>10.850000000000001</v>
      </c>
      <c r="AA74" s="114"/>
      <c r="AB74" s="115">
        <f>COUNT(F74:O74)</f>
        <v>7</v>
      </c>
      <c r="AC74" s="116">
        <v>2</v>
      </c>
    </row>
    <row r="75" spans="1:29" ht="15.75" x14ac:dyDescent="0.25">
      <c r="A75" s="36" t="s">
        <v>87</v>
      </c>
      <c r="B75" s="110" t="s">
        <v>220</v>
      </c>
      <c r="C75" s="110">
        <v>5</v>
      </c>
      <c r="D75" s="111">
        <f t="shared" si="4"/>
        <v>50.25</v>
      </c>
      <c r="E75" s="111">
        <f t="shared" si="5"/>
        <v>50.25</v>
      </c>
      <c r="F75" s="112">
        <v>52</v>
      </c>
      <c r="G75" s="112">
        <v>48</v>
      </c>
      <c r="H75" s="112">
        <v>47</v>
      </c>
      <c r="I75" s="112">
        <v>54</v>
      </c>
      <c r="J75" s="112" t="s">
        <v>224</v>
      </c>
      <c r="K75" s="112">
        <v>58</v>
      </c>
      <c r="L75" s="112">
        <v>50</v>
      </c>
      <c r="M75" s="112">
        <v>46</v>
      </c>
      <c r="N75" s="112">
        <v>54</v>
      </c>
      <c r="O75" s="112">
        <v>49</v>
      </c>
      <c r="P75" s="113">
        <f>VLOOKUP($A75,'[1]2023 Sign Ups'!$A$2:$T$93,3,FALSE)</f>
        <v>14.850000000000001</v>
      </c>
      <c r="Q75" s="113">
        <f>AVERAGE(SMALL((D75:F75),{1,2,3}))-$E$1</f>
        <v>15.433333333333337</v>
      </c>
      <c r="R75" s="113">
        <f>AVERAGE(SMALL(($D75:G75),{1,2,3,4}))-35.4</f>
        <v>14.725000000000001</v>
      </c>
      <c r="S75" s="113">
        <f>AVERAGE(SMALL((D75:H75),{1,2,3,4}))-35.4</f>
        <v>13.475000000000001</v>
      </c>
      <c r="T75" s="113">
        <f>AVERAGE(SMALL(($D75:I75),{1,2,3}))-35.4</f>
        <v>13.016666666666666</v>
      </c>
      <c r="U75" s="113">
        <f>AVERAGE(SMALL(($D75:J75),{1,2,3,4}))-35.4</f>
        <v>13.475000000000001</v>
      </c>
      <c r="V75" s="113">
        <f>AVERAGE(SMALL(($E75:K75),{1,2,3,4}))-35.4</f>
        <v>13.912500000000001</v>
      </c>
      <c r="W75" s="113">
        <f>AVERAGE(SMALL(($F75:L75),{1,2,3,4}))-35.4</f>
        <v>13.850000000000001</v>
      </c>
      <c r="X75" s="113">
        <f>AVERAGE(SMALL(($F75:M75),{1,2,3,4}))-35.4</f>
        <v>12.350000000000001</v>
      </c>
      <c r="Y75" s="113">
        <f>AVERAGE(SMALL(($F75:N75),{1,2,3,4}))-35.4</f>
        <v>12.350000000000001</v>
      </c>
      <c r="Z75" s="113">
        <f>AVERAGE(SMALL(($F75:O75),{1,2,3,4}))-35.4</f>
        <v>12.100000000000001</v>
      </c>
      <c r="AA75" s="114"/>
      <c r="AB75" s="115">
        <f>COUNT(F75:O75)</f>
        <v>9</v>
      </c>
      <c r="AC75" s="116">
        <v>2</v>
      </c>
    </row>
    <row r="76" spans="1:29" ht="15.75" x14ac:dyDescent="0.25">
      <c r="A76" s="36" t="s">
        <v>130</v>
      </c>
      <c r="B76" s="110" t="s">
        <v>220</v>
      </c>
      <c r="C76" s="110">
        <v>4</v>
      </c>
      <c r="D76" s="111">
        <f t="shared" si="4"/>
        <v>44.75</v>
      </c>
      <c r="E76" s="111">
        <f t="shared" si="5"/>
        <v>44.75</v>
      </c>
      <c r="F76" s="112" t="s">
        <v>224</v>
      </c>
      <c r="G76" s="112">
        <v>48</v>
      </c>
      <c r="H76" s="112">
        <v>54</v>
      </c>
      <c r="I76" s="112">
        <v>46</v>
      </c>
      <c r="J76" s="112" t="s">
        <v>224</v>
      </c>
      <c r="K76" s="112">
        <v>51</v>
      </c>
      <c r="L76" s="112">
        <v>47</v>
      </c>
      <c r="M76" s="112">
        <v>55</v>
      </c>
      <c r="N76" s="112">
        <v>49</v>
      </c>
      <c r="O76" s="112">
        <v>50</v>
      </c>
      <c r="P76" s="113">
        <f>VLOOKUP($A76,'[1]2023 Sign Ups'!$A$2:$T$93,3,FALSE)</f>
        <v>9.3500000000000014</v>
      </c>
      <c r="Q76" s="113">
        <f>AVERAGE(SMALL((D76:F76),{1,2}))-$E$1</f>
        <v>9.3500000000000014</v>
      </c>
      <c r="R76" s="113">
        <f>AVERAGE(SMALL(($D76:G76),{1,2,3}))-35.4</f>
        <v>10.433333333333337</v>
      </c>
      <c r="S76" s="113">
        <f>AVERAGE(SMALL((D76:H76),{1,2,3,4}))-35.4</f>
        <v>12.475000000000001</v>
      </c>
      <c r="T76" s="113">
        <f>AVERAGE(SMALL(($D76:I76),{1,2,3}))-35.4</f>
        <v>9.7666666666666657</v>
      </c>
      <c r="U76" s="113">
        <f>AVERAGE(SMALL(($D76:J76),{1,2,3,4}))-35.4</f>
        <v>10.475000000000001</v>
      </c>
      <c r="V76" s="113">
        <f>AVERAGE(SMALL(($E76:K76),{1,2,3,4}))-35.4</f>
        <v>12.037500000000001</v>
      </c>
      <c r="W76" s="113">
        <f>AVERAGE(SMALL(($E76:L76),{1,2,3,4}))-35.4</f>
        <v>11.037500000000001</v>
      </c>
      <c r="X76" s="113">
        <f>AVERAGE(SMALL(($F76:M76),{1,2,3,4}))-35.4</f>
        <v>12.600000000000001</v>
      </c>
      <c r="Y76" s="113">
        <f>AVERAGE(SMALL(($F76:N76),{1,2,3,4}))-35.4</f>
        <v>12.100000000000001</v>
      </c>
      <c r="Z76" s="113">
        <f>AVERAGE(SMALL(($F76:O76),{1,2,3,4}))-35.4</f>
        <v>12.100000000000001</v>
      </c>
      <c r="AA76" s="114"/>
      <c r="AB76" s="115">
        <f>COUNT(F76:O76)</f>
        <v>8</v>
      </c>
      <c r="AC76" s="116">
        <v>2</v>
      </c>
    </row>
    <row r="77" spans="1:29" ht="15.75" x14ac:dyDescent="0.25">
      <c r="A77" s="36" t="s">
        <v>123</v>
      </c>
      <c r="B77" s="110" t="s">
        <v>220</v>
      </c>
      <c r="C77" s="110">
        <v>4</v>
      </c>
      <c r="D77" s="111">
        <f t="shared" si="4"/>
        <v>46.75</v>
      </c>
      <c r="E77" s="111">
        <f t="shared" si="5"/>
        <v>46.75</v>
      </c>
      <c r="F77" s="112" t="s">
        <v>224</v>
      </c>
      <c r="G77" s="112">
        <v>42</v>
      </c>
      <c r="H77" s="112">
        <v>44</v>
      </c>
      <c r="I77" s="112" t="s">
        <v>224</v>
      </c>
      <c r="J77" s="112" t="s">
        <v>224</v>
      </c>
      <c r="K77" s="112" t="s">
        <v>224</v>
      </c>
      <c r="L77" s="112">
        <v>43</v>
      </c>
      <c r="M77" s="112">
        <v>47</v>
      </c>
      <c r="N77" s="112">
        <v>47</v>
      </c>
      <c r="O77" s="112">
        <v>43</v>
      </c>
      <c r="P77" s="113">
        <f>VLOOKUP($A77,'[1]2023 Sign Ups'!$A$2:$T$93,3,FALSE)</f>
        <v>11.350000000000001</v>
      </c>
      <c r="Q77" s="113">
        <f>AVERAGE(SMALL((D77:F77),{1,2}))-$E$1</f>
        <v>11.350000000000001</v>
      </c>
      <c r="R77" s="113">
        <f>AVERAGE(SMALL(($D77:G77),{1,2,3}))-35.4</f>
        <v>9.7666666666666657</v>
      </c>
      <c r="S77" s="113">
        <f>AVERAGE(SMALL((D77:H77),{1,2,3,4}))-35.4</f>
        <v>9.4750000000000014</v>
      </c>
      <c r="T77" s="113">
        <f>AVERAGE(SMALL(($D77:I77),{1,2,3}))-35.4</f>
        <v>8.8500000000000014</v>
      </c>
      <c r="U77" s="113">
        <f>AVERAGE(SMALL(($D77:J77),{1,2,3,4}))-35.4</f>
        <v>9.4750000000000014</v>
      </c>
      <c r="V77" s="113">
        <f>AVERAGE(SMALL(($D77:K77),{1,2,3,4}))-35.4</f>
        <v>9.4750000000000014</v>
      </c>
      <c r="W77" s="113">
        <f>AVERAGE(SMALL(($D77:L77),{1,2,3,4}))-$E$1</f>
        <v>8.5375000000000014</v>
      </c>
      <c r="X77" s="113">
        <f>AVERAGE(SMALL(($E77:M77),{1,2,3,4}))-$E$1</f>
        <v>8.5375000000000014</v>
      </c>
      <c r="Y77" s="113">
        <f>AVERAGE(SMALL(($E77:N77),{1,2,3,4}))-35.4</f>
        <v>8.5375000000000014</v>
      </c>
      <c r="Z77" s="113">
        <f>AVERAGE(SMALL(($F77:O77),{1,2,3,4}))-35.4</f>
        <v>7.6000000000000014</v>
      </c>
      <c r="AA77" s="114"/>
      <c r="AB77" s="115">
        <f>COUNT(F77:O77)</f>
        <v>6</v>
      </c>
      <c r="AC77" s="116">
        <v>2</v>
      </c>
    </row>
    <row r="78" spans="1:29" ht="15.75" x14ac:dyDescent="0.25">
      <c r="A78" s="36" t="s">
        <v>114</v>
      </c>
      <c r="B78" s="110" t="s">
        <v>221</v>
      </c>
      <c r="C78" s="110">
        <v>3</v>
      </c>
      <c r="D78" s="111">
        <f>AVERAGE(F78:G78)</f>
        <v>47.5</v>
      </c>
      <c r="E78" s="111">
        <f t="shared" si="5"/>
        <v>47.5</v>
      </c>
      <c r="F78" s="112">
        <v>47</v>
      </c>
      <c r="G78" s="112">
        <v>48</v>
      </c>
      <c r="H78" s="112" t="s">
        <v>224</v>
      </c>
      <c r="I78" s="112">
        <v>47</v>
      </c>
      <c r="J78" s="112" t="s">
        <v>224</v>
      </c>
      <c r="K78" s="112">
        <v>47</v>
      </c>
      <c r="L78" s="112">
        <v>46</v>
      </c>
      <c r="M78" s="112">
        <v>45</v>
      </c>
      <c r="N78" s="112" t="s">
        <v>224</v>
      </c>
      <c r="O78" s="112" t="s">
        <v>224</v>
      </c>
      <c r="P78" s="113" t="s">
        <v>206</v>
      </c>
      <c r="Q78" s="113" t="s">
        <v>206</v>
      </c>
      <c r="R78" s="113">
        <f>AVERAGE(SMALL((F78:G78),{1,2}))-$E$1</f>
        <v>12.100000000000001</v>
      </c>
      <c r="S78" s="113">
        <f>AVERAGE(SMALL((D78:H78),{1,2,3,4}))-35.4</f>
        <v>12.100000000000001</v>
      </c>
      <c r="T78" s="113">
        <f>AVERAGE(SMALL(($D78:I78),{1,2,3}))-35.4</f>
        <v>11.766666666666666</v>
      </c>
      <c r="U78" s="113">
        <f>AVERAGE(SMALL(($D78:J78),{1,2,3,4}))-35.4</f>
        <v>11.850000000000001</v>
      </c>
      <c r="V78" s="113">
        <f>AVERAGE(SMALL(($E78:K78),{1,2,3,4}))-35.4</f>
        <v>11.725000000000001</v>
      </c>
      <c r="W78" s="113">
        <f>AVERAGE(SMALL(($E78:L78),{1,2,3,4}))-35.4</f>
        <v>11.350000000000001</v>
      </c>
      <c r="X78" s="113">
        <f>AVERAGE(SMALL(($F78:M78),{1,2,3,4}))-35.4</f>
        <v>10.850000000000001</v>
      </c>
      <c r="Y78" s="113">
        <f>AVERAGE(SMALL(($F78:N78),{1,2,3,4}))-35.4</f>
        <v>10.850000000000001</v>
      </c>
      <c r="Z78" s="113">
        <f>AVERAGE(SMALL(($F78:O78),{1,2,3,4}))-35.4</f>
        <v>10.850000000000001</v>
      </c>
      <c r="AA78" s="114"/>
      <c r="AB78" s="115">
        <f>COUNT(F78:O78)</f>
        <v>6</v>
      </c>
      <c r="AC78" s="116">
        <v>0</v>
      </c>
    </row>
    <row r="79" spans="1:29" ht="15.75" x14ac:dyDescent="0.25">
      <c r="A79" s="36" t="s">
        <v>106</v>
      </c>
      <c r="B79" s="110" t="s">
        <v>221</v>
      </c>
      <c r="C79" s="110">
        <v>3</v>
      </c>
      <c r="D79" s="111">
        <f>AVERAGE(F79:I79)</f>
        <v>45</v>
      </c>
      <c r="E79" s="111">
        <f t="shared" si="5"/>
        <v>45</v>
      </c>
      <c r="F79" s="112" t="s">
        <v>224</v>
      </c>
      <c r="G79" s="112" t="s">
        <v>224</v>
      </c>
      <c r="H79" s="112">
        <v>42</v>
      </c>
      <c r="I79" s="112">
        <v>48</v>
      </c>
      <c r="J79" s="112" t="s">
        <v>224</v>
      </c>
      <c r="K79" s="112" t="s">
        <v>224</v>
      </c>
      <c r="L79" s="112">
        <v>41</v>
      </c>
      <c r="M79" s="112">
        <v>46</v>
      </c>
      <c r="N79" s="112">
        <v>40</v>
      </c>
      <c r="O79" s="112">
        <v>45</v>
      </c>
      <c r="P79" s="113" t="s">
        <v>206</v>
      </c>
      <c r="Q79" s="113" t="s">
        <v>206</v>
      </c>
      <c r="R79" s="113" t="s">
        <v>206</v>
      </c>
      <c r="S79" s="113" t="s">
        <v>206</v>
      </c>
      <c r="T79" s="113">
        <f>AVERAGE(SMALL(($D79:I79),{1,2,3}))-35.4</f>
        <v>8.6000000000000014</v>
      </c>
      <c r="U79" s="113">
        <f>AVERAGE(SMALL(($D79:J79),{1,2,3,4}))-35.4</f>
        <v>9.6000000000000014</v>
      </c>
      <c r="V79" s="113">
        <f>AVERAGE(SMALL(($D79:K79),{1,2,3,4}))-35.4</f>
        <v>9.6000000000000014</v>
      </c>
      <c r="W79" s="113">
        <f>AVERAGE(SMALL(($D79:L79),{1,2,3,4}))-$E$1</f>
        <v>7.8500000000000014</v>
      </c>
      <c r="X79" s="113">
        <f>AVERAGE(SMALL(($E79:M79),{1,2,3,4}))-$E$1</f>
        <v>8.1000000000000014</v>
      </c>
      <c r="Y79" s="113">
        <f>AVERAGE(SMALL(($E79:N79),{1,2,3,4}))-35.4</f>
        <v>6.6000000000000014</v>
      </c>
      <c r="Z79" s="113">
        <f>AVERAGE(SMALL(($F79:O79),{1,2,3,4}))-35.4</f>
        <v>6.6000000000000014</v>
      </c>
      <c r="AA79" s="114"/>
      <c r="AB79" s="115">
        <f>COUNT(F79:O79)</f>
        <v>6</v>
      </c>
      <c r="AC79" s="116">
        <v>0</v>
      </c>
    </row>
    <row r="80" spans="1:29" ht="15.75" x14ac:dyDescent="0.25">
      <c r="A80" s="36" t="s">
        <v>81</v>
      </c>
      <c r="B80" s="110" t="s">
        <v>220</v>
      </c>
      <c r="C80" s="110">
        <v>1</v>
      </c>
      <c r="D80" s="111">
        <f>P80+35.4</f>
        <v>34.5</v>
      </c>
      <c r="E80" s="111">
        <f t="shared" si="5"/>
        <v>34.5</v>
      </c>
      <c r="F80" s="112">
        <v>36</v>
      </c>
      <c r="G80" s="112">
        <v>37</v>
      </c>
      <c r="H80" s="112">
        <v>34</v>
      </c>
      <c r="I80" s="112">
        <v>36</v>
      </c>
      <c r="J80" s="112" t="s">
        <v>224</v>
      </c>
      <c r="K80" s="112">
        <v>39</v>
      </c>
      <c r="L80" s="112">
        <v>36</v>
      </c>
      <c r="M80" s="112">
        <v>34</v>
      </c>
      <c r="N80" s="112">
        <v>34</v>
      </c>
      <c r="O80" s="112">
        <v>35</v>
      </c>
      <c r="P80" s="113">
        <f>VLOOKUP($A80,'[1]2023 Sign Ups'!$A$2:$T$93,3,FALSE)</f>
        <v>-0.89999999999999858</v>
      </c>
      <c r="Q80" s="113">
        <f>AVERAGE(SMALL((D80:F80),{1,2,3}))-$E$1</f>
        <v>-0.39999999999999858</v>
      </c>
      <c r="R80" s="113">
        <f>AVERAGE(SMALL(($D80:G80),{1,2,3,4}))-35.4</f>
        <v>0.10000000000000142</v>
      </c>
      <c r="S80" s="113">
        <f>AVERAGE(SMALL((D80:H80),{1,2,3,4}))-35.4</f>
        <v>-0.64999999999999858</v>
      </c>
      <c r="T80" s="113">
        <f>AVERAGE(SMALL(($D80:I80),{1,2,3}))-35.4</f>
        <v>-1.0666666666666629</v>
      </c>
      <c r="U80" s="113">
        <f>AVERAGE(SMALL(($D80:J80),{1,2,3,4}))-35.4</f>
        <v>-0.64999999999999858</v>
      </c>
      <c r="V80" s="113">
        <f>AVERAGE(SMALL(($E80:K80),{1,2,3,4}))-35.4</f>
        <v>-0.27499999999999858</v>
      </c>
      <c r="W80" s="113">
        <f>AVERAGE(SMALL(($F80:L80),{1,2,3,4}))-35.4</f>
        <v>0.10000000000000142</v>
      </c>
      <c r="X80" s="113">
        <f>AVERAGE(SMALL(($F80:M80),{1,2,3,4}))-35.4</f>
        <v>-0.39999999999999858</v>
      </c>
      <c r="Y80" s="113">
        <f>AVERAGE(SMALL(($F80:N80),{1,2,3,4}))-35.4</f>
        <v>-0.89999999999999858</v>
      </c>
      <c r="Z80" s="113">
        <f>AVERAGE(SMALL(($F80:O80),{1,2,3,4}))-35.4</f>
        <v>-1.1499999999999986</v>
      </c>
      <c r="AA80" s="114"/>
      <c r="AB80" s="115">
        <f>COUNT(F80:O80)</f>
        <v>9</v>
      </c>
      <c r="AC80" s="116">
        <v>2</v>
      </c>
    </row>
    <row r="81" spans="1:29" ht="15.75" x14ac:dyDescent="0.25">
      <c r="A81" s="36" t="s">
        <v>122</v>
      </c>
      <c r="B81" s="110" t="s">
        <v>220</v>
      </c>
      <c r="C81" s="110">
        <v>4</v>
      </c>
      <c r="D81" s="111">
        <f>AVERAGE(F81:G81)</f>
        <v>48</v>
      </c>
      <c r="E81" s="113">
        <f t="shared" si="5"/>
        <v>48</v>
      </c>
      <c r="F81" s="112">
        <v>43</v>
      </c>
      <c r="G81" s="112">
        <v>53</v>
      </c>
      <c r="H81" s="112">
        <v>44</v>
      </c>
      <c r="I81" s="112" t="s">
        <v>224</v>
      </c>
      <c r="J81" s="112" t="s">
        <v>224</v>
      </c>
      <c r="K81" s="112">
        <v>48</v>
      </c>
      <c r="L81" s="112" t="s">
        <v>224</v>
      </c>
      <c r="M81" s="112" t="s">
        <v>224</v>
      </c>
      <c r="N81" s="112" t="s">
        <v>224</v>
      </c>
      <c r="O81" s="112">
        <v>43</v>
      </c>
      <c r="P81" s="113" t="s">
        <v>206</v>
      </c>
      <c r="Q81" s="113" t="s">
        <v>206</v>
      </c>
      <c r="R81" s="113">
        <f>AVERAGE(SMALL((F81:G81),{1,2}))-$E$1</f>
        <v>12.600000000000001</v>
      </c>
      <c r="S81" s="113">
        <f>AVERAGE(SMALL((D81:H81),{1,2,3,4}))-35.4</f>
        <v>10.350000000000001</v>
      </c>
      <c r="T81" s="113">
        <f>AVERAGE(SMALL(($D81:I81),{1,2,3}))-35.4</f>
        <v>9.6000000000000014</v>
      </c>
      <c r="U81" s="113">
        <f>AVERAGE(SMALL(($D81:J81),{1,2,3,4}))-35.4</f>
        <v>10.350000000000001</v>
      </c>
      <c r="V81" s="113">
        <f>AVERAGE(SMALL(($E81:K81),{1,2,3,4}))-35.4</f>
        <v>10.350000000000001</v>
      </c>
      <c r="W81" s="113">
        <f>AVERAGE(SMALL(($E81:L81),{1,2,3,4}))-35.4</f>
        <v>10.350000000000001</v>
      </c>
      <c r="X81" s="113">
        <f>AVERAGE(SMALL(($E81:M81),{1,2,3,4}))-$E$1</f>
        <v>10.350000000000001</v>
      </c>
      <c r="Y81" s="113">
        <f>AVERAGE(SMALL(($E81:N81),{1,2,3,4}))-35.4</f>
        <v>10.350000000000001</v>
      </c>
      <c r="Z81" s="113">
        <f>AVERAGE(SMALL(($E81:O81),{1,2,3,4}))-35.4</f>
        <v>9.1000000000000014</v>
      </c>
      <c r="AA81" s="114"/>
      <c r="AB81" s="115">
        <f>COUNT(F81:O81)</f>
        <v>5</v>
      </c>
      <c r="AC81" s="116">
        <v>1</v>
      </c>
    </row>
    <row r="82" spans="1:29" ht="15.75" x14ac:dyDescent="0.25">
      <c r="A82" s="36" t="s">
        <v>35</v>
      </c>
      <c r="B82" s="110" t="s">
        <v>221</v>
      </c>
      <c r="C82" s="110">
        <v>2</v>
      </c>
      <c r="D82" s="111">
        <f>AVERAGE(F82:G82)</f>
        <v>42.5</v>
      </c>
      <c r="E82" s="111">
        <f t="shared" si="5"/>
        <v>42.5</v>
      </c>
      <c r="F82" s="112">
        <v>43</v>
      </c>
      <c r="G82" s="112">
        <v>42</v>
      </c>
      <c r="H82" s="112">
        <v>41</v>
      </c>
      <c r="I82" s="112" t="s">
        <v>224</v>
      </c>
      <c r="J82" s="112" t="s">
        <v>224</v>
      </c>
      <c r="K82" s="112">
        <v>41</v>
      </c>
      <c r="L82" s="112">
        <v>40</v>
      </c>
      <c r="M82" s="112">
        <v>38</v>
      </c>
      <c r="N82" s="112">
        <v>43</v>
      </c>
      <c r="O82" s="112">
        <v>39</v>
      </c>
      <c r="P82" s="113" t="s">
        <v>206</v>
      </c>
      <c r="Q82" s="113" t="s">
        <v>206</v>
      </c>
      <c r="R82" s="113">
        <f>AVERAGE(SMALL((F82:G82),{1,2}))-$E$1</f>
        <v>7.1000000000000014</v>
      </c>
      <c r="S82" s="113">
        <f>AVERAGE(SMALL((D82:H82),{1,2,3,4}))-35.4</f>
        <v>6.6000000000000014</v>
      </c>
      <c r="T82" s="113">
        <f>AVERAGE(SMALL(($D82:I82),{1,2,3}))-35.4</f>
        <v>6.4333333333333371</v>
      </c>
      <c r="U82" s="113">
        <f>AVERAGE(SMALL(($D82:J82),{1,2,3,4}))-35.4</f>
        <v>6.6000000000000014</v>
      </c>
      <c r="V82" s="113">
        <f>AVERAGE(SMALL(($E82:K82),{1,2,3,4}))-35.4</f>
        <v>6.2250000000000014</v>
      </c>
      <c r="W82" s="113">
        <f>AVERAGE(SMALL(($E82:L82),{1,2,3,4}))-35.4</f>
        <v>5.6000000000000014</v>
      </c>
      <c r="X82" s="113">
        <f>AVERAGE(SMALL(($F82:M82),{1,2,3,4}))-35.4</f>
        <v>4.6000000000000014</v>
      </c>
      <c r="Y82" s="113">
        <f>AVERAGE(SMALL(($F82:N82),{1,2,3,4}))-35.4</f>
        <v>4.6000000000000014</v>
      </c>
      <c r="Z82" s="113">
        <f>AVERAGE(SMALL(($F82:O82),{1,2,3,4}))-35.4</f>
        <v>4.1000000000000014</v>
      </c>
      <c r="AA82" s="114"/>
      <c r="AB82" s="115">
        <f>COUNT(F82:O82)</f>
        <v>8</v>
      </c>
      <c r="AC82" s="116">
        <v>0</v>
      </c>
    </row>
    <row r="83" spans="1:29" ht="15.75" x14ac:dyDescent="0.25">
      <c r="A83" s="36" t="s">
        <v>44</v>
      </c>
      <c r="B83" s="110" t="s">
        <v>220</v>
      </c>
      <c r="C83" s="110">
        <v>7</v>
      </c>
      <c r="D83" s="111">
        <f t="shared" ref="D83:D89" si="6">P83+35.4</f>
        <v>45.75</v>
      </c>
      <c r="E83" s="111">
        <f t="shared" si="5"/>
        <v>45.75</v>
      </c>
      <c r="F83" s="112">
        <v>45</v>
      </c>
      <c r="G83" s="112" t="s">
        <v>224</v>
      </c>
      <c r="H83" s="112">
        <v>41</v>
      </c>
      <c r="I83" s="112">
        <v>51</v>
      </c>
      <c r="J83" s="112" t="s">
        <v>224</v>
      </c>
      <c r="K83" s="112" t="s">
        <v>224</v>
      </c>
      <c r="L83" s="112">
        <v>47</v>
      </c>
      <c r="M83" s="112">
        <v>51</v>
      </c>
      <c r="N83" s="112">
        <v>42</v>
      </c>
      <c r="O83" s="112">
        <v>44</v>
      </c>
      <c r="P83" s="113">
        <f>VLOOKUP($A83,'[1]2023 Sign Ups'!$A$2:$T$93,3,FALSE)</f>
        <v>10.350000000000001</v>
      </c>
      <c r="Q83" s="113">
        <f>AVERAGE(SMALL((D83:F83),{1,2,3}))-$E$1</f>
        <v>10.100000000000001</v>
      </c>
      <c r="R83" s="113">
        <f>AVERAGE(SMALL(($D83:G83),{1,2,3}))-35.4</f>
        <v>10.100000000000001</v>
      </c>
      <c r="S83" s="113">
        <f>AVERAGE(SMALL((D83:H83),{1,2,3,4}))-35.4</f>
        <v>8.9750000000000014</v>
      </c>
      <c r="T83" s="113">
        <f>AVERAGE(SMALL(($D83:I83),{1,2,3}))-35.4</f>
        <v>8.5166666666666657</v>
      </c>
      <c r="U83" s="113">
        <f>AVERAGE(SMALL(($D83:J83),{1,2,3,4}))-35.4</f>
        <v>8.9750000000000014</v>
      </c>
      <c r="V83" s="113">
        <f>AVERAGE(SMALL(($D83:K83),{1,2,3,4}))-35.4</f>
        <v>8.9750000000000014</v>
      </c>
      <c r="W83" s="113">
        <f>AVERAGE(SMALL(($E83:L83),{1,2,3,4}))-35.4</f>
        <v>9.2875000000000014</v>
      </c>
      <c r="X83" s="113">
        <f>AVERAGE(SMALL(($E83:M83),{1,2,3,4}))-$E$1</f>
        <v>9.2875000000000014</v>
      </c>
      <c r="Y83" s="113">
        <f>AVERAGE(SMALL(($F83:N83),{1,2,3,4}))-35.4</f>
        <v>8.3500000000000014</v>
      </c>
      <c r="Z83" s="113">
        <f>AVERAGE(SMALL(($F83:O83),{1,2,3,4}))-35.4</f>
        <v>7.6000000000000014</v>
      </c>
      <c r="AA83" s="114"/>
      <c r="AB83" s="115">
        <f>COUNT(F83:O83)</f>
        <v>7</v>
      </c>
      <c r="AC83" s="116">
        <v>2</v>
      </c>
    </row>
    <row r="84" spans="1:29" ht="15.75" x14ac:dyDescent="0.25">
      <c r="A84" s="36" t="s">
        <v>112</v>
      </c>
      <c r="B84" s="110" t="s">
        <v>220</v>
      </c>
      <c r="C84" s="110">
        <v>6</v>
      </c>
      <c r="D84" s="111">
        <f t="shared" si="6"/>
        <v>55.25</v>
      </c>
      <c r="E84" s="111">
        <f t="shared" si="5"/>
        <v>55.25</v>
      </c>
      <c r="F84" s="112">
        <v>72</v>
      </c>
      <c r="G84" s="112">
        <v>69</v>
      </c>
      <c r="H84" s="112">
        <v>70</v>
      </c>
      <c r="I84" s="112">
        <v>63</v>
      </c>
      <c r="J84" s="112" t="s">
        <v>224</v>
      </c>
      <c r="K84" s="112">
        <v>60</v>
      </c>
      <c r="L84" s="112">
        <v>65</v>
      </c>
      <c r="M84" s="112">
        <v>61</v>
      </c>
      <c r="N84" s="112">
        <v>53</v>
      </c>
      <c r="O84" s="112">
        <v>67</v>
      </c>
      <c r="P84" s="113">
        <f>VLOOKUP($A84,'[1]2023 Sign Ups'!$A$2:$T$93,3,FALSE)</f>
        <v>19.850000000000001</v>
      </c>
      <c r="Q84" s="113">
        <f>AVERAGE(SMALL((D84:F84),{1,2,3}))-$E$1</f>
        <v>25.433333333333337</v>
      </c>
      <c r="R84" s="113">
        <f>AVERAGE(SMALL(($D84:G84),{1,2,3,4}))-35.4</f>
        <v>27.475000000000001</v>
      </c>
      <c r="S84" s="113">
        <f>AVERAGE(SMALL((D84:H84),{1,2,3,4}))-35.4</f>
        <v>26.975000000000001</v>
      </c>
      <c r="T84" s="113">
        <f>AVERAGE(SMALL(($D84:I84),{1,2,3}))-35.4</f>
        <v>22.433333333333337</v>
      </c>
      <c r="U84" s="113">
        <f>AVERAGE(SMALL(($D84:J84),{1,2,3,4}))-35.4</f>
        <v>25.225000000000001</v>
      </c>
      <c r="V84" s="113">
        <f>AVERAGE(SMALL(($E84:K84),{1,2,3,4}))-35.4</f>
        <v>26.412500000000001</v>
      </c>
      <c r="W84" s="113">
        <f>AVERAGE(SMALL(($F84:L84),{1,2,3,4}))-35.4</f>
        <v>28.85</v>
      </c>
      <c r="X84" s="113">
        <f>AVERAGE(SMALL(($F84:M84),{1,2,3,4}))-35.4</f>
        <v>26.85</v>
      </c>
      <c r="Y84" s="113">
        <f>AVERAGE(SMALL(($F84:N84),{1,2,3,4}))-35.4</f>
        <v>23.85</v>
      </c>
      <c r="Z84" s="113">
        <f>AVERAGE(SMALL(($F84:O84),{1,2,3,4}))-35.4</f>
        <v>23.85</v>
      </c>
      <c r="AA84" s="114"/>
      <c r="AB84" s="115">
        <f>COUNT(F84:O84)</f>
        <v>9</v>
      </c>
      <c r="AC84" s="116">
        <v>2</v>
      </c>
    </row>
    <row r="85" spans="1:29" ht="15.75" x14ac:dyDescent="0.25">
      <c r="A85" s="36" t="s">
        <v>43</v>
      </c>
      <c r="B85" s="110" t="s">
        <v>220</v>
      </c>
      <c r="C85" s="110">
        <v>2</v>
      </c>
      <c r="D85" s="111">
        <f t="shared" si="6"/>
        <v>47.5</v>
      </c>
      <c r="E85" s="111">
        <f t="shared" si="5"/>
        <v>47.5</v>
      </c>
      <c r="F85" s="112">
        <v>45</v>
      </c>
      <c r="G85" s="112">
        <v>50</v>
      </c>
      <c r="H85" s="112">
        <v>53</v>
      </c>
      <c r="I85" s="112">
        <v>50</v>
      </c>
      <c r="J85" s="112" t="s">
        <v>224</v>
      </c>
      <c r="K85" s="112">
        <v>48</v>
      </c>
      <c r="L85" s="112" t="s">
        <v>224</v>
      </c>
      <c r="M85" s="112" t="s">
        <v>224</v>
      </c>
      <c r="N85" s="112" t="s">
        <v>224</v>
      </c>
      <c r="O85" s="112">
        <v>47</v>
      </c>
      <c r="P85" s="113">
        <f>VLOOKUP($A85,'[1]2023 Sign Ups'!$A$2:$T$93,3,FALSE)</f>
        <v>12.100000000000001</v>
      </c>
      <c r="Q85" s="113">
        <f>AVERAGE(SMALL((D85:F85),{1,2,3}))-$E$1</f>
        <v>11.266666666666666</v>
      </c>
      <c r="R85" s="113">
        <f>AVERAGE(SMALL(($D85:G85),{1,2,3,4}))-35.4</f>
        <v>12.100000000000001</v>
      </c>
      <c r="S85" s="113">
        <f>AVERAGE(SMALL((D85:H85),{1,2,3,4}))-35.4</f>
        <v>12.100000000000001</v>
      </c>
      <c r="T85" s="113">
        <f>AVERAGE(SMALL(($D85:I85),{1,2,3}))-35.4</f>
        <v>11.266666666666666</v>
      </c>
      <c r="U85" s="113">
        <f>AVERAGE(SMALL(($D85:J85),{1,2,3,4}))-35.4</f>
        <v>12.100000000000001</v>
      </c>
      <c r="V85" s="113">
        <f>AVERAGE(SMALL(($E85:K85),{1,2,3,4}))-35.4</f>
        <v>12.225000000000001</v>
      </c>
      <c r="W85" s="113">
        <f>AVERAGE(SMALL(($E85:L85),{1,2,3,4}))-35.4</f>
        <v>12.225000000000001</v>
      </c>
      <c r="X85" s="113">
        <f>AVERAGE(SMALL(($E85:M85),{1,2,3,4}))-$E$1</f>
        <v>12.225000000000001</v>
      </c>
      <c r="Y85" s="113">
        <f>AVERAGE(SMALL(($E85:N85),{1,2,3,4}))-35.4</f>
        <v>12.225000000000001</v>
      </c>
      <c r="Z85" s="113">
        <f>AVERAGE(SMALL(($F85:O85),{1,2,3,4}))-35.4</f>
        <v>12.100000000000001</v>
      </c>
      <c r="AA85" s="114"/>
      <c r="AB85" s="115">
        <f>COUNT(F85:O85)</f>
        <v>6</v>
      </c>
      <c r="AC85" s="116">
        <v>2</v>
      </c>
    </row>
    <row r="86" spans="1:29" ht="15.75" x14ac:dyDescent="0.25">
      <c r="A86" s="36" t="s">
        <v>126</v>
      </c>
      <c r="B86" s="110" t="s">
        <v>220</v>
      </c>
      <c r="C86" s="110">
        <v>4</v>
      </c>
      <c r="D86" s="111">
        <f t="shared" si="6"/>
        <v>40.25</v>
      </c>
      <c r="E86" s="111">
        <f t="shared" si="5"/>
        <v>40.25</v>
      </c>
      <c r="F86" s="112">
        <v>42</v>
      </c>
      <c r="G86" s="112">
        <v>42</v>
      </c>
      <c r="H86" s="112">
        <v>43</v>
      </c>
      <c r="I86" s="112">
        <v>44</v>
      </c>
      <c r="J86" s="112" t="s">
        <v>224</v>
      </c>
      <c r="K86" s="112">
        <v>43</v>
      </c>
      <c r="L86" s="112">
        <v>38</v>
      </c>
      <c r="M86" s="112">
        <v>40</v>
      </c>
      <c r="N86" s="112">
        <v>41</v>
      </c>
      <c r="O86" s="112">
        <v>40</v>
      </c>
      <c r="P86" s="113">
        <f>VLOOKUP($A86,'[1]2023 Sign Ups'!$A$2:$T$93,3,FALSE)</f>
        <v>4.8500000000000014</v>
      </c>
      <c r="Q86" s="113">
        <f>AVERAGE(SMALL((D86:F86),{1,2,3}))-$E$1</f>
        <v>5.4333333333333371</v>
      </c>
      <c r="R86" s="113">
        <f>AVERAGE(SMALL(($D86:G86),{1,2,3,4}))-35.4</f>
        <v>5.7250000000000014</v>
      </c>
      <c r="S86" s="113">
        <f>AVERAGE(SMALL((D86:H86),{1,2,3,4}))-35.4</f>
        <v>5.7250000000000014</v>
      </c>
      <c r="T86" s="113">
        <f>AVERAGE(SMALL(($D86:I86),{1,2,3}))-35.4</f>
        <v>5.4333333333333371</v>
      </c>
      <c r="U86" s="113">
        <f>AVERAGE(SMALL(($D86:J86),{1,2,3,4}))-35.4</f>
        <v>5.7250000000000014</v>
      </c>
      <c r="V86" s="113">
        <f>AVERAGE(SMALL(($E86:K86),{1,2,3,4}))-35.4</f>
        <v>6.4125000000000014</v>
      </c>
      <c r="W86" s="113">
        <f>AVERAGE(SMALL(($F86:L86),{1,2,3,4}))-35.4</f>
        <v>5.8500000000000014</v>
      </c>
      <c r="X86" s="113">
        <f>AVERAGE(SMALL(($F86:M86),{1,2,3,4}))-35.4</f>
        <v>5.1000000000000014</v>
      </c>
      <c r="Y86" s="113">
        <f>AVERAGE(SMALL(($F86:N86),{1,2,3,4}))-35.4</f>
        <v>4.8500000000000014</v>
      </c>
      <c r="Z86" s="113">
        <f>AVERAGE(SMALL(($F86:O86),{1,2,3,4}))-35.4</f>
        <v>4.3500000000000014</v>
      </c>
      <c r="AA86" s="114"/>
      <c r="AB86" s="115">
        <f>COUNT(F86:O86)</f>
        <v>9</v>
      </c>
      <c r="AC86" s="116">
        <v>2</v>
      </c>
    </row>
    <row r="87" spans="1:29" ht="15.75" x14ac:dyDescent="0.25">
      <c r="A87" s="36" t="s">
        <v>82</v>
      </c>
      <c r="B87" s="110" t="s">
        <v>220</v>
      </c>
      <c r="C87" s="110">
        <v>5</v>
      </c>
      <c r="D87" s="111">
        <f t="shared" si="6"/>
        <v>38.75</v>
      </c>
      <c r="E87" s="111">
        <f t="shared" si="5"/>
        <v>38.75</v>
      </c>
      <c r="F87" s="112">
        <v>39</v>
      </c>
      <c r="G87" s="112">
        <v>43</v>
      </c>
      <c r="H87" s="112">
        <v>39</v>
      </c>
      <c r="I87" s="112">
        <v>49</v>
      </c>
      <c r="J87" s="112" t="s">
        <v>224</v>
      </c>
      <c r="K87" s="112" t="s">
        <v>224</v>
      </c>
      <c r="L87" s="112" t="s">
        <v>224</v>
      </c>
      <c r="M87" s="112">
        <v>44</v>
      </c>
      <c r="N87" s="112">
        <v>41</v>
      </c>
      <c r="O87" s="112">
        <v>40</v>
      </c>
      <c r="P87" s="113">
        <f>VLOOKUP($A87,'[1]2023 Sign Ups'!$A$2:$T$93,3,FALSE)</f>
        <v>3.3500000000000014</v>
      </c>
      <c r="Q87" s="113">
        <f>AVERAGE(SMALL((D87:F87),{1,2,3}))-$E$1</f>
        <v>3.4333333333333371</v>
      </c>
      <c r="R87" s="113">
        <f>AVERAGE(SMALL(($D87:G87),{1,2,3,4}))-35.4</f>
        <v>4.4750000000000014</v>
      </c>
      <c r="S87" s="113">
        <f>AVERAGE(SMALL((D87:H87),{1,2,3,4}))-35.4</f>
        <v>3.4750000000000014</v>
      </c>
      <c r="T87" s="113">
        <f>AVERAGE(SMALL(($D87:I87),{1,2,3}))-35.4</f>
        <v>3.4333333333333371</v>
      </c>
      <c r="U87" s="113">
        <f>AVERAGE(SMALL(($D87:J87),{1,2,3,4}))-35.4</f>
        <v>3.4750000000000014</v>
      </c>
      <c r="V87" s="113">
        <f>AVERAGE(SMALL(($E87:K87),{1,2,3,4}))-35.4</f>
        <v>4.5375000000000014</v>
      </c>
      <c r="W87" s="113">
        <f>AVERAGE(SMALL(($E87:L87),{1,2,3,4}))-35.4</f>
        <v>4.5375000000000014</v>
      </c>
      <c r="X87" s="113">
        <f>AVERAGE(SMALL(($E87:M87),{1,2,3,4}))-$E$1</f>
        <v>4.5375000000000014</v>
      </c>
      <c r="Y87" s="113">
        <f>AVERAGE(SMALL(($F87:N87),{1,2,3,4}))-35.4</f>
        <v>5.1000000000000014</v>
      </c>
      <c r="Z87" s="113">
        <f>AVERAGE(SMALL(($F87:O87),{1,2,3,4}))-35.4</f>
        <v>4.3500000000000014</v>
      </c>
      <c r="AA87" s="114"/>
      <c r="AB87" s="115">
        <f>COUNT(F87:O87)</f>
        <v>7</v>
      </c>
      <c r="AC87" s="116">
        <v>2</v>
      </c>
    </row>
    <row r="88" spans="1:29" ht="15.75" x14ac:dyDescent="0.25">
      <c r="A88" s="36" t="s">
        <v>107</v>
      </c>
      <c r="B88" s="110" t="s">
        <v>220</v>
      </c>
      <c r="C88" s="110">
        <v>6</v>
      </c>
      <c r="D88" s="111">
        <f t="shared" si="6"/>
        <v>40.75</v>
      </c>
      <c r="E88" s="111">
        <f t="shared" si="5"/>
        <v>40.75</v>
      </c>
      <c r="F88" s="112" t="s">
        <v>224</v>
      </c>
      <c r="G88" s="112">
        <v>40</v>
      </c>
      <c r="H88" s="112">
        <v>41</v>
      </c>
      <c r="I88" s="112">
        <v>42</v>
      </c>
      <c r="J88" s="112" t="s">
        <v>224</v>
      </c>
      <c r="K88" s="112">
        <v>48</v>
      </c>
      <c r="L88" s="112">
        <v>40</v>
      </c>
      <c r="M88" s="112">
        <v>48</v>
      </c>
      <c r="N88" s="112">
        <v>40</v>
      </c>
      <c r="O88" s="112">
        <v>43</v>
      </c>
      <c r="P88" s="113">
        <f>VLOOKUP($A88,'[1]2023 Sign Ups'!$A$2:$T$93,3,FALSE)</f>
        <v>5.3500000000000014</v>
      </c>
      <c r="Q88" s="113">
        <f>AVERAGE(SMALL((D88:F88),{1,2}))-$E$1</f>
        <v>5.3500000000000014</v>
      </c>
      <c r="R88" s="113">
        <f>AVERAGE(SMALL(($D88:G88),{1,2,3}))-35.4</f>
        <v>5.1000000000000014</v>
      </c>
      <c r="S88" s="113">
        <f>AVERAGE(SMALL((D88:H88),{1,2,3,4}))-35.4</f>
        <v>5.2250000000000014</v>
      </c>
      <c r="T88" s="113">
        <f>AVERAGE(SMALL(($D88:I88),{1,2,3}))-35.4</f>
        <v>5.1000000000000014</v>
      </c>
      <c r="U88" s="113">
        <f>AVERAGE(SMALL(($D88:J88),{1,2,3,4}))-35.4</f>
        <v>5.2250000000000014</v>
      </c>
      <c r="V88" s="113">
        <f>AVERAGE(SMALL(($E88:K88),{1,2,3,4}))-35.4</f>
        <v>5.5375000000000014</v>
      </c>
      <c r="W88" s="113">
        <f>AVERAGE(SMALL(($E88:L88),{1,2,3,4}))-35.4</f>
        <v>5.0375000000000014</v>
      </c>
      <c r="X88" s="113">
        <f>AVERAGE(SMALL(($F88:M88),{1,2,3,4}))-35.4</f>
        <v>5.3500000000000014</v>
      </c>
      <c r="Y88" s="113">
        <f>AVERAGE(SMALL(($F88:N88),{1,2,3,4}))-35.4</f>
        <v>4.8500000000000014</v>
      </c>
      <c r="Z88" s="113">
        <f>AVERAGE(SMALL(($F88:O88),{1,2,3,4}))-35.4</f>
        <v>4.8500000000000014</v>
      </c>
      <c r="AA88" s="114"/>
      <c r="AB88" s="115">
        <f>COUNT(F88:O88)</f>
        <v>8</v>
      </c>
      <c r="AC88" s="116">
        <v>2</v>
      </c>
    </row>
    <row r="89" spans="1:29" ht="15.75" x14ac:dyDescent="0.25">
      <c r="A89" s="36" t="s">
        <v>125</v>
      </c>
      <c r="B89" s="110" t="s">
        <v>220</v>
      </c>
      <c r="C89" s="110">
        <v>8</v>
      </c>
      <c r="D89" s="111">
        <f t="shared" si="6"/>
        <v>45.366666666666667</v>
      </c>
      <c r="E89" s="129">
        <f t="shared" si="5"/>
        <v>45.366666666666667</v>
      </c>
      <c r="F89" s="112" t="s">
        <v>224</v>
      </c>
      <c r="G89" s="112">
        <v>42</v>
      </c>
      <c r="H89" s="112" t="s">
        <v>224</v>
      </c>
      <c r="I89" s="112">
        <v>40</v>
      </c>
      <c r="J89" s="112" t="s">
        <v>224</v>
      </c>
      <c r="K89" s="112" t="s">
        <v>224</v>
      </c>
      <c r="L89" s="112" t="s">
        <v>224</v>
      </c>
      <c r="M89" s="112">
        <v>43</v>
      </c>
      <c r="N89" s="112">
        <v>42</v>
      </c>
      <c r="O89" s="112">
        <v>42</v>
      </c>
      <c r="P89" s="113">
        <f>VLOOKUP($A89,'[1]2023 Sign Ups'!$A$2:$T$93,3,FALSE)</f>
        <v>9.9666666666666686</v>
      </c>
      <c r="Q89" s="113">
        <f>AVERAGE(SMALL((D89:F89),{1,2}))-$E$1</f>
        <v>9.9666666666666686</v>
      </c>
      <c r="R89" s="113">
        <f>AVERAGE(SMALL(($D89:G89),{1,2,3}))-35.4</f>
        <v>8.8444444444444485</v>
      </c>
      <c r="S89" s="113">
        <f>AVERAGE(SMALL((D89:H89),{1,2,3}))-35.4</f>
        <v>8.8444444444444485</v>
      </c>
      <c r="T89" s="113">
        <f>AVERAGE(SMALL(($D89:I89),{1,2,3}))-35.4</f>
        <v>7.0555555555555571</v>
      </c>
      <c r="U89" s="113">
        <f>AVERAGE(SMALL(($D89:J89),{1,2,3,4}))-35.4</f>
        <v>7.7833333333333385</v>
      </c>
      <c r="V89" s="113">
        <f>AVERAGE(SMALL(($D89:K89),{1,2,3,4}))-35.4</f>
        <v>7.7833333333333385</v>
      </c>
      <c r="W89" s="113">
        <f>AVERAGE(SMALL(($D89:L89),{1,2,3,4}))-$E$1</f>
        <v>7.7833333333333385</v>
      </c>
      <c r="X89" s="113">
        <f>AVERAGE(SMALL(($D89:M89),{1,2,3,4}))-$E$1</f>
        <v>7.19166666666667</v>
      </c>
      <c r="Y89" s="113">
        <f>AVERAGE(SMALL(($E89:N89),{1,2,3,4}))-35.4</f>
        <v>6.3500000000000014</v>
      </c>
      <c r="Z89" s="113">
        <f>AVERAGE(SMALL(($E89:O89),{1,2,3,4}))-35.4</f>
        <v>6.1000000000000014</v>
      </c>
      <c r="AA89" s="114"/>
      <c r="AB89" s="115">
        <f>COUNT(F89:O89)</f>
        <v>5</v>
      </c>
      <c r="AC89" s="116">
        <v>2</v>
      </c>
    </row>
    <row r="90" spans="1:29" x14ac:dyDescent="0.25">
      <c r="D90" s="10"/>
      <c r="E90" s="10"/>
      <c r="P90" s="10"/>
      <c r="Q90" s="10"/>
      <c r="R90" s="10"/>
      <c r="S90" s="10"/>
      <c r="AC90" s="130" t="s">
        <v>13</v>
      </c>
    </row>
    <row r="91" spans="1:29" x14ac:dyDescent="0.25">
      <c r="C91" s="92">
        <v>1</v>
      </c>
      <c r="D91" s="10" t="s">
        <v>218</v>
      </c>
      <c r="E91" s="10"/>
      <c r="P91" s="10"/>
      <c r="Q91" s="10"/>
      <c r="R91" s="10"/>
      <c r="S91" s="10"/>
    </row>
    <row r="92" spans="1:29" x14ac:dyDescent="0.25">
      <c r="C92" s="92">
        <v>2</v>
      </c>
      <c r="D92" s="10" t="s">
        <v>219</v>
      </c>
      <c r="E92" s="10"/>
      <c r="P92" s="10"/>
      <c r="Q92" s="10"/>
      <c r="R92" s="10"/>
      <c r="S92" s="10"/>
    </row>
    <row r="93" spans="1:29" x14ac:dyDescent="0.25">
      <c r="D93" s="10"/>
      <c r="E93" s="10"/>
      <c r="P93" s="10"/>
      <c r="Q93" s="10"/>
      <c r="R93" s="10"/>
      <c r="S93" s="10"/>
    </row>
    <row r="94" spans="1:29" x14ac:dyDescent="0.25">
      <c r="D94" s="10"/>
      <c r="E94" s="10"/>
      <c r="P94" s="10"/>
      <c r="Q94" s="10"/>
      <c r="R94" s="10"/>
      <c r="S94" s="10"/>
    </row>
    <row r="95" spans="1:29" x14ac:dyDescent="0.25">
      <c r="D95" s="10"/>
      <c r="E95" s="10"/>
      <c r="P95" s="10"/>
      <c r="Q95" s="10"/>
      <c r="R95" s="10"/>
      <c r="S95" s="10"/>
    </row>
    <row r="96" spans="1:29" x14ac:dyDescent="0.25">
      <c r="D96" s="10"/>
      <c r="E96" s="10"/>
      <c r="P96" s="10"/>
      <c r="Q96" s="10"/>
      <c r="R96" s="10"/>
      <c r="S96" s="10"/>
    </row>
    <row r="97" spans="4:19" x14ac:dyDescent="0.25">
      <c r="D97" s="10"/>
      <c r="E97" s="10"/>
      <c r="P97" s="10"/>
      <c r="Q97" s="10"/>
      <c r="R97" s="10"/>
      <c r="S97" s="10"/>
    </row>
    <row r="98" spans="4:19" x14ac:dyDescent="0.25">
      <c r="D98" s="10"/>
      <c r="E98" s="10"/>
      <c r="P98" s="10"/>
      <c r="Q98" s="10"/>
      <c r="R98" s="10"/>
      <c r="S98" s="10"/>
    </row>
    <row r="99" spans="4:19" x14ac:dyDescent="0.25">
      <c r="D99" s="10"/>
      <c r="E99" s="10"/>
      <c r="P99" s="10"/>
      <c r="Q99" s="10"/>
      <c r="R99" s="10"/>
      <c r="S99" s="10"/>
    </row>
    <row r="100" spans="4:19" x14ac:dyDescent="0.25">
      <c r="D100" s="10"/>
      <c r="E100" s="10"/>
      <c r="P100" s="10"/>
      <c r="Q100" s="10"/>
      <c r="R100" s="10"/>
      <c r="S100" s="10"/>
    </row>
    <row r="101" spans="4:19" x14ac:dyDescent="0.25">
      <c r="D101" s="10"/>
      <c r="E101" s="10"/>
      <c r="P101" s="10"/>
      <c r="Q101" s="10"/>
      <c r="R101" s="10"/>
      <c r="S101" s="10"/>
    </row>
    <row r="102" spans="4:19" x14ac:dyDescent="0.25">
      <c r="D102" s="10"/>
      <c r="E102" s="10"/>
      <c r="P102" s="10"/>
      <c r="Q102" s="10"/>
      <c r="R102" s="10"/>
      <c r="S102" s="10"/>
    </row>
    <row r="103" spans="4:19" x14ac:dyDescent="0.25">
      <c r="D103" s="10"/>
      <c r="E103" s="10"/>
      <c r="P103" s="10"/>
      <c r="Q103" s="10"/>
      <c r="R103" s="10"/>
      <c r="S103" s="10"/>
    </row>
    <row r="104" spans="4:19" x14ac:dyDescent="0.25">
      <c r="D104" s="10"/>
      <c r="E104" s="10"/>
      <c r="P104" s="10"/>
      <c r="Q104" s="10"/>
      <c r="R104" s="10"/>
      <c r="S104" s="10"/>
    </row>
    <row r="105" spans="4:19" x14ac:dyDescent="0.25">
      <c r="D105" s="10"/>
      <c r="E105" s="10"/>
      <c r="P105" s="10"/>
      <c r="Q105" s="10"/>
      <c r="R105" s="10"/>
      <c r="S105" s="10"/>
    </row>
    <row r="106" spans="4:19" x14ac:dyDescent="0.25">
      <c r="D106" s="10"/>
      <c r="E106" s="10"/>
      <c r="P106" s="10"/>
      <c r="Q106" s="10"/>
      <c r="R106" s="10"/>
      <c r="S106" s="10"/>
    </row>
    <row r="107" spans="4:19" x14ac:dyDescent="0.25">
      <c r="D107" s="10"/>
      <c r="E107" s="10"/>
      <c r="P107" s="10"/>
      <c r="Q107" s="10"/>
      <c r="R107" s="10"/>
      <c r="S107" s="10"/>
    </row>
    <row r="108" spans="4:19" x14ac:dyDescent="0.25">
      <c r="D108" s="10"/>
      <c r="E108" s="10"/>
      <c r="P108" s="10"/>
      <c r="Q108" s="10"/>
      <c r="R108" s="10"/>
      <c r="S108" s="10"/>
    </row>
    <row r="109" spans="4:19" x14ac:dyDescent="0.25">
      <c r="D109" s="10"/>
      <c r="E109" s="10"/>
      <c r="P109" s="10"/>
      <c r="Q109" s="10"/>
      <c r="R109" s="10"/>
      <c r="S109" s="10"/>
    </row>
    <row r="110" spans="4:19" x14ac:dyDescent="0.25">
      <c r="D110" s="10"/>
      <c r="E110" s="10"/>
      <c r="P110" s="10"/>
      <c r="Q110" s="10"/>
      <c r="R110" s="10"/>
      <c r="S110" s="10"/>
    </row>
    <row r="111" spans="4:19" x14ac:dyDescent="0.25">
      <c r="D111" s="10"/>
      <c r="E111" s="10"/>
      <c r="P111" s="10"/>
      <c r="Q111" s="10"/>
      <c r="R111" s="10"/>
      <c r="S111" s="10"/>
    </row>
    <row r="112" spans="4:19" x14ac:dyDescent="0.25">
      <c r="D112" s="10"/>
      <c r="E112" s="10"/>
      <c r="P112" s="10"/>
      <c r="Q112" s="10"/>
      <c r="R112" s="10"/>
      <c r="S112" s="10"/>
    </row>
    <row r="113" spans="4:19" x14ac:dyDescent="0.25">
      <c r="D113" s="10"/>
      <c r="E113" s="10"/>
      <c r="P113" s="10"/>
      <c r="Q113" s="10"/>
      <c r="R113" s="10"/>
      <c r="S113" s="10"/>
    </row>
    <row r="114" spans="4:19" x14ac:dyDescent="0.25">
      <c r="D114" s="10"/>
      <c r="E114" s="10"/>
      <c r="P114" s="10"/>
      <c r="Q114" s="10"/>
      <c r="R114" s="10"/>
      <c r="S114" s="10"/>
    </row>
    <row r="115" spans="4:19" x14ac:dyDescent="0.25">
      <c r="D115" s="10"/>
      <c r="E115" s="10"/>
      <c r="P115" s="10"/>
      <c r="Q115" s="10"/>
      <c r="R115" s="10"/>
      <c r="S115" s="10"/>
    </row>
    <row r="116" spans="4:19" x14ac:dyDescent="0.25">
      <c r="D116" s="10"/>
      <c r="E116" s="10"/>
      <c r="P116" s="10"/>
      <c r="Q116" s="10"/>
      <c r="R116" s="10"/>
      <c r="S116" s="10"/>
    </row>
    <row r="117" spans="4:19" x14ac:dyDescent="0.25">
      <c r="D117" s="10"/>
      <c r="E117" s="10"/>
      <c r="P117" s="10"/>
      <c r="Q117" s="10"/>
      <c r="R117" s="10"/>
      <c r="S117" s="10"/>
    </row>
    <row r="118" spans="4:19" x14ac:dyDescent="0.25">
      <c r="D118" s="10"/>
      <c r="E118" s="10"/>
      <c r="P118" s="10"/>
      <c r="Q118" s="10"/>
      <c r="R118" s="10"/>
      <c r="S118" s="10"/>
    </row>
    <row r="119" spans="4:19" x14ac:dyDescent="0.25">
      <c r="D119" s="10"/>
      <c r="E119" s="10"/>
      <c r="P119" s="10"/>
      <c r="Q119" s="10"/>
      <c r="R119" s="10"/>
      <c r="S119" s="10"/>
    </row>
    <row r="120" spans="4:19" x14ac:dyDescent="0.25">
      <c r="D120" s="10"/>
      <c r="E120" s="10"/>
      <c r="P120" s="10"/>
      <c r="Q120" s="10"/>
      <c r="R120" s="10"/>
      <c r="S120" s="10"/>
    </row>
    <row r="121" spans="4:19" x14ac:dyDescent="0.25">
      <c r="D121" s="10"/>
      <c r="E121" s="10"/>
      <c r="P121" s="10"/>
      <c r="Q121" s="10"/>
      <c r="R121" s="10"/>
      <c r="S121" s="10"/>
    </row>
    <row r="122" spans="4:19" x14ac:dyDescent="0.25">
      <c r="D122" s="10"/>
      <c r="E122" s="10"/>
      <c r="P122" s="10"/>
      <c r="Q122" s="10"/>
      <c r="R122" s="10"/>
      <c r="S122" s="10"/>
    </row>
    <row r="123" spans="4:19" x14ac:dyDescent="0.25">
      <c r="D123" s="10"/>
      <c r="E123" s="10"/>
      <c r="P123" s="10"/>
      <c r="Q123" s="10"/>
      <c r="R123" s="10"/>
      <c r="S123" s="10"/>
    </row>
    <row r="124" spans="4:19" x14ac:dyDescent="0.25">
      <c r="D124" s="10"/>
      <c r="E124" s="10"/>
      <c r="P124" s="10"/>
      <c r="Q124" s="10"/>
      <c r="R124" s="10"/>
      <c r="S124" s="10"/>
    </row>
    <row r="125" spans="4:19" x14ac:dyDescent="0.25">
      <c r="D125" s="10"/>
      <c r="E125" s="10"/>
      <c r="P125" s="10"/>
      <c r="Q125" s="10"/>
      <c r="R125" s="10"/>
      <c r="S125" s="10"/>
    </row>
    <row r="126" spans="4:19" x14ac:dyDescent="0.25">
      <c r="D126" s="10"/>
      <c r="E126" s="10"/>
      <c r="P126" s="10"/>
      <c r="Q126" s="10"/>
      <c r="R126" s="10"/>
      <c r="S126" s="10"/>
    </row>
    <row r="127" spans="4:19" x14ac:dyDescent="0.25">
      <c r="D127" s="10"/>
      <c r="E127" s="10"/>
      <c r="P127" s="10"/>
      <c r="Q127" s="10"/>
      <c r="R127" s="10"/>
      <c r="S127" s="10"/>
    </row>
    <row r="128" spans="4:19" x14ac:dyDescent="0.25">
      <c r="D128" s="10"/>
      <c r="E128" s="10"/>
      <c r="P128" s="10"/>
      <c r="Q128" s="10"/>
      <c r="R128" s="10"/>
      <c r="S128" s="10"/>
    </row>
    <row r="129" spans="4:19" x14ac:dyDescent="0.25">
      <c r="D129" s="10"/>
      <c r="E129" s="10"/>
      <c r="P129" s="10"/>
      <c r="Q129" s="10"/>
      <c r="R129" s="10"/>
      <c r="S129" s="10"/>
    </row>
    <row r="130" spans="4:19" x14ac:dyDescent="0.25">
      <c r="D130" s="10"/>
      <c r="E130" s="10"/>
      <c r="P130" s="10"/>
      <c r="Q130" s="10"/>
      <c r="R130" s="10"/>
      <c r="S130" s="10"/>
    </row>
    <row r="131" spans="4:19" x14ac:dyDescent="0.25">
      <c r="D131" s="10"/>
      <c r="E131" s="10"/>
      <c r="P131" s="10"/>
      <c r="Q131" s="10"/>
      <c r="R131" s="10"/>
      <c r="S131" s="10"/>
    </row>
    <row r="132" spans="4:19" x14ac:dyDescent="0.25">
      <c r="D132" s="10"/>
      <c r="E132" s="10"/>
      <c r="P132" s="10"/>
      <c r="Q132" s="10"/>
      <c r="R132" s="10"/>
      <c r="S132" s="10"/>
    </row>
    <row r="133" spans="4:19" x14ac:dyDescent="0.25">
      <c r="D133" s="10"/>
      <c r="E133" s="10"/>
      <c r="P133" s="10"/>
      <c r="Q133" s="10"/>
      <c r="R133" s="10"/>
      <c r="S133" s="10"/>
    </row>
    <row r="134" spans="4:19" x14ac:dyDescent="0.25">
      <c r="D134" s="10"/>
      <c r="E134" s="10"/>
      <c r="P134" s="10"/>
      <c r="Q134" s="10"/>
      <c r="R134" s="10"/>
      <c r="S134" s="10"/>
    </row>
    <row r="135" spans="4:19" x14ac:dyDescent="0.25">
      <c r="D135" s="10"/>
      <c r="E135" s="10"/>
      <c r="P135" s="10"/>
      <c r="Q135" s="10"/>
      <c r="R135" s="10"/>
      <c r="S135" s="10"/>
    </row>
    <row r="136" spans="4:19" x14ac:dyDescent="0.25">
      <c r="D136" s="10"/>
      <c r="E136" s="10"/>
      <c r="P136" s="10"/>
      <c r="Q136" s="10"/>
      <c r="R136" s="10"/>
      <c r="S136" s="10"/>
    </row>
    <row r="137" spans="4:19" x14ac:dyDescent="0.25">
      <c r="D137" s="10"/>
      <c r="E137" s="10"/>
      <c r="P137" s="10"/>
      <c r="Q137" s="10"/>
      <c r="R137" s="10"/>
      <c r="S137" s="10"/>
    </row>
    <row r="138" spans="4:19" x14ac:dyDescent="0.25">
      <c r="D138" s="10"/>
      <c r="E138" s="10"/>
      <c r="P138" s="10"/>
      <c r="Q138" s="10"/>
      <c r="R138" s="10"/>
      <c r="S138" s="10"/>
    </row>
    <row r="139" spans="4:19" x14ac:dyDescent="0.25">
      <c r="D139" s="10"/>
      <c r="E139" s="10"/>
      <c r="P139" s="10"/>
      <c r="Q139" s="10"/>
      <c r="R139" s="10"/>
      <c r="S139" s="10"/>
    </row>
    <row r="140" spans="4:19" x14ac:dyDescent="0.25">
      <c r="D140" s="10"/>
      <c r="E140" s="10"/>
      <c r="P140" s="10"/>
      <c r="Q140" s="10"/>
      <c r="R140" s="10"/>
      <c r="S140" s="10"/>
    </row>
    <row r="141" spans="4:19" x14ac:dyDescent="0.25">
      <c r="D141" s="10"/>
      <c r="E141" s="10"/>
      <c r="P141" s="10"/>
      <c r="Q141" s="10"/>
      <c r="R141" s="10"/>
      <c r="S141" s="10"/>
    </row>
    <row r="142" spans="4:19" x14ac:dyDescent="0.25">
      <c r="D142" s="10"/>
      <c r="E142" s="10"/>
      <c r="P142" s="10"/>
      <c r="Q142" s="10"/>
      <c r="R142" s="10"/>
      <c r="S142" s="10"/>
    </row>
    <row r="143" spans="4:19" x14ac:dyDescent="0.25">
      <c r="D143" s="10"/>
      <c r="E143" s="10"/>
      <c r="P143" s="10"/>
      <c r="Q143" s="10"/>
      <c r="R143" s="10"/>
      <c r="S143" s="10"/>
    </row>
    <row r="144" spans="4:19" x14ac:dyDescent="0.25">
      <c r="D144" s="10"/>
      <c r="E144" s="10"/>
      <c r="P144" s="10"/>
      <c r="Q144" s="10"/>
      <c r="R144" s="10"/>
      <c r="S144" s="10"/>
    </row>
    <row r="145" spans="4:19" x14ac:dyDescent="0.25">
      <c r="D145" s="10"/>
      <c r="E145" s="10"/>
      <c r="P145" s="10"/>
      <c r="Q145" s="10"/>
      <c r="R145" s="10"/>
      <c r="S145" s="10"/>
    </row>
    <row r="146" spans="4:19" x14ac:dyDescent="0.25">
      <c r="D146" s="10"/>
      <c r="E146" s="10"/>
      <c r="P146" s="10"/>
      <c r="Q146" s="10"/>
      <c r="R146" s="10"/>
      <c r="S146" s="10"/>
    </row>
    <row r="147" spans="4:19" x14ac:dyDescent="0.25">
      <c r="D147" s="10"/>
      <c r="E147" s="10"/>
      <c r="P147" s="10"/>
      <c r="Q147" s="10"/>
      <c r="R147" s="10"/>
      <c r="S147" s="10"/>
    </row>
    <row r="148" spans="4:19" x14ac:dyDescent="0.25">
      <c r="D148" s="10"/>
      <c r="E148" s="10"/>
      <c r="P148" s="10"/>
      <c r="Q148" s="10"/>
      <c r="R148" s="10"/>
      <c r="S148" s="10"/>
    </row>
    <row r="149" spans="4:19" x14ac:dyDescent="0.25">
      <c r="D149" s="10"/>
      <c r="E149" s="10"/>
      <c r="P149" s="10"/>
      <c r="Q149" s="10"/>
      <c r="R149" s="10"/>
      <c r="S149" s="10"/>
    </row>
    <row r="150" spans="4:19" x14ac:dyDescent="0.25">
      <c r="D150" s="10"/>
      <c r="E150" s="10"/>
      <c r="P150" s="10"/>
      <c r="Q150" s="10"/>
      <c r="R150" s="10"/>
      <c r="S150" s="10"/>
    </row>
    <row r="151" spans="4:19" x14ac:dyDescent="0.25">
      <c r="D151" s="10"/>
      <c r="E151" s="10"/>
      <c r="P151" s="10"/>
      <c r="Q151" s="10"/>
      <c r="R151" s="10"/>
      <c r="S151" s="10"/>
    </row>
    <row r="152" spans="4:19" x14ac:dyDescent="0.25">
      <c r="D152" s="10"/>
      <c r="E152" s="10"/>
      <c r="P152" s="10"/>
      <c r="Q152" s="10"/>
      <c r="R152" s="10"/>
      <c r="S152" s="10"/>
    </row>
    <row r="153" spans="4:19" x14ac:dyDescent="0.25">
      <c r="D153" s="10"/>
      <c r="E153" s="10"/>
      <c r="P153" s="10"/>
      <c r="Q153" s="10"/>
      <c r="R153" s="10"/>
      <c r="S153" s="10"/>
    </row>
    <row r="154" spans="4:19" x14ac:dyDescent="0.25">
      <c r="D154" s="10"/>
      <c r="E154" s="10"/>
      <c r="P154" s="10"/>
      <c r="Q154" s="10"/>
      <c r="R154" s="10"/>
      <c r="S154" s="10"/>
    </row>
    <row r="155" spans="4:19" x14ac:dyDescent="0.25">
      <c r="D155" s="10"/>
      <c r="E155" s="10"/>
      <c r="P155" s="10"/>
      <c r="Q155" s="10"/>
      <c r="R155" s="10"/>
      <c r="S155" s="10"/>
    </row>
    <row r="156" spans="4:19" x14ac:dyDescent="0.25">
      <c r="D156" s="10"/>
      <c r="E156" s="10"/>
      <c r="P156" s="10"/>
      <c r="Q156" s="10"/>
      <c r="R156" s="10"/>
      <c r="S156" s="10"/>
    </row>
    <row r="157" spans="4:19" x14ac:dyDescent="0.25">
      <c r="D157" s="10"/>
      <c r="E157" s="10"/>
      <c r="P157" s="10"/>
      <c r="Q157" s="10"/>
      <c r="R157" s="10"/>
      <c r="S157" s="10"/>
    </row>
    <row r="158" spans="4:19" x14ac:dyDescent="0.25">
      <c r="D158" s="10"/>
      <c r="E158" s="10"/>
      <c r="P158" s="10"/>
      <c r="Q158" s="10"/>
      <c r="R158" s="10"/>
      <c r="S158" s="10"/>
    </row>
    <row r="159" spans="4:19" x14ac:dyDescent="0.25">
      <c r="D159" s="10"/>
      <c r="E159" s="10"/>
      <c r="P159" s="10"/>
      <c r="Q159" s="10"/>
      <c r="R159" s="10"/>
      <c r="S159" s="10"/>
    </row>
    <row r="160" spans="4:19" x14ac:dyDescent="0.25">
      <c r="D160" s="10"/>
      <c r="E160" s="10"/>
      <c r="P160" s="10"/>
      <c r="Q160" s="10"/>
      <c r="R160" s="10"/>
      <c r="S160" s="10"/>
    </row>
    <row r="161" spans="4:19" x14ac:dyDescent="0.25">
      <c r="D161" s="10"/>
      <c r="E161" s="10"/>
      <c r="P161" s="10"/>
      <c r="Q161" s="10"/>
      <c r="R161" s="10"/>
      <c r="S161" s="10"/>
    </row>
    <row r="162" spans="4:19" x14ac:dyDescent="0.25">
      <c r="D162" s="10"/>
      <c r="E162" s="10"/>
      <c r="P162" s="10"/>
      <c r="Q162" s="10"/>
      <c r="R162" s="10"/>
      <c r="S162" s="10"/>
    </row>
    <row r="163" spans="4:19" x14ac:dyDescent="0.25">
      <c r="D163" s="10"/>
      <c r="E163" s="10"/>
      <c r="P163" s="10"/>
      <c r="Q163" s="10"/>
      <c r="R163" s="10"/>
      <c r="S163" s="10"/>
    </row>
    <row r="164" spans="4:19" x14ac:dyDescent="0.25">
      <c r="D164" s="10"/>
      <c r="E164" s="10"/>
      <c r="P164" s="10"/>
      <c r="Q164" s="10"/>
      <c r="R164" s="10"/>
      <c r="S164" s="10"/>
    </row>
    <row r="165" spans="4:19" x14ac:dyDescent="0.25">
      <c r="D165" s="10"/>
      <c r="E165" s="10"/>
      <c r="P165" s="10"/>
      <c r="Q165" s="10"/>
      <c r="R165" s="10"/>
      <c r="S165" s="10"/>
    </row>
    <row r="166" spans="4:19" x14ac:dyDescent="0.25">
      <c r="D166" s="10"/>
      <c r="E166" s="10"/>
      <c r="P166" s="10"/>
      <c r="Q166" s="10"/>
      <c r="R166" s="10"/>
      <c r="S166" s="10"/>
    </row>
    <row r="167" spans="4:19" x14ac:dyDescent="0.25">
      <c r="D167" s="10"/>
      <c r="E167" s="10"/>
      <c r="P167" s="10"/>
      <c r="Q167" s="10"/>
      <c r="R167" s="10"/>
      <c r="S167" s="10"/>
    </row>
    <row r="168" spans="4:19" x14ac:dyDescent="0.25">
      <c r="D168" s="10"/>
      <c r="E168" s="10"/>
      <c r="P168" s="10"/>
      <c r="Q168" s="10"/>
      <c r="R168" s="10"/>
      <c r="S168" s="10"/>
    </row>
    <row r="169" spans="4:19" x14ac:dyDescent="0.25">
      <c r="D169" s="10"/>
      <c r="E169" s="10"/>
      <c r="P169" s="10"/>
      <c r="Q169" s="10"/>
      <c r="R169" s="10"/>
      <c r="S169" s="10"/>
    </row>
    <row r="170" spans="4:19" x14ac:dyDescent="0.25">
      <c r="D170" s="10"/>
      <c r="E170" s="10"/>
      <c r="P170" s="10"/>
      <c r="Q170" s="10"/>
      <c r="R170" s="10"/>
      <c r="S170" s="10"/>
    </row>
    <row r="171" spans="4:19" x14ac:dyDescent="0.25">
      <c r="D171" s="10"/>
      <c r="E171" s="10"/>
      <c r="P171" s="10"/>
      <c r="Q171" s="10"/>
      <c r="R171" s="10"/>
      <c r="S171" s="10"/>
    </row>
    <row r="172" spans="4:19" x14ac:dyDescent="0.25">
      <c r="D172" s="10"/>
      <c r="E172" s="10"/>
      <c r="P172" s="10"/>
      <c r="Q172" s="10"/>
      <c r="R172" s="10"/>
      <c r="S172" s="10"/>
    </row>
    <row r="173" spans="4:19" x14ac:dyDescent="0.25">
      <c r="D173" s="10"/>
      <c r="E173" s="10"/>
      <c r="P173" s="10"/>
      <c r="Q173" s="10"/>
      <c r="R173" s="10"/>
      <c r="S173" s="10"/>
    </row>
    <row r="174" spans="4:19" x14ac:dyDescent="0.25">
      <c r="D174" s="10"/>
      <c r="E174" s="10"/>
      <c r="P174" s="10"/>
      <c r="Q174" s="10"/>
      <c r="R174" s="10"/>
      <c r="S174" s="10"/>
    </row>
    <row r="175" spans="4:19" x14ac:dyDescent="0.25">
      <c r="D175" s="10"/>
      <c r="E175" s="10"/>
      <c r="P175" s="10"/>
      <c r="Q175" s="10"/>
      <c r="R175" s="10"/>
      <c r="S175" s="10"/>
    </row>
    <row r="176" spans="4:19" x14ac:dyDescent="0.25">
      <c r="D176" s="10"/>
      <c r="E176" s="10"/>
      <c r="P176" s="10"/>
      <c r="Q176" s="10"/>
      <c r="R176" s="10"/>
      <c r="S176" s="10"/>
    </row>
    <row r="177" spans="4:19" x14ac:dyDescent="0.25">
      <c r="D177" s="10"/>
      <c r="E177" s="10"/>
      <c r="P177" s="10"/>
      <c r="Q177" s="10"/>
      <c r="R177" s="10"/>
      <c r="S177" s="10"/>
    </row>
    <row r="178" spans="4:19" x14ac:dyDescent="0.25">
      <c r="D178" s="10"/>
      <c r="E178" s="10"/>
      <c r="P178" s="10"/>
      <c r="Q178" s="10"/>
      <c r="R178" s="10"/>
      <c r="S178" s="10"/>
    </row>
    <row r="179" spans="4:19" x14ac:dyDescent="0.25">
      <c r="D179" s="10"/>
      <c r="E179" s="10"/>
      <c r="P179" s="10"/>
      <c r="Q179" s="10"/>
      <c r="R179" s="10"/>
      <c r="S179" s="10"/>
    </row>
    <row r="180" spans="4:19" x14ac:dyDescent="0.25">
      <c r="D180" s="10"/>
      <c r="E180" s="10"/>
      <c r="P180" s="10"/>
      <c r="Q180" s="10"/>
      <c r="R180" s="10"/>
      <c r="S180" s="10"/>
    </row>
    <row r="181" spans="4:19" x14ac:dyDescent="0.25">
      <c r="D181" s="10"/>
      <c r="E181" s="10"/>
      <c r="P181" s="10"/>
      <c r="Q181" s="10"/>
      <c r="R181" s="10"/>
      <c r="S181" s="10"/>
    </row>
    <row r="182" spans="4:19" x14ac:dyDescent="0.25">
      <c r="D182" s="10"/>
      <c r="E182" s="10"/>
      <c r="P182" s="10"/>
      <c r="Q182" s="10"/>
      <c r="R182" s="10"/>
      <c r="S182" s="10"/>
    </row>
    <row r="183" spans="4:19" x14ac:dyDescent="0.25">
      <c r="D183" s="10"/>
      <c r="E183" s="10"/>
      <c r="P183" s="10"/>
      <c r="Q183" s="10"/>
      <c r="R183" s="10"/>
      <c r="S183" s="10"/>
    </row>
    <row r="184" spans="4:19" x14ac:dyDescent="0.25">
      <c r="D184" s="10"/>
      <c r="E184" s="10"/>
      <c r="P184" s="10"/>
      <c r="Q184" s="10"/>
      <c r="R184" s="10"/>
      <c r="S184" s="10"/>
    </row>
    <row r="185" spans="4:19" x14ac:dyDescent="0.25">
      <c r="D185" s="10"/>
      <c r="E185" s="10"/>
      <c r="P185" s="10"/>
      <c r="Q185" s="10"/>
      <c r="R185" s="10"/>
      <c r="S185" s="10"/>
    </row>
    <row r="186" spans="4:19" x14ac:dyDescent="0.25">
      <c r="D186" s="10"/>
      <c r="E186" s="10"/>
      <c r="P186" s="10"/>
      <c r="Q186" s="10"/>
      <c r="R186" s="10"/>
      <c r="S186" s="10"/>
    </row>
    <row r="187" spans="4:19" x14ac:dyDescent="0.25">
      <c r="D187" s="10"/>
      <c r="E187" s="10"/>
      <c r="P187" s="10"/>
      <c r="Q187" s="10"/>
      <c r="R187" s="10"/>
      <c r="S187" s="10"/>
    </row>
    <row r="188" spans="4:19" x14ac:dyDescent="0.25">
      <c r="D188" s="10"/>
      <c r="E188" s="10"/>
      <c r="P188" s="10"/>
      <c r="Q188" s="10"/>
      <c r="R188" s="10"/>
      <c r="S188" s="10"/>
    </row>
    <row r="189" spans="4:19" x14ac:dyDescent="0.25">
      <c r="D189" s="10"/>
      <c r="E189" s="10"/>
      <c r="P189" s="10"/>
      <c r="Q189" s="10"/>
      <c r="R189" s="10"/>
      <c r="S189" s="10"/>
    </row>
    <row r="190" spans="4:19" x14ac:dyDescent="0.25">
      <c r="D190" s="10"/>
      <c r="E190" s="10"/>
      <c r="P190" s="10"/>
      <c r="Q190" s="10"/>
      <c r="R190" s="10"/>
      <c r="S190" s="10"/>
    </row>
    <row r="191" spans="4:19" x14ac:dyDescent="0.25">
      <c r="D191" s="10"/>
      <c r="E191" s="10"/>
      <c r="P191" s="10"/>
      <c r="Q191" s="10"/>
      <c r="R191" s="10"/>
      <c r="S191" s="10"/>
    </row>
    <row r="192" spans="4:19" x14ac:dyDescent="0.25">
      <c r="D192" s="10"/>
      <c r="E192" s="10"/>
      <c r="P192" s="10"/>
      <c r="Q192" s="10"/>
      <c r="R192" s="10"/>
      <c r="S192" s="10"/>
    </row>
    <row r="193" spans="4:19" x14ac:dyDescent="0.25">
      <c r="D193" s="10"/>
      <c r="E193" s="10"/>
      <c r="P193" s="10"/>
      <c r="Q193" s="10"/>
      <c r="R193" s="10"/>
      <c r="S193" s="10"/>
    </row>
    <row r="194" spans="4:19" x14ac:dyDescent="0.25">
      <c r="D194" s="10"/>
      <c r="E194" s="10"/>
      <c r="P194" s="10"/>
      <c r="Q194" s="10"/>
      <c r="R194" s="10"/>
      <c r="S194" s="10"/>
    </row>
    <row r="195" spans="4:19" x14ac:dyDescent="0.25">
      <c r="D195" s="10"/>
      <c r="E195" s="10"/>
      <c r="P195" s="10"/>
      <c r="Q195" s="10"/>
      <c r="R195" s="10"/>
      <c r="S195" s="10"/>
    </row>
    <row r="196" spans="4:19" x14ac:dyDescent="0.25">
      <c r="D196" s="10"/>
      <c r="E196" s="10"/>
      <c r="P196" s="10"/>
      <c r="Q196" s="10"/>
      <c r="R196" s="10"/>
      <c r="S196" s="10"/>
    </row>
    <row r="197" spans="4:19" x14ac:dyDescent="0.25">
      <c r="D197" s="10"/>
      <c r="E197" s="10"/>
      <c r="P197" s="10"/>
      <c r="Q197" s="10"/>
      <c r="R197" s="10"/>
      <c r="S197" s="10"/>
    </row>
    <row r="198" spans="4:19" x14ac:dyDescent="0.25">
      <c r="D198" s="10"/>
      <c r="E198" s="10"/>
      <c r="P198" s="10"/>
      <c r="Q198" s="10"/>
      <c r="R198" s="10"/>
      <c r="S198" s="10"/>
    </row>
    <row r="199" spans="4:19" x14ac:dyDescent="0.25">
      <c r="D199" s="10"/>
      <c r="E199" s="10"/>
      <c r="P199" s="10"/>
      <c r="Q199" s="10"/>
      <c r="R199" s="10"/>
      <c r="S199" s="10"/>
    </row>
    <row r="200" spans="4:19" x14ac:dyDescent="0.25">
      <c r="D200" s="10"/>
      <c r="E200" s="10"/>
      <c r="P200" s="10"/>
      <c r="Q200" s="10"/>
      <c r="R200" s="10"/>
      <c r="S200" s="10"/>
    </row>
    <row r="201" spans="4:19" x14ac:dyDescent="0.25">
      <c r="D201" s="10"/>
      <c r="E201" s="10"/>
      <c r="P201" s="10"/>
      <c r="Q201" s="10"/>
      <c r="R201" s="10"/>
      <c r="S201" s="10"/>
    </row>
    <row r="202" spans="4:19" x14ac:dyDescent="0.25">
      <c r="D202" s="10"/>
      <c r="E202" s="10"/>
      <c r="P202" s="10"/>
      <c r="Q202" s="10"/>
      <c r="R202" s="10"/>
      <c r="S202" s="10"/>
    </row>
    <row r="203" spans="4:19" x14ac:dyDescent="0.25">
      <c r="D203" s="10"/>
      <c r="E203" s="10"/>
      <c r="P203" s="10"/>
      <c r="Q203" s="10"/>
      <c r="R203" s="10"/>
      <c r="S203" s="10"/>
    </row>
    <row r="204" spans="4:19" x14ac:dyDescent="0.25">
      <c r="D204" s="10"/>
      <c r="E204" s="10"/>
      <c r="P204" s="10"/>
      <c r="Q204" s="10"/>
      <c r="R204" s="10"/>
      <c r="S204" s="10"/>
    </row>
    <row r="205" spans="4:19" x14ac:dyDescent="0.25">
      <c r="D205" s="10"/>
      <c r="E205" s="10"/>
      <c r="P205" s="10"/>
      <c r="Q205" s="10"/>
      <c r="R205" s="10"/>
      <c r="S205" s="10"/>
    </row>
    <row r="206" spans="4:19" x14ac:dyDescent="0.25">
      <c r="D206" s="10"/>
      <c r="E206" s="10"/>
      <c r="P206" s="10"/>
      <c r="Q206" s="10"/>
      <c r="R206" s="10"/>
      <c r="S206" s="10"/>
    </row>
    <row r="207" spans="4:19" x14ac:dyDescent="0.25">
      <c r="D207" s="10"/>
      <c r="E207" s="10"/>
      <c r="P207" s="10"/>
      <c r="Q207" s="10"/>
      <c r="R207" s="10"/>
      <c r="S207" s="10"/>
    </row>
    <row r="208" spans="4:19" x14ac:dyDescent="0.25">
      <c r="D208" s="10"/>
      <c r="E208" s="10"/>
      <c r="P208" s="10"/>
      <c r="Q208" s="10"/>
      <c r="R208" s="10"/>
      <c r="S208" s="10"/>
    </row>
    <row r="209" spans="4:19" x14ac:dyDescent="0.25">
      <c r="D209" s="10"/>
      <c r="E209" s="10"/>
      <c r="P209" s="10"/>
      <c r="Q209" s="10"/>
      <c r="R209" s="10"/>
      <c r="S209" s="10"/>
    </row>
    <row r="210" spans="4:19" x14ac:dyDescent="0.25">
      <c r="D210" s="10"/>
      <c r="E210" s="10"/>
      <c r="P210" s="10"/>
      <c r="Q210" s="10"/>
      <c r="R210" s="10"/>
      <c r="S210" s="10"/>
    </row>
    <row r="211" spans="4:19" x14ac:dyDescent="0.25">
      <c r="D211" s="10"/>
      <c r="E211" s="10"/>
      <c r="P211" s="10"/>
      <c r="Q211" s="10"/>
      <c r="R211" s="10"/>
      <c r="S211" s="10"/>
    </row>
    <row r="212" spans="4:19" x14ac:dyDescent="0.25">
      <c r="D212" s="10"/>
      <c r="E212" s="10"/>
      <c r="P212" s="10"/>
      <c r="Q212" s="10"/>
      <c r="R212" s="10"/>
      <c r="S212" s="10"/>
    </row>
    <row r="213" spans="4:19" x14ac:dyDescent="0.25">
      <c r="D213" s="10"/>
      <c r="E213" s="10"/>
      <c r="P213" s="10"/>
      <c r="Q213" s="10"/>
      <c r="R213" s="10"/>
      <c r="S213" s="10"/>
    </row>
    <row r="214" spans="4:19" x14ac:dyDescent="0.25">
      <c r="D214" s="10"/>
      <c r="E214" s="10"/>
      <c r="P214" s="10"/>
      <c r="Q214" s="10"/>
      <c r="R214" s="10"/>
      <c r="S214" s="10"/>
    </row>
    <row r="215" spans="4:19" x14ac:dyDescent="0.25">
      <c r="D215" s="10"/>
      <c r="E215" s="10"/>
      <c r="P215" s="10"/>
      <c r="Q215" s="10"/>
      <c r="R215" s="10"/>
      <c r="S215" s="10"/>
    </row>
    <row r="216" spans="4:19" x14ac:dyDescent="0.25">
      <c r="D216" s="10"/>
      <c r="E216" s="10"/>
      <c r="P216" s="10"/>
      <c r="Q216" s="10"/>
      <c r="R216" s="10"/>
      <c r="S216" s="10"/>
    </row>
    <row r="217" spans="4:19" x14ac:dyDescent="0.25">
      <c r="D217" s="10"/>
      <c r="E217" s="10"/>
      <c r="P217" s="10"/>
      <c r="Q217" s="10"/>
      <c r="R217" s="10"/>
      <c r="S217" s="10"/>
    </row>
    <row r="218" spans="4:19" x14ac:dyDescent="0.25">
      <c r="D218" s="10"/>
      <c r="E218" s="10"/>
      <c r="P218" s="10"/>
      <c r="Q218" s="10"/>
      <c r="R218" s="10"/>
      <c r="S218" s="10"/>
    </row>
    <row r="219" spans="4:19" x14ac:dyDescent="0.25">
      <c r="D219" s="10"/>
      <c r="E219" s="10"/>
      <c r="P219" s="10"/>
      <c r="Q219" s="10"/>
      <c r="R219" s="10"/>
      <c r="S219" s="10"/>
    </row>
    <row r="220" spans="4:19" x14ac:dyDescent="0.25">
      <c r="D220" s="10"/>
      <c r="E220" s="10"/>
      <c r="P220" s="10"/>
      <c r="Q220" s="10"/>
      <c r="R220" s="10"/>
      <c r="S220" s="10"/>
    </row>
    <row r="221" spans="4:19" x14ac:dyDescent="0.25">
      <c r="D221" s="10"/>
      <c r="E221" s="10"/>
      <c r="P221" s="10"/>
      <c r="Q221" s="10"/>
      <c r="R221" s="10"/>
      <c r="S221" s="10"/>
    </row>
    <row r="222" spans="4:19" x14ac:dyDescent="0.25">
      <c r="D222" s="10"/>
      <c r="E222" s="10"/>
      <c r="P222" s="10"/>
      <c r="Q222" s="10"/>
      <c r="R222" s="10"/>
      <c r="S222" s="10"/>
    </row>
    <row r="223" spans="4:19" x14ac:dyDescent="0.25">
      <c r="D223" s="10"/>
      <c r="E223" s="10"/>
      <c r="P223" s="10"/>
      <c r="Q223" s="10"/>
      <c r="R223" s="10"/>
      <c r="S223" s="10"/>
    </row>
    <row r="224" spans="4:19" x14ac:dyDescent="0.25">
      <c r="D224" s="10"/>
      <c r="E224" s="10"/>
      <c r="P224" s="10"/>
      <c r="Q224" s="10"/>
      <c r="R224" s="10"/>
      <c r="S224" s="10"/>
    </row>
    <row r="225" spans="4:19" x14ac:dyDescent="0.25">
      <c r="D225" s="10"/>
      <c r="E225" s="10"/>
      <c r="P225" s="10"/>
      <c r="Q225" s="10"/>
      <c r="R225" s="10"/>
      <c r="S225" s="10"/>
    </row>
    <row r="226" spans="4:19" x14ac:dyDescent="0.25">
      <c r="D226" s="10"/>
      <c r="E226" s="10"/>
      <c r="P226" s="10"/>
      <c r="Q226" s="10"/>
      <c r="R226" s="10"/>
      <c r="S226" s="10"/>
    </row>
    <row r="227" spans="4:19" x14ac:dyDescent="0.25">
      <c r="D227" s="10"/>
      <c r="E227" s="10"/>
      <c r="P227" s="10"/>
      <c r="Q227" s="10"/>
      <c r="R227" s="10"/>
      <c r="S227" s="10"/>
    </row>
    <row r="228" spans="4:19" x14ac:dyDescent="0.25">
      <c r="D228" s="10"/>
      <c r="E228" s="10"/>
      <c r="P228" s="10"/>
      <c r="Q228" s="10"/>
      <c r="R228" s="10"/>
      <c r="S228" s="10"/>
    </row>
    <row r="229" spans="4:19" x14ac:dyDescent="0.25">
      <c r="D229" s="10"/>
      <c r="E229" s="10"/>
      <c r="P229" s="10"/>
      <c r="Q229" s="10"/>
      <c r="R229" s="10"/>
      <c r="S229" s="10"/>
    </row>
    <row r="230" spans="4:19" x14ac:dyDescent="0.25">
      <c r="D230" s="10"/>
      <c r="E230" s="10"/>
      <c r="P230" s="10"/>
      <c r="Q230" s="10"/>
      <c r="R230" s="10"/>
      <c r="S230" s="10"/>
    </row>
    <row r="231" spans="4:19" x14ac:dyDescent="0.25">
      <c r="D231" s="10"/>
      <c r="E231" s="10"/>
      <c r="P231" s="10"/>
      <c r="Q231" s="10"/>
      <c r="R231" s="10"/>
      <c r="S231" s="10"/>
    </row>
    <row r="232" spans="4:19" x14ac:dyDescent="0.25">
      <c r="D232" s="10"/>
      <c r="E232" s="10"/>
      <c r="P232" s="10"/>
      <c r="Q232" s="10"/>
      <c r="R232" s="10"/>
      <c r="S232" s="10"/>
    </row>
    <row r="233" spans="4:19" x14ac:dyDescent="0.25">
      <c r="D233" s="10"/>
      <c r="E233" s="10"/>
      <c r="P233" s="10"/>
      <c r="Q233" s="10"/>
      <c r="R233" s="10"/>
      <c r="S233" s="10"/>
    </row>
    <row r="234" spans="4:19" x14ac:dyDescent="0.25">
      <c r="D234" s="10"/>
      <c r="E234" s="10"/>
      <c r="P234" s="10"/>
      <c r="Q234" s="10"/>
      <c r="R234" s="10"/>
      <c r="S234" s="10"/>
    </row>
    <row r="235" spans="4:19" x14ac:dyDescent="0.25">
      <c r="D235" s="10"/>
      <c r="E235" s="10"/>
      <c r="P235" s="10"/>
      <c r="Q235" s="10"/>
      <c r="R235" s="10"/>
      <c r="S235" s="10"/>
    </row>
    <row r="236" spans="4:19" x14ac:dyDescent="0.25">
      <c r="D236" s="10"/>
      <c r="E236" s="10"/>
      <c r="P236" s="10"/>
      <c r="Q236" s="10"/>
      <c r="R236" s="10"/>
      <c r="S236" s="10"/>
    </row>
    <row r="237" spans="4:19" x14ac:dyDescent="0.25">
      <c r="D237" s="10"/>
      <c r="E237" s="10"/>
      <c r="P237" s="10"/>
      <c r="Q237" s="10"/>
      <c r="R237" s="10"/>
      <c r="S237" s="10"/>
    </row>
    <row r="238" spans="4:19" x14ac:dyDescent="0.25">
      <c r="D238" s="10"/>
      <c r="E238" s="10"/>
      <c r="P238" s="10"/>
      <c r="Q238" s="10"/>
      <c r="R238" s="10"/>
      <c r="S238" s="10"/>
    </row>
    <row r="239" spans="4:19" x14ac:dyDescent="0.25">
      <c r="D239" s="10"/>
      <c r="E239" s="10"/>
      <c r="P239" s="10"/>
      <c r="Q239" s="10"/>
      <c r="R239" s="10"/>
      <c r="S239" s="10"/>
    </row>
    <row r="240" spans="4:19" x14ac:dyDescent="0.25">
      <c r="D240" s="10"/>
      <c r="E240" s="10"/>
      <c r="P240" s="10"/>
      <c r="Q240" s="10"/>
      <c r="R240" s="10"/>
      <c r="S240" s="10"/>
    </row>
    <row r="241" spans="4:19" x14ac:dyDescent="0.25">
      <c r="D241" s="10"/>
      <c r="E241" s="10"/>
      <c r="P241" s="10"/>
      <c r="Q241" s="10"/>
      <c r="R241" s="10"/>
      <c r="S241" s="10"/>
    </row>
    <row r="242" spans="4:19" x14ac:dyDescent="0.25">
      <c r="D242" s="10"/>
      <c r="E242" s="10"/>
      <c r="P242" s="10"/>
      <c r="Q242" s="10"/>
      <c r="R242" s="10"/>
      <c r="S242" s="10"/>
    </row>
    <row r="243" spans="4:19" x14ac:dyDescent="0.25">
      <c r="D243" s="10"/>
      <c r="E243" s="10"/>
      <c r="P243" s="10"/>
      <c r="Q243" s="10"/>
      <c r="R243" s="10"/>
      <c r="S243" s="10"/>
    </row>
    <row r="244" spans="4:19" x14ac:dyDescent="0.25">
      <c r="D244" s="10"/>
      <c r="E244" s="10"/>
      <c r="P244" s="10"/>
      <c r="Q244" s="10"/>
      <c r="R244" s="10"/>
      <c r="S244" s="10"/>
    </row>
    <row r="245" spans="4:19" x14ac:dyDescent="0.25">
      <c r="D245" s="10"/>
      <c r="E245" s="10"/>
      <c r="P245" s="10"/>
      <c r="Q245" s="10"/>
      <c r="R245" s="10"/>
      <c r="S245" s="10"/>
    </row>
    <row r="246" spans="4:19" x14ac:dyDescent="0.25">
      <c r="D246" s="10"/>
      <c r="E246" s="10"/>
      <c r="P246" s="10"/>
      <c r="Q246" s="10"/>
      <c r="R246" s="10"/>
      <c r="S246" s="10"/>
    </row>
    <row r="247" spans="4:19" x14ac:dyDescent="0.25">
      <c r="D247" s="10"/>
      <c r="E247" s="10"/>
      <c r="P247" s="10"/>
      <c r="Q247" s="10"/>
      <c r="R247" s="10"/>
      <c r="S247" s="10"/>
    </row>
    <row r="248" spans="4:19" x14ac:dyDescent="0.25">
      <c r="D248" s="10"/>
      <c r="E248" s="10"/>
      <c r="P248" s="10"/>
      <c r="Q248" s="10"/>
      <c r="R248" s="10"/>
      <c r="S248" s="10"/>
    </row>
    <row r="249" spans="4:19" x14ac:dyDescent="0.25">
      <c r="D249" s="10"/>
      <c r="E249" s="10"/>
      <c r="P249" s="10"/>
      <c r="Q249" s="10"/>
      <c r="R249" s="10"/>
      <c r="S249" s="10"/>
    </row>
    <row r="250" spans="4:19" x14ac:dyDescent="0.25">
      <c r="D250" s="10"/>
      <c r="E250" s="10"/>
      <c r="P250" s="10"/>
      <c r="Q250" s="10"/>
      <c r="R250" s="10"/>
      <c r="S250" s="10"/>
    </row>
    <row r="251" spans="4:19" x14ac:dyDescent="0.25">
      <c r="D251" s="10"/>
      <c r="E251" s="10"/>
      <c r="P251" s="10"/>
      <c r="Q251" s="10"/>
      <c r="R251" s="10"/>
      <c r="S251" s="10"/>
    </row>
    <row r="252" spans="4:19" x14ac:dyDescent="0.25">
      <c r="D252" s="10"/>
      <c r="E252" s="10"/>
      <c r="P252" s="10"/>
      <c r="Q252" s="10"/>
      <c r="R252" s="10"/>
      <c r="S252" s="10"/>
    </row>
    <row r="253" spans="4:19" x14ac:dyDescent="0.25">
      <c r="D253" s="10"/>
      <c r="E253" s="10"/>
      <c r="P253" s="10"/>
      <c r="Q253" s="10"/>
      <c r="R253" s="10"/>
      <c r="S253" s="10"/>
    </row>
    <row r="254" spans="4:19" x14ac:dyDescent="0.25">
      <c r="D254" s="10"/>
      <c r="E254" s="10"/>
      <c r="P254" s="10"/>
      <c r="Q254" s="10"/>
      <c r="R254" s="10"/>
      <c r="S254" s="10"/>
    </row>
    <row r="255" spans="4:19" x14ac:dyDescent="0.25">
      <c r="D255" s="10"/>
      <c r="E255" s="10"/>
      <c r="P255" s="10"/>
      <c r="Q255" s="10"/>
      <c r="R255" s="10"/>
      <c r="S255" s="10"/>
    </row>
    <row r="256" spans="4:19" x14ac:dyDescent="0.25">
      <c r="D256" s="10"/>
      <c r="E256" s="10"/>
      <c r="P256" s="10"/>
      <c r="Q256" s="10"/>
      <c r="R256" s="10"/>
      <c r="S256" s="10"/>
    </row>
    <row r="257" spans="4:19" x14ac:dyDescent="0.25">
      <c r="D257" s="10"/>
      <c r="E257" s="10"/>
      <c r="P257" s="10"/>
      <c r="Q257" s="10"/>
      <c r="R257" s="10"/>
      <c r="S257" s="10"/>
    </row>
    <row r="258" spans="4:19" x14ac:dyDescent="0.25">
      <c r="D258" s="10"/>
      <c r="E258" s="10"/>
      <c r="P258" s="10"/>
      <c r="Q258" s="10"/>
      <c r="R258" s="10"/>
      <c r="S258" s="10"/>
    </row>
    <row r="259" spans="4:19" x14ac:dyDescent="0.25">
      <c r="D259" s="10"/>
      <c r="E259" s="10"/>
      <c r="P259" s="10"/>
      <c r="Q259" s="10"/>
      <c r="R259" s="10"/>
      <c r="S259" s="10"/>
    </row>
    <row r="260" spans="4:19" x14ac:dyDescent="0.25">
      <c r="D260" s="10"/>
      <c r="E260" s="10"/>
      <c r="P260" s="10"/>
      <c r="Q260" s="10"/>
      <c r="R260" s="10"/>
      <c r="S260" s="10"/>
    </row>
    <row r="261" spans="4:19" x14ac:dyDescent="0.25">
      <c r="D261" s="10"/>
      <c r="E261" s="10"/>
      <c r="P261" s="10"/>
      <c r="Q261" s="10"/>
      <c r="R261" s="10"/>
      <c r="S261" s="10"/>
    </row>
    <row r="262" spans="4:19" x14ac:dyDescent="0.25">
      <c r="D262" s="10"/>
      <c r="E262" s="10"/>
      <c r="P262" s="10"/>
      <c r="Q262" s="10"/>
      <c r="R262" s="10"/>
      <c r="S262" s="10"/>
    </row>
    <row r="263" spans="4:19" x14ac:dyDescent="0.25">
      <c r="D263" s="10"/>
      <c r="E263" s="10"/>
      <c r="P263" s="10"/>
      <c r="Q263" s="10"/>
      <c r="R263" s="10"/>
      <c r="S263" s="10"/>
    </row>
    <row r="264" spans="4:19" x14ac:dyDescent="0.25">
      <c r="D264" s="10"/>
      <c r="E264" s="10"/>
      <c r="P264" s="10"/>
      <c r="Q264" s="10"/>
      <c r="R264" s="10"/>
      <c r="S264" s="10"/>
    </row>
    <row r="265" spans="4:19" x14ac:dyDescent="0.25">
      <c r="D265" s="10"/>
      <c r="E265" s="10"/>
      <c r="P265" s="10"/>
      <c r="Q265" s="10"/>
      <c r="R265" s="10"/>
      <c r="S265" s="10"/>
    </row>
    <row r="266" spans="4:19" x14ac:dyDescent="0.25">
      <c r="D266" s="10"/>
      <c r="E266" s="10"/>
      <c r="P266" s="10"/>
      <c r="Q266" s="10"/>
      <c r="R266" s="10"/>
      <c r="S266" s="10"/>
    </row>
    <row r="267" spans="4:19" x14ac:dyDescent="0.25">
      <c r="D267" s="10"/>
      <c r="E267" s="10"/>
      <c r="P267" s="10"/>
      <c r="Q267" s="10"/>
      <c r="R267" s="10"/>
      <c r="S267" s="10"/>
    </row>
    <row r="268" spans="4:19" x14ac:dyDescent="0.25">
      <c r="D268" s="10"/>
      <c r="E268" s="10"/>
      <c r="P268" s="10"/>
      <c r="Q268" s="10"/>
      <c r="R268" s="10"/>
      <c r="S268" s="10"/>
    </row>
    <row r="269" spans="4:19" x14ac:dyDescent="0.25">
      <c r="D269" s="10"/>
      <c r="E269" s="10"/>
      <c r="P269" s="10"/>
      <c r="Q269" s="10"/>
      <c r="R269" s="10"/>
      <c r="S269" s="10"/>
    </row>
    <row r="270" spans="4:19" x14ac:dyDescent="0.25">
      <c r="D270" s="10"/>
      <c r="E270" s="10"/>
      <c r="P270" s="10"/>
      <c r="Q270" s="10"/>
      <c r="R270" s="10"/>
      <c r="S270" s="10"/>
    </row>
    <row r="271" spans="4:19" x14ac:dyDescent="0.25">
      <c r="D271" s="10"/>
      <c r="E271" s="10"/>
      <c r="P271" s="10"/>
      <c r="Q271" s="10"/>
      <c r="R271" s="10"/>
      <c r="S271" s="10"/>
    </row>
    <row r="272" spans="4:19" x14ac:dyDescent="0.25">
      <c r="D272" s="10"/>
      <c r="E272" s="10"/>
      <c r="P272" s="10"/>
      <c r="Q272" s="10"/>
      <c r="R272" s="10"/>
      <c r="S272" s="10"/>
    </row>
    <row r="273" spans="4:19" x14ac:dyDescent="0.25">
      <c r="D273" s="10"/>
      <c r="E273" s="10"/>
      <c r="P273" s="10"/>
      <c r="Q273" s="10"/>
      <c r="R273" s="10"/>
      <c r="S273" s="10"/>
    </row>
    <row r="274" spans="4:19" x14ac:dyDescent="0.25">
      <c r="D274" s="10"/>
      <c r="E274" s="10"/>
      <c r="P274" s="10"/>
      <c r="Q274" s="10"/>
      <c r="R274" s="10"/>
      <c r="S274" s="10"/>
    </row>
    <row r="275" spans="4:19" x14ac:dyDescent="0.25">
      <c r="D275" s="10"/>
      <c r="E275" s="10"/>
      <c r="P275" s="10"/>
      <c r="Q275" s="10"/>
      <c r="R275" s="10"/>
      <c r="S275" s="10"/>
    </row>
    <row r="276" spans="4:19" x14ac:dyDescent="0.25">
      <c r="D276" s="10"/>
      <c r="E276" s="10"/>
      <c r="P276" s="10"/>
      <c r="Q276" s="10"/>
      <c r="R276" s="10"/>
      <c r="S276" s="10"/>
    </row>
    <row r="277" spans="4:19" x14ac:dyDescent="0.25">
      <c r="D277" s="10"/>
      <c r="E277" s="10"/>
      <c r="P277" s="10"/>
      <c r="Q277" s="10"/>
      <c r="R277" s="10"/>
      <c r="S277" s="10"/>
    </row>
    <row r="278" spans="4:19" x14ac:dyDescent="0.25">
      <c r="D278" s="10"/>
      <c r="E278" s="10"/>
      <c r="P278" s="10"/>
      <c r="Q278" s="10"/>
      <c r="R278" s="10"/>
      <c r="S278" s="10"/>
    </row>
    <row r="279" spans="4:19" x14ac:dyDescent="0.25">
      <c r="D279" s="10"/>
      <c r="E279" s="10"/>
      <c r="P279" s="10"/>
      <c r="Q279" s="10"/>
      <c r="R279" s="10"/>
      <c r="S279" s="10"/>
    </row>
    <row r="280" spans="4:19" x14ac:dyDescent="0.25">
      <c r="D280" s="10"/>
      <c r="E280" s="10"/>
      <c r="P280" s="10"/>
      <c r="Q280" s="10"/>
      <c r="R280" s="10"/>
      <c r="S280" s="10"/>
    </row>
    <row r="281" spans="4:19" x14ac:dyDescent="0.25">
      <c r="D281" s="10"/>
      <c r="E281" s="10"/>
      <c r="P281" s="10"/>
      <c r="Q281" s="10"/>
      <c r="R281" s="10"/>
      <c r="S281" s="10"/>
    </row>
    <row r="282" spans="4:19" x14ac:dyDescent="0.25">
      <c r="D282" s="10"/>
      <c r="E282" s="10"/>
      <c r="P282" s="10"/>
      <c r="Q282" s="10"/>
      <c r="R282" s="10"/>
      <c r="S282" s="10"/>
    </row>
    <row r="283" spans="4:19" x14ac:dyDescent="0.25">
      <c r="D283" s="10"/>
      <c r="E283" s="10"/>
      <c r="P283" s="10"/>
      <c r="Q283" s="10"/>
      <c r="R283" s="10"/>
      <c r="S283" s="10"/>
    </row>
    <row r="284" spans="4:19" x14ac:dyDescent="0.25">
      <c r="D284" s="10"/>
      <c r="E284" s="10"/>
      <c r="P284" s="10"/>
      <c r="Q284" s="10"/>
      <c r="R284" s="10"/>
      <c r="S284" s="10"/>
    </row>
    <row r="285" spans="4:19" x14ac:dyDescent="0.25">
      <c r="D285" s="10"/>
      <c r="E285" s="10"/>
      <c r="P285" s="10"/>
      <c r="Q285" s="10"/>
      <c r="R285" s="10"/>
      <c r="S285" s="10"/>
    </row>
    <row r="286" spans="4:19" x14ac:dyDescent="0.25">
      <c r="D286" s="10"/>
      <c r="E286" s="10"/>
      <c r="P286" s="10"/>
      <c r="Q286" s="10"/>
      <c r="R286" s="10"/>
      <c r="S286" s="10"/>
    </row>
    <row r="287" spans="4:19" x14ac:dyDescent="0.25">
      <c r="D287" s="10"/>
      <c r="E287" s="10"/>
      <c r="P287" s="10"/>
      <c r="Q287" s="10"/>
      <c r="R287" s="10"/>
      <c r="S287" s="10"/>
    </row>
    <row r="288" spans="4:19" x14ac:dyDescent="0.25">
      <c r="D288" s="10"/>
      <c r="E288" s="10"/>
      <c r="P288" s="10"/>
      <c r="Q288" s="10"/>
      <c r="R288" s="10"/>
      <c r="S288" s="10"/>
    </row>
    <row r="289" spans="4:19" x14ac:dyDescent="0.25">
      <c r="D289" s="10"/>
      <c r="E289" s="10"/>
      <c r="P289" s="10"/>
      <c r="Q289" s="10"/>
      <c r="R289" s="10"/>
      <c r="S289" s="10"/>
    </row>
    <row r="290" spans="4:19" x14ac:dyDescent="0.25">
      <c r="D290" s="10"/>
      <c r="E290" s="10"/>
      <c r="P290" s="10"/>
      <c r="Q290" s="10"/>
      <c r="R290" s="10"/>
      <c r="S290" s="10"/>
    </row>
    <row r="291" spans="4:19" x14ac:dyDescent="0.25">
      <c r="D291" s="10"/>
      <c r="E291" s="10"/>
      <c r="P291" s="10"/>
      <c r="Q291" s="10"/>
      <c r="R291" s="10"/>
      <c r="S291" s="10"/>
    </row>
    <row r="292" spans="4:19" x14ac:dyDescent="0.25">
      <c r="D292" s="10"/>
      <c r="E292" s="10"/>
      <c r="P292" s="10"/>
      <c r="Q292" s="10"/>
      <c r="R292" s="10"/>
      <c r="S292" s="10"/>
    </row>
    <row r="293" spans="4:19" x14ac:dyDescent="0.25">
      <c r="D293" s="10"/>
      <c r="E293" s="10"/>
      <c r="P293" s="10"/>
      <c r="Q293" s="10"/>
      <c r="R293" s="10"/>
      <c r="S293" s="10"/>
    </row>
    <row r="294" spans="4:19" x14ac:dyDescent="0.25">
      <c r="D294" s="10"/>
      <c r="E294" s="10"/>
      <c r="P294" s="10"/>
      <c r="Q294" s="10"/>
      <c r="R294" s="10"/>
      <c r="S294" s="10"/>
    </row>
    <row r="295" spans="4:19" x14ac:dyDescent="0.25">
      <c r="D295" s="10"/>
      <c r="E295" s="10"/>
      <c r="P295" s="10"/>
      <c r="Q295" s="10"/>
      <c r="R295" s="10"/>
      <c r="S295" s="10"/>
    </row>
    <row r="296" spans="4:19" x14ac:dyDescent="0.25">
      <c r="D296" s="10"/>
      <c r="E296" s="10"/>
      <c r="P296" s="10"/>
      <c r="Q296" s="10"/>
      <c r="R296" s="10"/>
      <c r="S296" s="10"/>
    </row>
    <row r="297" spans="4:19" x14ac:dyDescent="0.25">
      <c r="D297" s="10"/>
      <c r="E297" s="10"/>
      <c r="P297" s="10"/>
      <c r="Q297" s="10"/>
      <c r="R297" s="10"/>
      <c r="S297" s="10"/>
    </row>
    <row r="298" spans="4:19" x14ac:dyDescent="0.25">
      <c r="D298" s="10"/>
      <c r="E298" s="10"/>
      <c r="P298" s="10"/>
      <c r="Q298" s="10"/>
      <c r="R298" s="10"/>
      <c r="S298" s="10"/>
    </row>
    <row r="299" spans="4:19" x14ac:dyDescent="0.25">
      <c r="D299" s="10"/>
      <c r="E299" s="10"/>
      <c r="P299" s="10"/>
      <c r="Q299" s="10"/>
      <c r="R299" s="10"/>
      <c r="S299" s="10"/>
    </row>
    <row r="300" spans="4:19" x14ac:dyDescent="0.25">
      <c r="D300" s="10"/>
      <c r="E300" s="10"/>
      <c r="P300" s="10"/>
      <c r="Q300" s="10"/>
      <c r="R300" s="10"/>
      <c r="S300" s="10"/>
    </row>
    <row r="301" spans="4:19" x14ac:dyDescent="0.25">
      <c r="D301" s="10"/>
      <c r="E301" s="10"/>
      <c r="P301" s="10"/>
      <c r="Q301" s="10"/>
      <c r="R301" s="10"/>
      <c r="S301" s="10"/>
    </row>
    <row r="302" spans="4:19" x14ac:dyDescent="0.25">
      <c r="D302" s="10"/>
      <c r="E302" s="10"/>
      <c r="P302" s="10"/>
      <c r="Q302" s="10"/>
      <c r="R302" s="10"/>
      <c r="S302" s="10"/>
    </row>
    <row r="303" spans="4:19" x14ac:dyDescent="0.25">
      <c r="D303" s="10"/>
      <c r="E303" s="10"/>
      <c r="P303" s="10"/>
      <c r="Q303" s="10"/>
      <c r="R303" s="10"/>
      <c r="S303" s="10"/>
    </row>
    <row r="304" spans="4:19" x14ac:dyDescent="0.25">
      <c r="D304" s="10"/>
      <c r="E304" s="10"/>
      <c r="P304" s="10"/>
      <c r="Q304" s="10"/>
      <c r="R304" s="10"/>
      <c r="S304" s="10"/>
    </row>
    <row r="305" spans="4:19" x14ac:dyDescent="0.25">
      <c r="D305" s="10"/>
      <c r="E305" s="10"/>
      <c r="P305" s="10"/>
      <c r="Q305" s="10"/>
      <c r="R305" s="10"/>
      <c r="S305" s="10"/>
    </row>
    <row r="306" spans="4:19" x14ac:dyDescent="0.25">
      <c r="D306" s="10"/>
      <c r="E306" s="10"/>
      <c r="P306" s="10"/>
      <c r="Q306" s="10"/>
      <c r="R306" s="10"/>
      <c r="S306" s="10"/>
    </row>
    <row r="307" spans="4:19" x14ac:dyDescent="0.25">
      <c r="D307" s="10"/>
      <c r="E307" s="10"/>
      <c r="P307" s="10"/>
      <c r="Q307" s="10"/>
      <c r="R307" s="10"/>
      <c r="S307" s="10"/>
    </row>
    <row r="308" spans="4:19" x14ac:dyDescent="0.25">
      <c r="D308" s="10"/>
      <c r="E308" s="10"/>
      <c r="P308" s="10"/>
      <c r="Q308" s="10"/>
      <c r="R308" s="10"/>
      <c r="S308" s="10"/>
    </row>
    <row r="309" spans="4:19" x14ac:dyDescent="0.25">
      <c r="D309" s="10"/>
      <c r="E309" s="10"/>
      <c r="P309" s="10"/>
      <c r="Q309" s="10"/>
      <c r="R309" s="10"/>
      <c r="S309" s="10"/>
    </row>
    <row r="310" spans="4:19" x14ac:dyDescent="0.25">
      <c r="D310" s="10"/>
      <c r="E310" s="10"/>
      <c r="P310" s="10"/>
      <c r="Q310" s="10"/>
      <c r="R310" s="10"/>
      <c r="S310" s="10"/>
    </row>
    <row r="311" spans="4:19" x14ac:dyDescent="0.25">
      <c r="D311" s="10"/>
      <c r="E311" s="10"/>
      <c r="P311" s="10"/>
      <c r="Q311" s="10"/>
      <c r="R311" s="10"/>
      <c r="S311" s="10"/>
    </row>
    <row r="312" spans="4:19" x14ac:dyDescent="0.25">
      <c r="D312" s="10"/>
      <c r="E312" s="10"/>
      <c r="P312" s="10"/>
      <c r="Q312" s="10"/>
      <c r="R312" s="10"/>
      <c r="S312" s="10"/>
    </row>
    <row r="313" spans="4:19" x14ac:dyDescent="0.25">
      <c r="D313" s="10"/>
      <c r="E313" s="10"/>
      <c r="P313" s="10"/>
      <c r="Q313" s="10"/>
      <c r="R313" s="10"/>
      <c r="S313" s="10"/>
    </row>
    <row r="314" spans="4:19" x14ac:dyDescent="0.25">
      <c r="D314" s="10"/>
      <c r="E314" s="10"/>
      <c r="P314" s="10"/>
      <c r="Q314" s="10"/>
      <c r="R314" s="10"/>
      <c r="S314" s="10"/>
    </row>
    <row r="315" spans="4:19" x14ac:dyDescent="0.25">
      <c r="D315" s="10"/>
      <c r="E315" s="10"/>
      <c r="P315" s="10"/>
      <c r="Q315" s="10"/>
      <c r="R315" s="10"/>
      <c r="S315" s="10"/>
    </row>
    <row r="316" spans="4:19" x14ac:dyDescent="0.25">
      <c r="D316" s="10"/>
      <c r="E316" s="10"/>
      <c r="P316" s="10"/>
      <c r="Q316" s="10"/>
      <c r="R316" s="10"/>
      <c r="S316" s="10"/>
    </row>
    <row r="317" spans="4:19" x14ac:dyDescent="0.25">
      <c r="D317" s="10"/>
      <c r="E317" s="10"/>
      <c r="P317" s="10"/>
      <c r="Q317" s="10"/>
      <c r="R317" s="10"/>
      <c r="S317" s="10"/>
    </row>
    <row r="318" spans="4:19" x14ac:dyDescent="0.25">
      <c r="D318" s="10"/>
      <c r="E318" s="10"/>
      <c r="P318" s="10"/>
      <c r="Q318" s="10"/>
      <c r="R318" s="10"/>
      <c r="S318" s="10"/>
    </row>
    <row r="319" spans="4:19" x14ac:dyDescent="0.25">
      <c r="D319" s="10"/>
      <c r="E319" s="10"/>
      <c r="P319" s="10"/>
      <c r="Q319" s="10"/>
      <c r="R319" s="10"/>
      <c r="S319" s="10"/>
    </row>
    <row r="320" spans="4:19" x14ac:dyDescent="0.25">
      <c r="D320" s="10"/>
      <c r="E320" s="10"/>
      <c r="P320" s="10"/>
      <c r="Q320" s="10"/>
      <c r="R320" s="10"/>
      <c r="S320" s="10"/>
    </row>
    <row r="321" spans="4:19" x14ac:dyDescent="0.25">
      <c r="D321" s="10"/>
      <c r="E321" s="10"/>
      <c r="P321" s="10"/>
      <c r="Q321" s="10"/>
      <c r="R321" s="10"/>
      <c r="S321" s="10"/>
    </row>
    <row r="322" spans="4:19" x14ac:dyDescent="0.25">
      <c r="D322" s="10"/>
      <c r="E322" s="10"/>
      <c r="P322" s="10"/>
      <c r="Q322" s="10"/>
      <c r="R322" s="10"/>
      <c r="S322" s="10"/>
    </row>
    <row r="323" spans="4:19" x14ac:dyDescent="0.25">
      <c r="D323" s="10"/>
      <c r="E323" s="10"/>
      <c r="P323" s="10"/>
      <c r="Q323" s="10"/>
      <c r="R323" s="10"/>
      <c r="S323" s="10"/>
    </row>
    <row r="324" spans="4:19" x14ac:dyDescent="0.25">
      <c r="D324" s="10"/>
      <c r="E324" s="10"/>
      <c r="P324" s="10"/>
      <c r="Q324" s="10"/>
      <c r="R324" s="10"/>
      <c r="S324" s="10"/>
    </row>
    <row r="325" spans="4:19" x14ac:dyDescent="0.25">
      <c r="D325" s="10"/>
      <c r="E325" s="10"/>
      <c r="P325" s="10"/>
      <c r="Q325" s="10"/>
      <c r="R325" s="10"/>
      <c r="S325" s="10"/>
    </row>
    <row r="326" spans="4:19" x14ac:dyDescent="0.25">
      <c r="D326" s="10"/>
      <c r="E326" s="10"/>
      <c r="P326" s="10"/>
      <c r="Q326" s="10"/>
      <c r="R326" s="10"/>
      <c r="S326" s="10"/>
    </row>
    <row r="327" spans="4:19" x14ac:dyDescent="0.25">
      <c r="D327" s="10"/>
      <c r="E327" s="10"/>
      <c r="P327" s="10"/>
      <c r="Q327" s="10"/>
      <c r="R327" s="10"/>
      <c r="S327" s="10"/>
    </row>
    <row r="328" spans="4:19" x14ac:dyDescent="0.25">
      <c r="D328" s="10"/>
      <c r="E328" s="10"/>
      <c r="P328" s="10"/>
      <c r="Q328" s="10"/>
      <c r="R328" s="10"/>
      <c r="S328" s="10"/>
    </row>
    <row r="329" spans="4:19" x14ac:dyDescent="0.25">
      <c r="D329" s="10"/>
      <c r="E329" s="10"/>
      <c r="P329" s="10"/>
      <c r="Q329" s="10"/>
      <c r="R329" s="10"/>
      <c r="S329" s="10"/>
    </row>
    <row r="330" spans="4:19" x14ac:dyDescent="0.25">
      <c r="D330" s="10"/>
      <c r="E330" s="10"/>
      <c r="P330" s="10"/>
      <c r="Q330" s="10"/>
      <c r="R330" s="10"/>
      <c r="S330" s="10"/>
    </row>
    <row r="331" spans="4:19" x14ac:dyDescent="0.25">
      <c r="D331" s="10"/>
      <c r="E331" s="10"/>
      <c r="P331" s="10"/>
      <c r="Q331" s="10"/>
      <c r="R331" s="10"/>
      <c r="S331" s="10"/>
    </row>
    <row r="332" spans="4:19" x14ac:dyDescent="0.25">
      <c r="D332" s="10"/>
      <c r="E332" s="10"/>
      <c r="P332" s="10"/>
      <c r="Q332" s="10"/>
      <c r="R332" s="10"/>
      <c r="S332" s="10"/>
    </row>
    <row r="333" spans="4:19" x14ac:dyDescent="0.25">
      <c r="D333" s="10"/>
      <c r="E333" s="10"/>
      <c r="P333" s="10"/>
      <c r="Q333" s="10"/>
      <c r="R333" s="10"/>
      <c r="S333" s="10"/>
    </row>
    <row r="334" spans="4:19" x14ac:dyDescent="0.25">
      <c r="D334" s="10"/>
      <c r="E334" s="10"/>
      <c r="P334" s="10"/>
      <c r="Q334" s="10"/>
      <c r="R334" s="10"/>
      <c r="S334" s="10"/>
    </row>
    <row r="335" spans="4:19" x14ac:dyDescent="0.25">
      <c r="D335" s="10"/>
      <c r="E335" s="10"/>
      <c r="P335" s="10"/>
      <c r="Q335" s="10"/>
      <c r="R335" s="10"/>
      <c r="S335" s="10"/>
    </row>
    <row r="336" spans="4:19" x14ac:dyDescent="0.25">
      <c r="D336" s="10"/>
      <c r="E336" s="10"/>
      <c r="P336" s="10"/>
      <c r="Q336" s="10"/>
      <c r="R336" s="10"/>
      <c r="S336" s="10"/>
    </row>
    <row r="337" spans="4:19" x14ac:dyDescent="0.25">
      <c r="D337" s="10"/>
      <c r="E337" s="10"/>
      <c r="P337" s="10"/>
      <c r="Q337" s="10"/>
      <c r="R337" s="10"/>
      <c r="S337" s="10"/>
    </row>
    <row r="338" spans="4:19" x14ac:dyDescent="0.25">
      <c r="D338" s="10"/>
      <c r="E338" s="10"/>
      <c r="P338" s="10"/>
      <c r="Q338" s="10"/>
      <c r="R338" s="10"/>
      <c r="S338" s="10"/>
    </row>
    <row r="339" spans="4:19" x14ac:dyDescent="0.25">
      <c r="D339" s="10"/>
      <c r="E339" s="10"/>
      <c r="P339" s="10"/>
      <c r="Q339" s="10"/>
      <c r="R339" s="10"/>
      <c r="S339" s="10"/>
    </row>
    <row r="340" spans="4:19" x14ac:dyDescent="0.25">
      <c r="D340" s="10"/>
      <c r="E340" s="10"/>
      <c r="P340" s="10"/>
      <c r="Q340" s="10"/>
      <c r="R340" s="10"/>
      <c r="S340" s="10"/>
    </row>
    <row r="341" spans="4:19" x14ac:dyDescent="0.25">
      <c r="D341" s="10"/>
      <c r="E341" s="10"/>
      <c r="P341" s="10"/>
      <c r="Q341" s="10"/>
      <c r="R341" s="10"/>
      <c r="S341" s="10"/>
    </row>
    <row r="342" spans="4:19" x14ac:dyDescent="0.25">
      <c r="D342" s="10"/>
      <c r="E342" s="10"/>
      <c r="P342" s="10"/>
      <c r="Q342" s="10"/>
      <c r="R342" s="10"/>
      <c r="S342" s="10"/>
    </row>
    <row r="343" spans="4:19" x14ac:dyDescent="0.25">
      <c r="D343" s="10"/>
      <c r="E343" s="10"/>
      <c r="P343" s="10"/>
      <c r="Q343" s="10"/>
      <c r="R343" s="10"/>
      <c r="S343" s="10"/>
    </row>
    <row r="344" spans="4:19" x14ac:dyDescent="0.25">
      <c r="D344" s="10"/>
      <c r="E344" s="10"/>
      <c r="P344" s="10"/>
      <c r="Q344" s="10"/>
      <c r="R344" s="10"/>
      <c r="S344" s="10"/>
    </row>
    <row r="345" spans="4:19" x14ac:dyDescent="0.25">
      <c r="D345" s="10"/>
      <c r="E345" s="10"/>
      <c r="P345" s="10"/>
      <c r="Q345" s="10"/>
      <c r="R345" s="10"/>
      <c r="S345" s="10"/>
    </row>
    <row r="346" spans="4:19" x14ac:dyDescent="0.25">
      <c r="D346" s="10"/>
      <c r="E346" s="10"/>
      <c r="P346" s="10"/>
      <c r="Q346" s="10"/>
      <c r="R346" s="10"/>
      <c r="S346" s="10"/>
    </row>
    <row r="347" spans="4:19" x14ac:dyDescent="0.25">
      <c r="D347" s="10"/>
      <c r="E347" s="10"/>
      <c r="P347" s="10"/>
      <c r="Q347" s="10"/>
      <c r="R347" s="10"/>
      <c r="S347" s="10"/>
    </row>
    <row r="348" spans="4:19" x14ac:dyDescent="0.25">
      <c r="D348" s="10"/>
      <c r="E348" s="10"/>
      <c r="P348" s="10"/>
      <c r="Q348" s="10"/>
      <c r="R348" s="10"/>
      <c r="S348" s="10"/>
    </row>
    <row r="349" spans="4:19" x14ac:dyDescent="0.25">
      <c r="D349" s="10"/>
      <c r="E349" s="10"/>
      <c r="P349" s="10"/>
      <c r="Q349" s="10"/>
      <c r="R349" s="10"/>
      <c r="S349" s="10"/>
    </row>
    <row r="350" spans="4:19" x14ac:dyDescent="0.25">
      <c r="D350" s="10"/>
      <c r="E350" s="10"/>
      <c r="P350" s="10"/>
      <c r="Q350" s="10"/>
      <c r="R350" s="10"/>
      <c r="S350" s="10"/>
    </row>
    <row r="351" spans="4:19" x14ac:dyDescent="0.25">
      <c r="D351" s="10"/>
      <c r="E351" s="10"/>
      <c r="P351" s="10"/>
      <c r="Q351" s="10"/>
      <c r="R351" s="10"/>
      <c r="S351" s="10"/>
    </row>
    <row r="352" spans="4:19" x14ac:dyDescent="0.25">
      <c r="D352" s="10"/>
      <c r="E352" s="10"/>
      <c r="P352" s="10"/>
      <c r="Q352" s="10"/>
      <c r="R352" s="10"/>
      <c r="S352" s="10"/>
    </row>
    <row r="353" spans="4:19" x14ac:dyDescent="0.25">
      <c r="D353" s="10"/>
      <c r="E353" s="10"/>
      <c r="P353" s="10"/>
      <c r="Q353" s="10"/>
      <c r="R353" s="10"/>
      <c r="S353" s="10"/>
    </row>
    <row r="354" spans="4:19" x14ac:dyDescent="0.25">
      <c r="D354" s="10"/>
      <c r="E354" s="10"/>
      <c r="P354" s="10"/>
      <c r="Q354" s="10"/>
      <c r="R354" s="10"/>
      <c r="S354" s="10"/>
    </row>
    <row r="355" spans="4:19" x14ac:dyDescent="0.25">
      <c r="D355" s="10"/>
      <c r="E355" s="10"/>
      <c r="P355" s="10"/>
      <c r="Q355" s="10"/>
      <c r="R355" s="10"/>
      <c r="S355" s="10"/>
    </row>
    <row r="356" spans="4:19" x14ac:dyDescent="0.25">
      <c r="D356" s="10"/>
      <c r="E356" s="10"/>
      <c r="P356" s="10"/>
      <c r="Q356" s="10"/>
      <c r="R356" s="10"/>
      <c r="S356" s="10"/>
    </row>
    <row r="357" spans="4:19" x14ac:dyDescent="0.25">
      <c r="D357" s="10"/>
      <c r="E357" s="10"/>
      <c r="P357" s="10"/>
      <c r="Q357" s="10"/>
      <c r="R357" s="10"/>
      <c r="S357" s="10"/>
    </row>
    <row r="358" spans="4:19" x14ac:dyDescent="0.25">
      <c r="D358" s="10"/>
      <c r="E358" s="10"/>
      <c r="P358" s="10"/>
      <c r="Q358" s="10"/>
      <c r="R358" s="10"/>
      <c r="S358" s="10"/>
    </row>
    <row r="359" spans="4:19" x14ac:dyDescent="0.25">
      <c r="D359" s="10"/>
      <c r="E359" s="10"/>
      <c r="P359" s="10"/>
      <c r="Q359" s="10"/>
      <c r="R359" s="10"/>
      <c r="S359" s="10"/>
    </row>
    <row r="360" spans="4:19" x14ac:dyDescent="0.25">
      <c r="D360" s="10"/>
      <c r="E360" s="10"/>
      <c r="P360" s="10"/>
      <c r="Q360" s="10"/>
      <c r="R360" s="10"/>
      <c r="S360" s="10"/>
    </row>
    <row r="361" spans="4:19" x14ac:dyDescent="0.25">
      <c r="D361" s="10"/>
      <c r="E361" s="10"/>
      <c r="P361" s="10"/>
      <c r="Q361" s="10"/>
      <c r="R361" s="10"/>
      <c r="S361" s="10"/>
    </row>
    <row r="362" spans="4:19" x14ac:dyDescent="0.25">
      <c r="D362" s="10"/>
      <c r="E362" s="10"/>
      <c r="P362" s="10"/>
      <c r="Q362" s="10"/>
      <c r="R362" s="10"/>
      <c r="S362" s="10"/>
    </row>
    <row r="363" spans="4:19" x14ac:dyDescent="0.25">
      <c r="D363" s="10"/>
      <c r="E363" s="10"/>
      <c r="P363" s="10"/>
      <c r="Q363" s="10"/>
      <c r="R363" s="10"/>
      <c r="S363" s="10"/>
    </row>
    <row r="364" spans="4:19" x14ac:dyDescent="0.25">
      <c r="D364" s="10"/>
      <c r="E364" s="10"/>
      <c r="P364" s="10"/>
      <c r="Q364" s="10"/>
      <c r="R364" s="10"/>
      <c r="S364" s="10"/>
    </row>
    <row r="365" spans="4:19" x14ac:dyDescent="0.25">
      <c r="D365" s="10"/>
      <c r="E365" s="10"/>
      <c r="P365" s="10"/>
      <c r="Q365" s="10"/>
      <c r="R365" s="10"/>
      <c r="S365" s="10"/>
    </row>
    <row r="366" spans="4:19" x14ac:dyDescent="0.25">
      <c r="D366" s="10"/>
      <c r="E366" s="10"/>
      <c r="P366" s="10"/>
      <c r="Q366" s="10"/>
      <c r="R366" s="10"/>
      <c r="S366" s="10"/>
    </row>
    <row r="367" spans="4:19" x14ac:dyDescent="0.25">
      <c r="D367" s="10"/>
      <c r="E367" s="10"/>
      <c r="P367" s="10"/>
      <c r="Q367" s="10"/>
      <c r="R367" s="10"/>
      <c r="S367" s="10"/>
    </row>
    <row r="368" spans="4:19" x14ac:dyDescent="0.25">
      <c r="D368" s="10"/>
      <c r="E368" s="10"/>
      <c r="P368" s="10"/>
      <c r="Q368" s="10"/>
      <c r="R368" s="10"/>
      <c r="S368" s="10"/>
    </row>
    <row r="369" spans="4:19" x14ac:dyDescent="0.25">
      <c r="D369" s="10"/>
      <c r="E369" s="10"/>
      <c r="P369" s="10"/>
      <c r="Q369" s="10"/>
      <c r="R369" s="10"/>
      <c r="S369" s="10"/>
    </row>
    <row r="370" spans="4:19" x14ac:dyDescent="0.25">
      <c r="D370" s="10"/>
      <c r="E370" s="10"/>
      <c r="P370" s="10"/>
      <c r="Q370" s="10"/>
      <c r="R370" s="10"/>
      <c r="S370" s="10"/>
    </row>
    <row r="371" spans="4:19" x14ac:dyDescent="0.25">
      <c r="D371" s="10"/>
      <c r="E371" s="10"/>
      <c r="P371" s="10"/>
      <c r="Q371" s="10"/>
      <c r="R371" s="10"/>
      <c r="S371" s="10"/>
    </row>
    <row r="372" spans="4:19" x14ac:dyDescent="0.25">
      <c r="D372" s="10"/>
      <c r="E372" s="10"/>
      <c r="P372" s="10"/>
      <c r="Q372" s="10"/>
      <c r="R372" s="10"/>
      <c r="S372" s="10"/>
    </row>
    <row r="373" spans="4:19" x14ac:dyDescent="0.25">
      <c r="D373" s="10"/>
      <c r="E373" s="10"/>
      <c r="P373" s="10"/>
      <c r="Q373" s="10"/>
      <c r="R373" s="10"/>
      <c r="S373" s="10"/>
    </row>
    <row r="374" spans="4:19" x14ac:dyDescent="0.25">
      <c r="D374" s="10"/>
      <c r="E374" s="10"/>
      <c r="P374" s="10"/>
      <c r="Q374" s="10"/>
      <c r="R374" s="10"/>
      <c r="S374" s="10"/>
    </row>
    <row r="375" spans="4:19" x14ac:dyDescent="0.25">
      <c r="D375" s="10"/>
      <c r="E375" s="10"/>
      <c r="P375" s="10"/>
      <c r="Q375" s="10"/>
      <c r="R375" s="10"/>
      <c r="S375" s="10"/>
    </row>
    <row r="376" spans="4:19" x14ac:dyDescent="0.25">
      <c r="D376" s="10"/>
      <c r="E376" s="10"/>
      <c r="P376" s="10"/>
      <c r="Q376" s="10"/>
      <c r="R376" s="10"/>
      <c r="S376" s="10"/>
    </row>
    <row r="377" spans="4:19" x14ac:dyDescent="0.25">
      <c r="D377" s="10"/>
      <c r="E377" s="10"/>
      <c r="P377" s="10"/>
      <c r="Q377" s="10"/>
      <c r="R377" s="10"/>
      <c r="S377" s="10"/>
    </row>
    <row r="378" spans="4:19" x14ac:dyDescent="0.25">
      <c r="D378" s="10"/>
      <c r="E378" s="10"/>
      <c r="P378" s="10"/>
      <c r="Q378" s="10"/>
      <c r="R378" s="10"/>
      <c r="S378" s="10"/>
    </row>
    <row r="379" spans="4:19" x14ac:dyDescent="0.25">
      <c r="D379" s="10"/>
      <c r="E379" s="10"/>
      <c r="P379" s="10"/>
      <c r="Q379" s="10"/>
      <c r="R379" s="10"/>
      <c r="S379" s="10"/>
    </row>
    <row r="380" spans="4:19" x14ac:dyDescent="0.25">
      <c r="D380" s="10"/>
      <c r="E380" s="10"/>
      <c r="P380" s="10"/>
      <c r="Q380" s="10"/>
      <c r="R380" s="10"/>
      <c r="S380" s="10"/>
    </row>
    <row r="381" spans="4:19" x14ac:dyDescent="0.25">
      <c r="D381" s="10"/>
      <c r="E381" s="10"/>
      <c r="P381" s="10"/>
      <c r="Q381" s="10"/>
      <c r="R381" s="10"/>
      <c r="S381" s="10"/>
    </row>
    <row r="382" spans="4:19" x14ac:dyDescent="0.25">
      <c r="D382" s="10"/>
      <c r="E382" s="10"/>
      <c r="P382" s="10"/>
      <c r="Q382" s="10"/>
      <c r="R382" s="10"/>
      <c r="S382" s="10"/>
    </row>
    <row r="383" spans="4:19" x14ac:dyDescent="0.25">
      <c r="D383" s="10"/>
      <c r="E383" s="10"/>
      <c r="P383" s="10"/>
      <c r="Q383" s="10"/>
      <c r="R383" s="10"/>
      <c r="S383" s="10"/>
    </row>
    <row r="384" spans="4:19" x14ac:dyDescent="0.25">
      <c r="D384" s="10"/>
      <c r="E384" s="10"/>
      <c r="P384" s="10"/>
      <c r="Q384" s="10"/>
      <c r="R384" s="10"/>
      <c r="S384" s="10"/>
    </row>
    <row r="385" spans="4:19" x14ac:dyDescent="0.25">
      <c r="D385" s="10"/>
      <c r="E385" s="10"/>
      <c r="P385" s="10"/>
      <c r="Q385" s="10"/>
      <c r="R385" s="10"/>
      <c r="S385" s="10"/>
    </row>
    <row r="386" spans="4:19" x14ac:dyDescent="0.25">
      <c r="D386" s="10"/>
      <c r="E386" s="10"/>
      <c r="P386" s="10"/>
      <c r="Q386" s="10"/>
      <c r="R386" s="10"/>
      <c r="S386" s="10"/>
    </row>
    <row r="387" spans="4:19" x14ac:dyDescent="0.25">
      <c r="D387" s="10"/>
      <c r="E387" s="10"/>
      <c r="P387" s="10"/>
      <c r="Q387" s="10"/>
      <c r="R387" s="10"/>
      <c r="S387" s="10"/>
    </row>
    <row r="388" spans="4:19" x14ac:dyDescent="0.25">
      <c r="D388" s="10"/>
      <c r="E388" s="10"/>
      <c r="P388" s="10"/>
      <c r="Q388" s="10"/>
      <c r="R388" s="10"/>
      <c r="S388" s="10"/>
    </row>
    <row r="389" spans="4:19" x14ac:dyDescent="0.25">
      <c r="D389" s="10"/>
      <c r="E389" s="10"/>
      <c r="P389" s="10"/>
      <c r="Q389" s="10"/>
      <c r="R389" s="10"/>
      <c r="S389" s="10"/>
    </row>
    <row r="390" spans="4:19" x14ac:dyDescent="0.25">
      <c r="D390" s="10"/>
      <c r="E390" s="10"/>
      <c r="P390" s="10"/>
      <c r="Q390" s="10"/>
      <c r="R390" s="10"/>
      <c r="S390" s="10"/>
    </row>
    <row r="391" spans="4:19" x14ac:dyDescent="0.25">
      <c r="D391" s="10"/>
      <c r="E391" s="10"/>
      <c r="P391" s="10"/>
      <c r="Q391" s="10"/>
      <c r="R391" s="10"/>
      <c r="S391" s="10"/>
    </row>
    <row r="392" spans="4:19" x14ac:dyDescent="0.25">
      <c r="D392" s="10"/>
      <c r="E392" s="10"/>
      <c r="P392" s="10"/>
      <c r="Q392" s="10"/>
      <c r="R392" s="10"/>
      <c r="S392" s="10"/>
    </row>
    <row r="393" spans="4:19" x14ac:dyDescent="0.25">
      <c r="D393" s="10"/>
      <c r="E393" s="10"/>
      <c r="P393" s="10"/>
      <c r="Q393" s="10"/>
      <c r="R393" s="10"/>
      <c r="S393" s="10"/>
    </row>
    <row r="394" spans="4:19" x14ac:dyDescent="0.25">
      <c r="D394" s="10"/>
      <c r="E394" s="10"/>
      <c r="P394" s="10"/>
      <c r="Q394" s="10"/>
      <c r="R394" s="10"/>
      <c r="S394" s="10"/>
    </row>
    <row r="395" spans="4:19" x14ac:dyDescent="0.25">
      <c r="D395" s="10"/>
      <c r="E395" s="10"/>
      <c r="P395" s="10"/>
      <c r="Q395" s="10"/>
      <c r="R395" s="10"/>
      <c r="S395" s="10"/>
    </row>
    <row r="396" spans="4:19" x14ac:dyDescent="0.25">
      <c r="D396" s="10"/>
      <c r="E396" s="10"/>
      <c r="P396" s="10"/>
      <c r="Q396" s="10"/>
      <c r="R396" s="10"/>
      <c r="S396" s="10"/>
    </row>
    <row r="397" spans="4:19" x14ac:dyDescent="0.25">
      <c r="D397" s="10"/>
      <c r="E397" s="10"/>
      <c r="P397" s="10"/>
      <c r="Q397" s="10"/>
      <c r="R397" s="10"/>
      <c r="S397" s="10"/>
    </row>
    <row r="398" spans="4:19" x14ac:dyDescent="0.25">
      <c r="D398" s="10"/>
      <c r="E398" s="10"/>
      <c r="P398" s="10"/>
      <c r="Q398" s="10"/>
      <c r="R398" s="10"/>
      <c r="S398" s="10"/>
    </row>
    <row r="399" spans="4:19" x14ac:dyDescent="0.25">
      <c r="D399" s="10"/>
      <c r="E399" s="10"/>
      <c r="P399" s="10"/>
      <c r="Q399" s="10"/>
      <c r="R399" s="10"/>
      <c r="S399" s="10"/>
    </row>
    <row r="400" spans="4:19" x14ac:dyDescent="0.25">
      <c r="D400" s="10"/>
      <c r="E400" s="10"/>
      <c r="P400" s="10"/>
      <c r="Q400" s="10"/>
      <c r="R400" s="10"/>
      <c r="S400" s="10"/>
    </row>
    <row r="401" spans="4:19" x14ac:dyDescent="0.25">
      <c r="D401" s="10"/>
      <c r="E401" s="10"/>
      <c r="P401" s="10"/>
      <c r="Q401" s="10"/>
      <c r="R401" s="10"/>
      <c r="S401" s="10"/>
    </row>
    <row r="402" spans="4:19" x14ac:dyDescent="0.25">
      <c r="D402" s="10"/>
      <c r="E402" s="10"/>
      <c r="P402" s="10"/>
      <c r="Q402" s="10"/>
      <c r="R402" s="10"/>
      <c r="S402" s="10"/>
    </row>
    <row r="403" spans="4:19" x14ac:dyDescent="0.25">
      <c r="D403" s="10"/>
      <c r="E403" s="10"/>
      <c r="P403" s="10"/>
      <c r="Q403" s="10"/>
      <c r="R403" s="10"/>
      <c r="S403" s="10"/>
    </row>
    <row r="404" spans="4:19" x14ac:dyDescent="0.25">
      <c r="D404" s="10"/>
      <c r="E404" s="10"/>
      <c r="P404" s="10"/>
      <c r="Q404" s="10"/>
      <c r="R404" s="10"/>
      <c r="S404" s="10"/>
    </row>
    <row r="405" spans="4:19" x14ac:dyDescent="0.25">
      <c r="D405" s="10"/>
      <c r="E405" s="10"/>
      <c r="P405" s="10"/>
      <c r="Q405" s="10"/>
      <c r="R405" s="10"/>
      <c r="S405" s="10"/>
    </row>
    <row r="406" spans="4:19" x14ac:dyDescent="0.25">
      <c r="D406" s="10"/>
      <c r="E406" s="10"/>
      <c r="P406" s="10"/>
      <c r="Q406" s="10"/>
      <c r="R406" s="10"/>
      <c r="S406" s="10"/>
    </row>
    <row r="407" spans="4:19" x14ac:dyDescent="0.25">
      <c r="D407" s="10"/>
      <c r="E407" s="10"/>
      <c r="P407" s="10"/>
      <c r="Q407" s="10"/>
      <c r="R407" s="10"/>
      <c r="S407" s="10"/>
    </row>
    <row r="408" spans="4:19" x14ac:dyDescent="0.25">
      <c r="D408" s="10"/>
      <c r="E408" s="10"/>
      <c r="P408" s="10"/>
      <c r="Q408" s="10"/>
      <c r="R408" s="10"/>
      <c r="S408" s="10"/>
    </row>
    <row r="409" spans="4:19" x14ac:dyDescent="0.25">
      <c r="D409" s="10"/>
      <c r="E409" s="10"/>
      <c r="P409" s="10"/>
      <c r="Q409" s="10"/>
      <c r="R409" s="10"/>
      <c r="S409" s="10"/>
    </row>
    <row r="410" spans="4:19" x14ac:dyDescent="0.25">
      <c r="D410" s="10"/>
      <c r="E410" s="10"/>
      <c r="P410" s="10"/>
      <c r="Q410" s="10"/>
      <c r="R410" s="10"/>
      <c r="S410" s="10"/>
    </row>
    <row r="411" spans="4:19" x14ac:dyDescent="0.25">
      <c r="D411" s="10"/>
      <c r="E411" s="10"/>
      <c r="P411" s="10"/>
      <c r="Q411" s="10"/>
      <c r="R411" s="10"/>
      <c r="S411" s="10"/>
    </row>
    <row r="412" spans="4:19" x14ac:dyDescent="0.25">
      <c r="D412" s="10"/>
      <c r="E412" s="10"/>
      <c r="P412" s="10"/>
      <c r="Q412" s="10"/>
      <c r="R412" s="10"/>
      <c r="S412" s="10"/>
    </row>
    <row r="413" spans="4:19" x14ac:dyDescent="0.25">
      <c r="D413" s="10"/>
      <c r="E413" s="10"/>
      <c r="P413" s="10"/>
      <c r="Q413" s="10"/>
      <c r="R413" s="10"/>
      <c r="S413" s="10"/>
    </row>
    <row r="414" spans="4:19" x14ac:dyDescent="0.25">
      <c r="D414" s="10"/>
      <c r="E414" s="10"/>
      <c r="P414" s="10"/>
      <c r="Q414" s="10"/>
      <c r="R414" s="10"/>
      <c r="S414" s="10"/>
    </row>
    <row r="415" spans="4:19" x14ac:dyDescent="0.25">
      <c r="D415" s="10"/>
      <c r="E415" s="10"/>
      <c r="P415" s="10"/>
      <c r="Q415" s="10"/>
      <c r="R415" s="10"/>
      <c r="S415" s="10"/>
    </row>
    <row r="416" spans="4:19" x14ac:dyDescent="0.25">
      <c r="D416" s="10"/>
      <c r="E416" s="10"/>
      <c r="P416" s="10"/>
      <c r="Q416" s="10"/>
      <c r="R416" s="10"/>
      <c r="S416" s="10"/>
    </row>
    <row r="417" spans="4:19" x14ac:dyDescent="0.25">
      <c r="D417" s="10"/>
      <c r="E417" s="10"/>
      <c r="P417" s="10"/>
      <c r="Q417" s="10"/>
      <c r="R417" s="10"/>
      <c r="S417" s="10"/>
    </row>
    <row r="418" spans="4:19" x14ac:dyDescent="0.25">
      <c r="D418" s="10"/>
      <c r="E418" s="10"/>
      <c r="P418" s="10"/>
      <c r="Q418" s="10"/>
      <c r="R418" s="10"/>
      <c r="S418" s="10"/>
    </row>
    <row r="419" spans="4:19" x14ac:dyDescent="0.25">
      <c r="D419" s="10"/>
      <c r="E419" s="10"/>
      <c r="P419" s="10"/>
      <c r="Q419" s="10"/>
      <c r="R419" s="10"/>
      <c r="S419" s="10"/>
    </row>
    <row r="420" spans="4:19" x14ac:dyDescent="0.25">
      <c r="D420" s="10"/>
      <c r="E420" s="10"/>
      <c r="P420" s="10"/>
      <c r="Q420" s="10"/>
      <c r="R420" s="10"/>
      <c r="S420" s="10"/>
    </row>
    <row r="421" spans="4:19" x14ac:dyDescent="0.25">
      <c r="D421" s="10"/>
      <c r="E421" s="10"/>
      <c r="P421" s="10"/>
      <c r="Q421" s="10"/>
      <c r="R421" s="10"/>
      <c r="S421" s="10"/>
    </row>
    <row r="422" spans="4:19" x14ac:dyDescent="0.25">
      <c r="D422" s="10"/>
      <c r="E422" s="10"/>
      <c r="P422" s="10"/>
      <c r="Q422" s="10"/>
      <c r="R422" s="10"/>
      <c r="S422" s="10"/>
    </row>
    <row r="423" spans="4:19" x14ac:dyDescent="0.25">
      <c r="D423" s="10"/>
      <c r="E423" s="10"/>
      <c r="P423" s="10"/>
      <c r="Q423" s="10"/>
      <c r="R423" s="10"/>
      <c r="S423" s="10"/>
    </row>
    <row r="424" spans="4:19" x14ac:dyDescent="0.25">
      <c r="D424" s="10"/>
      <c r="E424" s="10"/>
      <c r="P424" s="10"/>
      <c r="Q424" s="10"/>
      <c r="R424" s="10"/>
      <c r="S424" s="10"/>
    </row>
    <row r="425" spans="4:19" x14ac:dyDescent="0.25">
      <c r="D425" s="10"/>
      <c r="E425" s="10"/>
      <c r="P425" s="10"/>
      <c r="Q425" s="10"/>
      <c r="R425" s="10"/>
      <c r="S425" s="10"/>
    </row>
    <row r="426" spans="4:19" x14ac:dyDescent="0.25">
      <c r="D426" s="10"/>
      <c r="E426" s="10"/>
      <c r="P426" s="10"/>
      <c r="Q426" s="10"/>
      <c r="R426" s="10"/>
      <c r="S426" s="10"/>
    </row>
    <row r="427" spans="4:19" x14ac:dyDescent="0.25">
      <c r="D427" s="10"/>
      <c r="E427" s="10"/>
      <c r="P427" s="10"/>
      <c r="Q427" s="10"/>
      <c r="R427" s="10"/>
      <c r="S427" s="10"/>
    </row>
    <row r="428" spans="4:19" x14ac:dyDescent="0.25">
      <c r="D428" s="10"/>
      <c r="E428" s="10"/>
      <c r="P428" s="10"/>
      <c r="Q428" s="10"/>
      <c r="R428" s="10"/>
      <c r="S428" s="10"/>
    </row>
    <row r="429" spans="4:19" x14ac:dyDescent="0.25">
      <c r="D429" s="10"/>
      <c r="E429" s="10"/>
      <c r="P429" s="10"/>
      <c r="Q429" s="10"/>
      <c r="R429" s="10"/>
      <c r="S429" s="10"/>
    </row>
    <row r="430" spans="4:19" x14ac:dyDescent="0.25">
      <c r="D430" s="10"/>
      <c r="E430" s="10"/>
      <c r="P430" s="10"/>
      <c r="Q430" s="10"/>
      <c r="R430" s="10"/>
      <c r="S430" s="10"/>
    </row>
    <row r="431" spans="4:19" x14ac:dyDescent="0.25">
      <c r="D431" s="10"/>
      <c r="E431" s="10"/>
      <c r="P431" s="10"/>
      <c r="Q431" s="10"/>
      <c r="R431" s="10"/>
      <c r="S431" s="10"/>
    </row>
    <row r="432" spans="4:19" x14ac:dyDescent="0.25">
      <c r="D432" s="10"/>
      <c r="E432" s="10"/>
      <c r="P432" s="10"/>
      <c r="Q432" s="10"/>
      <c r="R432" s="10"/>
      <c r="S432" s="10"/>
    </row>
    <row r="433" spans="4:19" x14ac:dyDescent="0.25">
      <c r="D433" s="10"/>
      <c r="E433" s="10"/>
      <c r="P433" s="10"/>
      <c r="Q433" s="10"/>
      <c r="R433" s="10"/>
      <c r="S433" s="10"/>
    </row>
    <row r="434" spans="4:19" x14ac:dyDescent="0.25">
      <c r="D434" s="10"/>
      <c r="E434" s="10"/>
      <c r="P434" s="10"/>
      <c r="Q434" s="10"/>
      <c r="R434" s="10"/>
      <c r="S434" s="10"/>
    </row>
    <row r="435" spans="4:19" x14ac:dyDescent="0.25">
      <c r="D435" s="10"/>
      <c r="E435" s="10"/>
      <c r="P435" s="10"/>
      <c r="Q435" s="10"/>
      <c r="R435" s="10"/>
      <c r="S435" s="10"/>
    </row>
    <row r="436" spans="4:19" x14ac:dyDescent="0.25">
      <c r="D436" s="10"/>
      <c r="E436" s="10"/>
      <c r="P436" s="10"/>
      <c r="Q436" s="10"/>
      <c r="R436" s="10"/>
      <c r="S436" s="10"/>
    </row>
    <row r="437" spans="4:19" x14ac:dyDescent="0.25">
      <c r="D437" s="10"/>
      <c r="E437" s="10"/>
      <c r="P437" s="10"/>
      <c r="Q437" s="10"/>
      <c r="R437" s="10"/>
      <c r="S437" s="10"/>
    </row>
    <row r="438" spans="4:19" x14ac:dyDescent="0.25">
      <c r="D438" s="10"/>
      <c r="E438" s="10"/>
      <c r="P438" s="10"/>
      <c r="Q438" s="10"/>
      <c r="R438" s="10"/>
      <c r="S438" s="10"/>
    </row>
    <row r="439" spans="4:19" x14ac:dyDescent="0.25">
      <c r="D439" s="10"/>
      <c r="E439" s="10"/>
      <c r="P439" s="10"/>
      <c r="Q439" s="10"/>
      <c r="R439" s="10"/>
      <c r="S439" s="10"/>
    </row>
    <row r="440" spans="4:19" x14ac:dyDescent="0.25">
      <c r="D440" s="10"/>
      <c r="E440" s="10"/>
      <c r="P440" s="10"/>
      <c r="Q440" s="10"/>
      <c r="R440" s="10"/>
      <c r="S440" s="10"/>
    </row>
    <row r="441" spans="4:19" x14ac:dyDescent="0.25">
      <c r="D441" s="10"/>
      <c r="E441" s="10"/>
      <c r="P441" s="10"/>
      <c r="Q441" s="10"/>
      <c r="R441" s="10"/>
      <c r="S441" s="10"/>
    </row>
    <row r="442" spans="4:19" x14ac:dyDescent="0.25">
      <c r="D442" s="10"/>
      <c r="E442" s="10"/>
      <c r="P442" s="10"/>
      <c r="Q442" s="10"/>
      <c r="R442" s="10"/>
      <c r="S442" s="10"/>
    </row>
    <row r="443" spans="4:19" x14ac:dyDescent="0.25">
      <c r="D443" s="10"/>
      <c r="E443" s="10"/>
      <c r="P443" s="10"/>
      <c r="Q443" s="10"/>
      <c r="R443" s="10"/>
      <c r="S443" s="10"/>
    </row>
    <row r="444" spans="4:19" x14ac:dyDescent="0.25">
      <c r="D444" s="10"/>
      <c r="E444" s="10"/>
      <c r="P444" s="10"/>
      <c r="Q444" s="10"/>
      <c r="R444" s="10"/>
      <c r="S444" s="10"/>
    </row>
    <row r="445" spans="4:19" x14ac:dyDescent="0.25">
      <c r="D445" s="10"/>
      <c r="E445" s="10"/>
      <c r="P445" s="10"/>
      <c r="Q445" s="10"/>
      <c r="R445" s="10"/>
      <c r="S445" s="10"/>
    </row>
    <row r="446" spans="4:19" x14ac:dyDescent="0.25">
      <c r="D446" s="10"/>
      <c r="E446" s="10"/>
      <c r="P446" s="10"/>
      <c r="Q446" s="10"/>
      <c r="R446" s="10"/>
      <c r="S446" s="10"/>
    </row>
    <row r="447" spans="4:19" x14ac:dyDescent="0.25">
      <c r="D447" s="10"/>
      <c r="E447" s="10"/>
      <c r="P447" s="10"/>
      <c r="Q447" s="10"/>
      <c r="R447" s="10"/>
      <c r="S447" s="10"/>
    </row>
    <row r="448" spans="4:19" x14ac:dyDescent="0.25">
      <c r="D448" s="10"/>
      <c r="E448" s="10"/>
      <c r="P448" s="10"/>
      <c r="Q448" s="10"/>
      <c r="R448" s="10"/>
      <c r="S448" s="10"/>
    </row>
    <row r="449" spans="4:19" x14ac:dyDescent="0.25">
      <c r="D449" s="10"/>
      <c r="E449" s="10"/>
      <c r="P449" s="10"/>
      <c r="Q449" s="10"/>
      <c r="R449" s="10"/>
      <c r="S449" s="10"/>
    </row>
    <row r="450" spans="4:19" x14ac:dyDescent="0.25">
      <c r="D450" s="10"/>
      <c r="E450" s="10"/>
      <c r="P450" s="10"/>
      <c r="Q450" s="10"/>
      <c r="R450" s="10"/>
      <c r="S450" s="10"/>
    </row>
    <row r="451" spans="4:19" x14ac:dyDescent="0.25">
      <c r="D451" s="10"/>
      <c r="E451" s="10"/>
      <c r="P451" s="10"/>
      <c r="Q451" s="10"/>
      <c r="R451" s="10"/>
      <c r="S451" s="10"/>
    </row>
    <row r="452" spans="4:19" x14ac:dyDescent="0.25">
      <c r="D452" s="10"/>
      <c r="E452" s="10"/>
      <c r="P452" s="10"/>
      <c r="Q452" s="10"/>
      <c r="R452" s="10"/>
      <c r="S452" s="10"/>
    </row>
    <row r="453" spans="4:19" x14ac:dyDescent="0.25">
      <c r="D453" s="10"/>
      <c r="E453" s="10"/>
      <c r="P453" s="10"/>
      <c r="Q453" s="10"/>
      <c r="R453" s="10"/>
      <c r="S453" s="10"/>
    </row>
    <row r="454" spans="4:19" x14ac:dyDescent="0.25">
      <c r="D454" s="10"/>
      <c r="E454" s="10"/>
      <c r="P454" s="10"/>
      <c r="Q454" s="10"/>
      <c r="R454" s="10"/>
      <c r="S454" s="10"/>
    </row>
    <row r="455" spans="4:19" x14ac:dyDescent="0.25">
      <c r="D455" s="10"/>
      <c r="E455" s="10"/>
      <c r="P455" s="10"/>
      <c r="Q455" s="10"/>
      <c r="R455" s="10"/>
      <c r="S455" s="10"/>
    </row>
    <row r="456" spans="4:19" x14ac:dyDescent="0.25">
      <c r="D456" s="10"/>
      <c r="E456" s="10"/>
      <c r="P456" s="10"/>
      <c r="Q456" s="10"/>
      <c r="R456" s="10"/>
      <c r="S456" s="10"/>
    </row>
    <row r="457" spans="4:19" x14ac:dyDescent="0.25">
      <c r="D457" s="10"/>
      <c r="E457" s="10"/>
      <c r="P457" s="10"/>
      <c r="Q457" s="10"/>
      <c r="R457" s="10"/>
      <c r="S457" s="10"/>
    </row>
    <row r="458" spans="4:19" x14ac:dyDescent="0.25">
      <c r="D458" s="10"/>
      <c r="E458" s="10"/>
      <c r="P458" s="10"/>
      <c r="Q458" s="10"/>
      <c r="R458" s="10"/>
      <c r="S458" s="10"/>
    </row>
    <row r="459" spans="4:19" x14ac:dyDescent="0.25">
      <c r="D459" s="10"/>
      <c r="E459" s="10"/>
      <c r="P459" s="10"/>
      <c r="Q459" s="10"/>
      <c r="R459" s="10"/>
      <c r="S459" s="10"/>
    </row>
    <row r="460" spans="4:19" x14ac:dyDescent="0.25">
      <c r="D460" s="10"/>
      <c r="E460" s="10"/>
      <c r="P460" s="10"/>
      <c r="Q460" s="10"/>
      <c r="R460" s="10"/>
      <c r="S460" s="10"/>
    </row>
    <row r="461" spans="4:19" x14ac:dyDescent="0.25">
      <c r="D461" s="10"/>
      <c r="E461" s="10"/>
      <c r="P461" s="10"/>
      <c r="Q461" s="10"/>
      <c r="R461" s="10"/>
      <c r="S461" s="10"/>
    </row>
    <row r="462" spans="4:19" x14ac:dyDescent="0.25">
      <c r="D462" s="10"/>
      <c r="E462" s="10"/>
      <c r="P462" s="10"/>
      <c r="Q462" s="10"/>
      <c r="R462" s="10"/>
      <c r="S462" s="10"/>
    </row>
    <row r="463" spans="4:19" x14ac:dyDescent="0.25">
      <c r="D463" s="10"/>
      <c r="E463" s="10"/>
      <c r="P463" s="10"/>
      <c r="Q463" s="10"/>
      <c r="R463" s="10"/>
      <c r="S463" s="10"/>
    </row>
    <row r="464" spans="4:19" x14ac:dyDescent="0.25">
      <c r="D464" s="10"/>
      <c r="E464" s="10"/>
      <c r="P464" s="10"/>
      <c r="Q464" s="10"/>
      <c r="R464" s="10"/>
      <c r="S464" s="10"/>
    </row>
    <row r="465" spans="4:19" x14ac:dyDescent="0.25">
      <c r="D465" s="10"/>
      <c r="E465" s="10"/>
      <c r="P465" s="10"/>
      <c r="Q465" s="10"/>
      <c r="R465" s="10"/>
      <c r="S465" s="10"/>
    </row>
    <row r="466" spans="4:19" x14ac:dyDescent="0.25">
      <c r="D466" s="10"/>
      <c r="E466" s="10"/>
      <c r="P466" s="10"/>
      <c r="Q466" s="10"/>
      <c r="R466" s="10"/>
      <c r="S466" s="10"/>
    </row>
    <row r="467" spans="4:19" x14ac:dyDescent="0.25">
      <c r="D467" s="10"/>
      <c r="E467" s="10"/>
      <c r="P467" s="10"/>
      <c r="Q467" s="10"/>
      <c r="R467" s="10"/>
      <c r="S467" s="10"/>
    </row>
    <row r="468" spans="4:19" x14ac:dyDescent="0.25">
      <c r="D468" s="10"/>
      <c r="E468" s="10"/>
      <c r="P468" s="10"/>
      <c r="Q468" s="10"/>
      <c r="R468" s="10"/>
      <c r="S468" s="10"/>
    </row>
    <row r="469" spans="4:19" x14ac:dyDescent="0.25">
      <c r="D469" s="10"/>
      <c r="E469" s="10"/>
      <c r="P469" s="10"/>
      <c r="Q469" s="10"/>
      <c r="R469" s="10"/>
      <c r="S469" s="10"/>
    </row>
    <row r="470" spans="4:19" x14ac:dyDescent="0.25">
      <c r="D470" s="10"/>
      <c r="E470" s="10"/>
      <c r="P470" s="10"/>
      <c r="Q470" s="10"/>
      <c r="R470" s="10"/>
      <c r="S470" s="10"/>
    </row>
    <row r="471" spans="4:19" x14ac:dyDescent="0.25">
      <c r="D471" s="10"/>
      <c r="E471" s="10"/>
      <c r="P471" s="10"/>
      <c r="Q471" s="10"/>
      <c r="R471" s="10"/>
      <c r="S471" s="10"/>
    </row>
    <row r="472" spans="4:19" x14ac:dyDescent="0.25">
      <c r="D472" s="10"/>
      <c r="E472" s="10"/>
      <c r="P472" s="10"/>
      <c r="Q472" s="10"/>
      <c r="R472" s="10"/>
      <c r="S472" s="10"/>
    </row>
    <row r="473" spans="4:19" x14ac:dyDescent="0.25">
      <c r="D473" s="10"/>
      <c r="E473" s="10"/>
      <c r="P473" s="10"/>
      <c r="Q473" s="10"/>
      <c r="R473" s="10"/>
      <c r="S473" s="10"/>
    </row>
    <row r="474" spans="4:19" x14ac:dyDescent="0.25">
      <c r="D474" s="10"/>
      <c r="E474" s="10"/>
      <c r="P474" s="10"/>
      <c r="Q474" s="10"/>
      <c r="R474" s="10"/>
      <c r="S474" s="10"/>
    </row>
    <row r="475" spans="4:19" x14ac:dyDescent="0.25">
      <c r="D475" s="10"/>
      <c r="E475" s="10"/>
      <c r="P475" s="10"/>
      <c r="Q475" s="10"/>
      <c r="R475" s="10"/>
      <c r="S475" s="10"/>
    </row>
    <row r="476" spans="4:19" x14ac:dyDescent="0.25">
      <c r="D476" s="10"/>
      <c r="E476" s="10"/>
      <c r="P476" s="10"/>
      <c r="Q476" s="10"/>
      <c r="R476" s="10"/>
      <c r="S476" s="10"/>
    </row>
    <row r="477" spans="4:19" x14ac:dyDescent="0.25">
      <c r="D477" s="10"/>
      <c r="E477" s="10"/>
      <c r="P477" s="10"/>
      <c r="Q477" s="10"/>
      <c r="R477" s="10"/>
      <c r="S477" s="10"/>
    </row>
    <row r="478" spans="4:19" x14ac:dyDescent="0.25">
      <c r="D478" s="10"/>
      <c r="E478" s="10"/>
      <c r="P478" s="10"/>
      <c r="Q478" s="10"/>
      <c r="R478" s="10"/>
      <c r="S478" s="10"/>
    </row>
    <row r="479" spans="4:19" x14ac:dyDescent="0.25">
      <c r="D479" s="10"/>
      <c r="E479" s="10"/>
      <c r="P479" s="10"/>
      <c r="Q479" s="10"/>
      <c r="R479" s="10"/>
      <c r="S479" s="10"/>
    </row>
    <row r="480" spans="4:19" x14ac:dyDescent="0.25">
      <c r="D480" s="10"/>
      <c r="E480" s="10"/>
      <c r="P480" s="10"/>
      <c r="Q480" s="10"/>
      <c r="R480" s="10"/>
      <c r="S480" s="10"/>
    </row>
    <row r="481" spans="4:19" x14ac:dyDescent="0.25">
      <c r="D481" s="10"/>
      <c r="E481" s="10"/>
      <c r="P481" s="10"/>
      <c r="Q481" s="10"/>
      <c r="R481" s="10"/>
      <c r="S481" s="10"/>
    </row>
    <row r="482" spans="4:19" x14ac:dyDescent="0.25">
      <c r="D482" s="10"/>
      <c r="E482" s="10"/>
      <c r="P482" s="10"/>
      <c r="Q482" s="10"/>
      <c r="R482" s="10"/>
      <c r="S482" s="10"/>
    </row>
    <row r="483" spans="4:19" x14ac:dyDescent="0.25">
      <c r="D483" s="10"/>
      <c r="E483" s="10"/>
      <c r="P483" s="10"/>
      <c r="Q483" s="10"/>
      <c r="R483" s="10"/>
      <c r="S483" s="10"/>
    </row>
    <row r="484" spans="4:19" x14ac:dyDescent="0.25">
      <c r="D484" s="10"/>
      <c r="E484" s="10"/>
      <c r="P484" s="10"/>
      <c r="Q484" s="10"/>
      <c r="R484" s="10"/>
      <c r="S484" s="10"/>
    </row>
    <row r="485" spans="4:19" x14ac:dyDescent="0.25">
      <c r="D485" s="10"/>
      <c r="E485" s="10"/>
      <c r="P485" s="10"/>
      <c r="Q485" s="10"/>
      <c r="R485" s="10"/>
      <c r="S485" s="10"/>
    </row>
    <row r="486" spans="4:19" x14ac:dyDescent="0.25">
      <c r="D486" s="10"/>
      <c r="E486" s="10"/>
      <c r="P486" s="10"/>
      <c r="Q486" s="10"/>
      <c r="R486" s="10"/>
      <c r="S486" s="10"/>
    </row>
    <row r="487" spans="4:19" x14ac:dyDescent="0.25">
      <c r="D487" s="10"/>
      <c r="E487" s="10"/>
      <c r="P487" s="10"/>
      <c r="Q487" s="10"/>
      <c r="R487" s="10"/>
      <c r="S487" s="10"/>
    </row>
    <row r="488" spans="4:19" x14ac:dyDescent="0.25">
      <c r="D488" s="10"/>
      <c r="E488" s="10"/>
      <c r="P488" s="10"/>
      <c r="Q488" s="10"/>
      <c r="R488" s="10"/>
      <c r="S488" s="10"/>
    </row>
    <row r="489" spans="4:19" x14ac:dyDescent="0.25">
      <c r="D489" s="10"/>
      <c r="E489" s="10"/>
      <c r="P489" s="10"/>
      <c r="Q489" s="10"/>
      <c r="R489" s="10"/>
      <c r="S489" s="10"/>
    </row>
    <row r="490" spans="4:19" x14ac:dyDescent="0.25">
      <c r="D490" s="10"/>
      <c r="E490" s="10"/>
      <c r="P490" s="10"/>
      <c r="Q490" s="10"/>
      <c r="R490" s="10"/>
      <c r="S490" s="10"/>
    </row>
    <row r="491" spans="4:19" x14ac:dyDescent="0.25">
      <c r="D491" s="10"/>
      <c r="E491" s="10"/>
      <c r="P491" s="10"/>
      <c r="Q491" s="10"/>
      <c r="R491" s="10"/>
      <c r="S491" s="10"/>
    </row>
    <row r="492" spans="4:19" x14ac:dyDescent="0.25">
      <c r="D492" s="10"/>
      <c r="E492" s="10"/>
      <c r="P492" s="10"/>
      <c r="Q492" s="10"/>
      <c r="R492" s="10"/>
      <c r="S492" s="10"/>
    </row>
    <row r="493" spans="4:19" x14ac:dyDescent="0.25">
      <c r="D493" s="10"/>
      <c r="E493" s="10"/>
      <c r="P493" s="10"/>
      <c r="Q493" s="10"/>
      <c r="R493" s="10"/>
      <c r="S493" s="10"/>
    </row>
    <row r="494" spans="4:19" x14ac:dyDescent="0.25">
      <c r="D494" s="10"/>
      <c r="E494" s="10"/>
      <c r="P494" s="10"/>
      <c r="Q494" s="10"/>
      <c r="R494" s="10"/>
      <c r="S494" s="10"/>
    </row>
    <row r="495" spans="4:19" x14ac:dyDescent="0.25">
      <c r="D495" s="10"/>
      <c r="E495" s="10"/>
      <c r="P495" s="10"/>
      <c r="Q495" s="10"/>
      <c r="R495" s="10"/>
      <c r="S495" s="10"/>
    </row>
    <row r="496" spans="4:19" x14ac:dyDescent="0.25">
      <c r="D496" s="10"/>
      <c r="E496" s="10"/>
      <c r="P496" s="10"/>
      <c r="Q496" s="10"/>
      <c r="R496" s="10"/>
      <c r="S496" s="10"/>
    </row>
    <row r="497" spans="4:19" x14ac:dyDescent="0.25">
      <c r="D497" s="10"/>
      <c r="E497" s="10"/>
      <c r="P497" s="10"/>
      <c r="Q497" s="10"/>
      <c r="R497" s="10"/>
      <c r="S497" s="10"/>
    </row>
    <row r="498" spans="4:19" x14ac:dyDescent="0.25">
      <c r="D498" s="10"/>
      <c r="E498" s="10"/>
      <c r="P498" s="10"/>
      <c r="Q498" s="10"/>
      <c r="R498" s="10"/>
      <c r="S498" s="10"/>
    </row>
    <row r="499" spans="4:19" x14ac:dyDescent="0.25">
      <c r="D499" s="10"/>
      <c r="E499" s="10"/>
      <c r="P499" s="10"/>
      <c r="Q499" s="10"/>
      <c r="R499" s="10"/>
      <c r="S499" s="10"/>
    </row>
    <row r="500" spans="4:19" x14ac:dyDescent="0.25">
      <c r="D500" s="10"/>
      <c r="E500" s="10"/>
      <c r="P500" s="10"/>
      <c r="Q500" s="10"/>
      <c r="R500" s="10"/>
      <c r="S500" s="10"/>
    </row>
    <row r="501" spans="4:19" x14ac:dyDescent="0.25">
      <c r="D501" s="10"/>
      <c r="E501" s="10"/>
      <c r="P501" s="10"/>
      <c r="Q501" s="10"/>
      <c r="R501" s="10"/>
      <c r="S501" s="10"/>
    </row>
    <row r="502" spans="4:19" x14ac:dyDescent="0.25">
      <c r="D502" s="10"/>
      <c r="E502" s="10"/>
      <c r="P502" s="10"/>
      <c r="Q502" s="10"/>
      <c r="R502" s="10"/>
      <c r="S502" s="10"/>
    </row>
    <row r="503" spans="4:19" x14ac:dyDescent="0.25">
      <c r="D503" s="10"/>
      <c r="E503" s="10"/>
      <c r="P503" s="10"/>
      <c r="Q503" s="10"/>
      <c r="R503" s="10"/>
      <c r="S503" s="10"/>
    </row>
    <row r="504" spans="4:19" x14ac:dyDescent="0.25">
      <c r="D504" s="10"/>
      <c r="E504" s="10"/>
      <c r="P504" s="10"/>
      <c r="Q504" s="10"/>
      <c r="R504" s="10"/>
      <c r="S504" s="10"/>
    </row>
    <row r="505" spans="4:19" x14ac:dyDescent="0.25">
      <c r="D505" s="10"/>
      <c r="E505" s="10"/>
      <c r="P505" s="10"/>
      <c r="Q505" s="10"/>
      <c r="R505" s="10"/>
      <c r="S505" s="10"/>
    </row>
    <row r="506" spans="4:19" x14ac:dyDescent="0.25">
      <c r="D506" s="10"/>
      <c r="E506" s="10"/>
      <c r="P506" s="10"/>
      <c r="Q506" s="10"/>
      <c r="R506" s="10"/>
      <c r="S506" s="10"/>
    </row>
    <row r="507" spans="4:19" x14ac:dyDescent="0.25">
      <c r="D507" s="10"/>
      <c r="E507" s="10"/>
      <c r="P507" s="10"/>
      <c r="Q507" s="10"/>
      <c r="R507" s="10"/>
      <c r="S507" s="10"/>
    </row>
    <row r="508" spans="4:19" x14ac:dyDescent="0.25">
      <c r="D508" s="10"/>
      <c r="E508" s="10"/>
      <c r="P508" s="10"/>
      <c r="Q508" s="10"/>
      <c r="R508" s="10"/>
      <c r="S508" s="10"/>
    </row>
    <row r="509" spans="4:19" x14ac:dyDescent="0.25">
      <c r="D509" s="10"/>
      <c r="E509" s="10"/>
      <c r="P509" s="10"/>
      <c r="Q509" s="10"/>
      <c r="R509" s="10"/>
      <c r="S509" s="10"/>
    </row>
    <row r="510" spans="4:19" x14ac:dyDescent="0.25">
      <c r="D510" s="10"/>
      <c r="E510" s="10"/>
      <c r="P510" s="10"/>
      <c r="Q510" s="10"/>
      <c r="R510" s="10"/>
      <c r="S510" s="10"/>
    </row>
    <row r="511" spans="4:19" x14ac:dyDescent="0.25">
      <c r="D511" s="10"/>
      <c r="E511" s="10"/>
      <c r="P511" s="10"/>
      <c r="Q511" s="10"/>
      <c r="R511" s="10"/>
      <c r="S511" s="10"/>
    </row>
    <row r="512" spans="4:19" x14ac:dyDescent="0.25">
      <c r="D512" s="10"/>
      <c r="E512" s="10"/>
      <c r="P512" s="10"/>
      <c r="Q512" s="10"/>
      <c r="R512" s="10"/>
      <c r="S512" s="10"/>
    </row>
    <row r="513" spans="4:19" x14ac:dyDescent="0.25">
      <c r="D513" s="10"/>
      <c r="E513" s="10"/>
      <c r="P513" s="10"/>
      <c r="Q513" s="10"/>
      <c r="R513" s="10"/>
      <c r="S513" s="10"/>
    </row>
    <row r="514" spans="4:19" x14ac:dyDescent="0.25">
      <c r="D514" s="10"/>
      <c r="E514" s="10"/>
      <c r="P514" s="10"/>
      <c r="Q514" s="10"/>
      <c r="R514" s="10"/>
      <c r="S514" s="10"/>
    </row>
    <row r="515" spans="4:19" x14ac:dyDescent="0.25">
      <c r="D515" s="10"/>
      <c r="E515" s="10"/>
      <c r="P515" s="10"/>
      <c r="Q515" s="10"/>
      <c r="R515" s="10"/>
      <c r="S515" s="10"/>
    </row>
    <row r="516" spans="4:19" x14ac:dyDescent="0.25">
      <c r="D516" s="10"/>
      <c r="E516" s="10"/>
      <c r="P516" s="10"/>
      <c r="Q516" s="10"/>
      <c r="R516" s="10"/>
      <c r="S516" s="10"/>
    </row>
    <row r="517" spans="4:19" x14ac:dyDescent="0.25">
      <c r="D517" s="10"/>
      <c r="E517" s="10"/>
      <c r="P517" s="10"/>
      <c r="Q517" s="10"/>
      <c r="R517" s="10"/>
      <c r="S517" s="10"/>
    </row>
    <row r="518" spans="4:19" x14ac:dyDescent="0.25">
      <c r="D518" s="10"/>
      <c r="E518" s="10"/>
      <c r="P518" s="10"/>
      <c r="Q518" s="10"/>
      <c r="R518" s="10"/>
      <c r="S518" s="10"/>
    </row>
    <row r="519" spans="4:19" x14ac:dyDescent="0.25">
      <c r="D519" s="10"/>
      <c r="E519" s="10"/>
      <c r="P519" s="10"/>
      <c r="Q519" s="10"/>
      <c r="R519" s="10"/>
      <c r="S519" s="10"/>
    </row>
    <row r="520" spans="4:19" x14ac:dyDescent="0.25">
      <c r="D520" s="10"/>
      <c r="E520" s="10"/>
      <c r="P520" s="10"/>
      <c r="Q520" s="10"/>
      <c r="R520" s="10"/>
      <c r="S520" s="10"/>
    </row>
    <row r="521" spans="4:19" x14ac:dyDescent="0.25">
      <c r="D521" s="10"/>
      <c r="E521" s="10"/>
      <c r="P521" s="10"/>
      <c r="Q521" s="10"/>
      <c r="R521" s="10"/>
      <c r="S521" s="10"/>
    </row>
    <row r="522" spans="4:19" x14ac:dyDescent="0.25">
      <c r="D522" s="10"/>
      <c r="E522" s="10"/>
      <c r="P522" s="10"/>
      <c r="Q522" s="10"/>
      <c r="R522" s="10"/>
      <c r="S522" s="10"/>
    </row>
    <row r="523" spans="4:19" x14ac:dyDescent="0.25">
      <c r="D523" s="10"/>
      <c r="E523" s="10"/>
      <c r="P523" s="10"/>
      <c r="Q523" s="10"/>
      <c r="R523" s="10"/>
      <c r="S523" s="10"/>
    </row>
    <row r="524" spans="4:19" x14ac:dyDescent="0.25">
      <c r="D524" s="10"/>
      <c r="E524" s="10"/>
      <c r="P524" s="10"/>
      <c r="Q524" s="10"/>
      <c r="R524" s="10"/>
      <c r="S524" s="10"/>
    </row>
    <row r="525" spans="4:19" x14ac:dyDescent="0.25">
      <c r="D525" s="10"/>
      <c r="E525" s="10"/>
      <c r="P525" s="10"/>
      <c r="Q525" s="10"/>
      <c r="R525" s="10"/>
      <c r="S525" s="10"/>
    </row>
    <row r="526" spans="4:19" x14ac:dyDescent="0.25">
      <c r="D526" s="10"/>
      <c r="E526" s="10"/>
      <c r="P526" s="10"/>
      <c r="Q526" s="10"/>
      <c r="R526" s="10"/>
      <c r="S526" s="10"/>
    </row>
    <row r="527" spans="4:19" x14ac:dyDescent="0.25">
      <c r="D527" s="10"/>
      <c r="E527" s="10"/>
      <c r="P527" s="10"/>
      <c r="Q527" s="10"/>
      <c r="R527" s="10"/>
      <c r="S527" s="10"/>
    </row>
    <row r="528" spans="4:19" x14ac:dyDescent="0.25">
      <c r="D528" s="10"/>
      <c r="E528" s="10"/>
      <c r="P528" s="10"/>
      <c r="Q528" s="10"/>
      <c r="R528" s="10"/>
      <c r="S528" s="10"/>
    </row>
    <row r="529" spans="4:19" x14ac:dyDescent="0.25">
      <c r="D529" s="10"/>
      <c r="E529" s="10"/>
      <c r="P529" s="10"/>
      <c r="Q529" s="10"/>
      <c r="R529" s="10"/>
      <c r="S529" s="10"/>
    </row>
    <row r="530" spans="4:19" x14ac:dyDescent="0.25">
      <c r="D530" s="10"/>
      <c r="E530" s="10"/>
      <c r="P530" s="10"/>
      <c r="Q530" s="10"/>
      <c r="R530" s="10"/>
      <c r="S530" s="10"/>
    </row>
    <row r="531" spans="4:19" x14ac:dyDescent="0.25">
      <c r="D531" s="10"/>
      <c r="E531" s="10"/>
      <c r="P531" s="10"/>
      <c r="Q531" s="10"/>
      <c r="R531" s="10"/>
      <c r="S531" s="10"/>
    </row>
    <row r="532" spans="4:19" x14ac:dyDescent="0.25">
      <c r="D532" s="10"/>
      <c r="E532" s="10"/>
      <c r="P532" s="10"/>
      <c r="Q532" s="10"/>
      <c r="R532" s="10"/>
      <c r="S532" s="10"/>
    </row>
    <row r="533" spans="4:19" x14ac:dyDescent="0.25">
      <c r="D533" s="10"/>
      <c r="E533" s="10"/>
      <c r="P533" s="10"/>
      <c r="Q533" s="10"/>
      <c r="R533" s="10"/>
      <c r="S533" s="10"/>
    </row>
    <row r="534" spans="4:19" x14ac:dyDescent="0.25">
      <c r="D534" s="10"/>
      <c r="E534" s="10"/>
      <c r="P534" s="10"/>
      <c r="Q534" s="10"/>
      <c r="R534" s="10"/>
      <c r="S534" s="10"/>
    </row>
    <row r="535" spans="4:19" x14ac:dyDescent="0.25">
      <c r="D535" s="10"/>
      <c r="E535" s="10"/>
      <c r="P535" s="10"/>
      <c r="Q535" s="10"/>
      <c r="R535" s="10"/>
      <c r="S535" s="10"/>
    </row>
    <row r="536" spans="4:19" x14ac:dyDescent="0.25">
      <c r="D536" s="10"/>
      <c r="E536" s="10"/>
      <c r="P536" s="10"/>
      <c r="Q536" s="10"/>
      <c r="R536" s="10"/>
      <c r="S536" s="10"/>
    </row>
    <row r="537" spans="4:19" x14ac:dyDescent="0.25">
      <c r="D537" s="10"/>
      <c r="E537" s="10"/>
      <c r="P537" s="10"/>
      <c r="Q537" s="10"/>
      <c r="R537" s="10"/>
      <c r="S537" s="10"/>
    </row>
    <row r="538" spans="4:19" x14ac:dyDescent="0.25">
      <c r="D538" s="10"/>
      <c r="E538" s="10"/>
      <c r="P538" s="10"/>
      <c r="Q538" s="10"/>
      <c r="R538" s="10"/>
      <c r="S538" s="10"/>
    </row>
    <row r="539" spans="4:19" x14ac:dyDescent="0.25">
      <c r="D539" s="10"/>
      <c r="E539" s="10"/>
      <c r="P539" s="10"/>
      <c r="Q539" s="10"/>
      <c r="R539" s="10"/>
      <c r="S539" s="10"/>
    </row>
    <row r="540" spans="4:19" x14ac:dyDescent="0.25">
      <c r="D540" s="10"/>
      <c r="E540" s="10"/>
      <c r="P540" s="10"/>
      <c r="Q540" s="10"/>
      <c r="R540" s="10"/>
      <c r="S540" s="10"/>
    </row>
    <row r="541" spans="4:19" x14ac:dyDescent="0.25">
      <c r="D541" s="10"/>
      <c r="E541" s="10"/>
      <c r="P541" s="10"/>
      <c r="Q541" s="10"/>
      <c r="R541" s="10"/>
      <c r="S541" s="10"/>
    </row>
    <row r="542" spans="4:19" x14ac:dyDescent="0.25">
      <c r="D542" s="10"/>
      <c r="E542" s="10"/>
      <c r="P542" s="10"/>
      <c r="Q542" s="10"/>
      <c r="R542" s="10"/>
      <c r="S542" s="10"/>
    </row>
    <row r="543" spans="4:19" x14ac:dyDescent="0.25">
      <c r="D543" s="10"/>
      <c r="E543" s="10"/>
      <c r="P543" s="10"/>
      <c r="Q543" s="10"/>
      <c r="R543" s="10"/>
      <c r="S543" s="10"/>
    </row>
    <row r="544" spans="4:19" x14ac:dyDescent="0.25">
      <c r="D544" s="10"/>
      <c r="E544" s="10"/>
      <c r="P544" s="10"/>
      <c r="Q544" s="10"/>
      <c r="R544" s="10"/>
      <c r="S544" s="10"/>
    </row>
    <row r="545" spans="4:19" x14ac:dyDescent="0.25">
      <c r="D545" s="10"/>
      <c r="E545" s="10"/>
      <c r="P545" s="10"/>
      <c r="Q545" s="10"/>
      <c r="R545" s="10"/>
      <c r="S545" s="10"/>
    </row>
    <row r="546" spans="4:19" x14ac:dyDescent="0.25">
      <c r="D546" s="10"/>
      <c r="E546" s="10"/>
      <c r="P546" s="10"/>
      <c r="Q546" s="10"/>
      <c r="R546" s="10"/>
      <c r="S546" s="10"/>
    </row>
    <row r="547" spans="4:19" x14ac:dyDescent="0.25">
      <c r="D547" s="10"/>
      <c r="E547" s="10"/>
      <c r="P547" s="10"/>
      <c r="Q547" s="10"/>
      <c r="R547" s="10"/>
      <c r="S547" s="10"/>
    </row>
    <row r="548" spans="4:19" x14ac:dyDescent="0.25">
      <c r="D548" s="10"/>
      <c r="E548" s="10"/>
      <c r="P548" s="10"/>
      <c r="Q548" s="10"/>
      <c r="R548" s="10"/>
      <c r="S548" s="10"/>
    </row>
    <row r="549" spans="4:19" x14ac:dyDescent="0.25">
      <c r="D549" s="10"/>
      <c r="E549" s="10"/>
      <c r="P549" s="10"/>
      <c r="Q549" s="10"/>
      <c r="R549" s="10"/>
      <c r="S549" s="10"/>
    </row>
    <row r="550" spans="4:19" x14ac:dyDescent="0.25">
      <c r="D550" s="10"/>
      <c r="E550" s="10"/>
      <c r="P550" s="10"/>
      <c r="Q550" s="10"/>
      <c r="R550" s="10"/>
      <c r="S550" s="10"/>
    </row>
    <row r="551" spans="4:19" x14ac:dyDescent="0.25">
      <c r="D551" s="10"/>
      <c r="E551" s="10"/>
      <c r="P551" s="10"/>
      <c r="Q551" s="10"/>
      <c r="R551" s="10"/>
      <c r="S551" s="10"/>
    </row>
    <row r="552" spans="4:19" x14ac:dyDescent="0.25">
      <c r="D552" s="10"/>
      <c r="E552" s="10"/>
      <c r="P552" s="10"/>
      <c r="Q552" s="10"/>
      <c r="R552" s="10"/>
      <c r="S552" s="10"/>
    </row>
    <row r="553" spans="4:19" x14ac:dyDescent="0.25">
      <c r="D553" s="10"/>
      <c r="E553" s="10"/>
      <c r="P553" s="10"/>
      <c r="Q553" s="10"/>
      <c r="R553" s="10"/>
      <c r="S553" s="10"/>
    </row>
    <row r="554" spans="4:19" x14ac:dyDescent="0.25">
      <c r="D554" s="10"/>
      <c r="E554" s="10"/>
      <c r="P554" s="10"/>
      <c r="Q554" s="10"/>
      <c r="R554" s="10"/>
      <c r="S554" s="10"/>
    </row>
    <row r="555" spans="4:19" x14ac:dyDescent="0.25">
      <c r="D555" s="10"/>
      <c r="E555" s="10"/>
      <c r="P555" s="10"/>
      <c r="Q555" s="10"/>
      <c r="R555" s="10"/>
      <c r="S555" s="10"/>
    </row>
    <row r="556" spans="4:19" x14ac:dyDescent="0.25">
      <c r="D556" s="10"/>
      <c r="E556" s="10"/>
      <c r="P556" s="10"/>
      <c r="Q556" s="10"/>
      <c r="R556" s="10"/>
      <c r="S556" s="10"/>
    </row>
    <row r="557" spans="4:19" x14ac:dyDescent="0.25">
      <c r="D557" s="10"/>
      <c r="E557" s="10"/>
      <c r="P557" s="10"/>
      <c r="Q557" s="10"/>
      <c r="R557" s="10"/>
      <c r="S557" s="10"/>
    </row>
    <row r="558" spans="4:19" x14ac:dyDescent="0.25">
      <c r="D558" s="10"/>
      <c r="E558" s="10"/>
      <c r="P558" s="10"/>
      <c r="Q558" s="10"/>
      <c r="R558" s="10"/>
      <c r="S558" s="10"/>
    </row>
    <row r="559" spans="4:19" x14ac:dyDescent="0.25">
      <c r="D559" s="10"/>
      <c r="E559" s="10"/>
      <c r="P559" s="10"/>
      <c r="Q559" s="10"/>
      <c r="R559" s="10"/>
      <c r="S559" s="10"/>
    </row>
    <row r="560" spans="4:19" x14ac:dyDescent="0.25">
      <c r="D560" s="10"/>
      <c r="E560" s="10"/>
      <c r="P560" s="10"/>
      <c r="Q560" s="10"/>
      <c r="R560" s="10"/>
      <c r="S560" s="10"/>
    </row>
    <row r="561" spans="4:19" x14ac:dyDescent="0.25">
      <c r="D561" s="10"/>
      <c r="E561" s="10"/>
      <c r="P561" s="10"/>
      <c r="Q561" s="10"/>
      <c r="R561" s="10"/>
      <c r="S561" s="10"/>
    </row>
    <row r="562" spans="4:19" x14ac:dyDescent="0.25">
      <c r="D562" s="10"/>
      <c r="E562" s="10"/>
      <c r="P562" s="10"/>
      <c r="Q562" s="10"/>
      <c r="R562" s="10"/>
      <c r="S562" s="10"/>
    </row>
    <row r="563" spans="4:19" x14ac:dyDescent="0.25">
      <c r="D563" s="10"/>
      <c r="E563" s="10"/>
      <c r="P563" s="10"/>
      <c r="Q563" s="10"/>
      <c r="R563" s="10"/>
      <c r="S563" s="10"/>
    </row>
    <row r="564" spans="4:19" x14ac:dyDescent="0.25">
      <c r="D564" s="10"/>
      <c r="E564" s="10"/>
      <c r="P564" s="10"/>
      <c r="Q564" s="10"/>
      <c r="R564" s="10"/>
      <c r="S564" s="10"/>
    </row>
    <row r="565" spans="4:19" x14ac:dyDescent="0.25">
      <c r="D565" s="10"/>
      <c r="E565" s="10"/>
      <c r="P565" s="10"/>
      <c r="Q565" s="10"/>
      <c r="R565" s="10"/>
      <c r="S565" s="10"/>
    </row>
    <row r="566" spans="4:19" x14ac:dyDescent="0.25">
      <c r="D566" s="10"/>
      <c r="E566" s="10"/>
      <c r="P566" s="10"/>
      <c r="Q566" s="10"/>
      <c r="R566" s="10"/>
      <c r="S566" s="10"/>
    </row>
    <row r="567" spans="4:19" x14ac:dyDescent="0.25">
      <c r="D567" s="10"/>
      <c r="E567" s="10"/>
      <c r="P567" s="10"/>
      <c r="Q567" s="10"/>
      <c r="R567" s="10"/>
      <c r="S567" s="10"/>
    </row>
    <row r="568" spans="4:19" x14ac:dyDescent="0.25">
      <c r="D568" s="10"/>
      <c r="E568" s="10"/>
      <c r="P568" s="10"/>
      <c r="Q568" s="10"/>
      <c r="R568" s="10"/>
      <c r="S568" s="10"/>
    </row>
    <row r="569" spans="4:19" x14ac:dyDescent="0.25">
      <c r="D569" s="10"/>
      <c r="E569" s="10"/>
      <c r="P569" s="10"/>
      <c r="Q569" s="10"/>
      <c r="R569" s="10"/>
      <c r="S569" s="10"/>
    </row>
    <row r="570" spans="4:19" x14ac:dyDescent="0.25">
      <c r="D570" s="10"/>
      <c r="E570" s="10"/>
      <c r="P570" s="10"/>
      <c r="Q570" s="10"/>
      <c r="R570" s="10"/>
      <c r="S570" s="10"/>
    </row>
    <row r="571" spans="4:19" x14ac:dyDescent="0.25">
      <c r="D571" s="10"/>
      <c r="E571" s="10"/>
      <c r="P571" s="10"/>
      <c r="Q571" s="10"/>
      <c r="R571" s="10"/>
      <c r="S571" s="10"/>
    </row>
    <row r="572" spans="4:19" x14ac:dyDescent="0.25">
      <c r="D572" s="10"/>
      <c r="E572" s="10"/>
      <c r="P572" s="10"/>
      <c r="Q572" s="10"/>
      <c r="R572" s="10"/>
      <c r="S572" s="10"/>
    </row>
    <row r="573" spans="4:19" x14ac:dyDescent="0.25">
      <c r="D573" s="10"/>
      <c r="E573" s="10"/>
      <c r="P573" s="10"/>
      <c r="Q573" s="10"/>
      <c r="R573" s="10"/>
      <c r="S573" s="10"/>
    </row>
    <row r="574" spans="4:19" x14ac:dyDescent="0.25">
      <c r="D574" s="10"/>
      <c r="E574" s="10"/>
      <c r="P574" s="10"/>
      <c r="Q574" s="10"/>
      <c r="R574" s="10"/>
      <c r="S574" s="10"/>
    </row>
    <row r="575" spans="4:19" x14ac:dyDescent="0.25">
      <c r="D575" s="10"/>
      <c r="E575" s="10"/>
      <c r="P575" s="10"/>
      <c r="Q575" s="10"/>
      <c r="R575" s="10"/>
      <c r="S575" s="10"/>
    </row>
    <row r="576" spans="4:19" x14ac:dyDescent="0.25">
      <c r="D576" s="10"/>
      <c r="E576" s="10"/>
      <c r="P576" s="10"/>
      <c r="Q576" s="10"/>
      <c r="R576" s="10"/>
      <c r="S576" s="10"/>
    </row>
    <row r="577" spans="4:19" x14ac:dyDescent="0.25">
      <c r="D577" s="10"/>
      <c r="E577" s="10"/>
      <c r="P577" s="10"/>
      <c r="Q577" s="10"/>
      <c r="R577" s="10"/>
      <c r="S577" s="10"/>
    </row>
    <row r="578" spans="4:19" x14ac:dyDescent="0.25">
      <c r="D578" s="10"/>
      <c r="E578" s="10"/>
      <c r="P578" s="10"/>
      <c r="Q578" s="10"/>
      <c r="R578" s="10"/>
      <c r="S578" s="10"/>
    </row>
    <row r="579" spans="4:19" x14ac:dyDescent="0.25">
      <c r="D579" s="10"/>
      <c r="E579" s="10"/>
      <c r="P579" s="10"/>
      <c r="Q579" s="10"/>
      <c r="R579" s="10"/>
      <c r="S579" s="10"/>
    </row>
    <row r="580" spans="4:19" x14ac:dyDescent="0.25">
      <c r="D580" s="10"/>
      <c r="E580" s="10"/>
      <c r="P580" s="10"/>
      <c r="Q580" s="10"/>
      <c r="R580" s="10"/>
      <c r="S580" s="10"/>
    </row>
    <row r="581" spans="4:19" x14ac:dyDescent="0.25">
      <c r="D581" s="10"/>
      <c r="E581" s="10"/>
      <c r="P581" s="10"/>
      <c r="Q581" s="10"/>
      <c r="R581" s="10"/>
      <c r="S581" s="10"/>
    </row>
    <row r="582" spans="4:19" x14ac:dyDescent="0.25">
      <c r="D582" s="10"/>
      <c r="E582" s="10"/>
      <c r="P582" s="10"/>
      <c r="Q582" s="10"/>
      <c r="R582" s="10"/>
      <c r="S582" s="10"/>
    </row>
    <row r="583" spans="4:19" x14ac:dyDescent="0.25">
      <c r="D583" s="10"/>
      <c r="E583" s="10"/>
      <c r="P583" s="10"/>
      <c r="Q583" s="10"/>
      <c r="R583" s="10"/>
      <c r="S583" s="10"/>
    </row>
    <row r="584" spans="4:19" x14ac:dyDescent="0.25">
      <c r="D584" s="10"/>
      <c r="E584" s="10"/>
      <c r="P584" s="10"/>
      <c r="Q584" s="10"/>
      <c r="R584" s="10"/>
      <c r="S584" s="10"/>
    </row>
    <row r="585" spans="4:19" x14ac:dyDescent="0.25">
      <c r="D585" s="10"/>
      <c r="E585" s="10"/>
      <c r="P585" s="10"/>
      <c r="Q585" s="10"/>
      <c r="R585" s="10"/>
      <c r="S585" s="10"/>
    </row>
    <row r="586" spans="4:19" x14ac:dyDescent="0.25">
      <c r="D586" s="10"/>
      <c r="E586" s="10"/>
      <c r="P586" s="10"/>
      <c r="Q586" s="10"/>
      <c r="R586" s="10"/>
      <c r="S586" s="10"/>
    </row>
    <row r="587" spans="4:19" x14ac:dyDescent="0.25">
      <c r="D587" s="10"/>
      <c r="E587" s="10"/>
      <c r="P587" s="10"/>
      <c r="Q587" s="10"/>
      <c r="R587" s="10"/>
      <c r="S587" s="10"/>
    </row>
    <row r="588" spans="4:19" x14ac:dyDescent="0.25">
      <c r="D588" s="10"/>
      <c r="E588" s="10"/>
      <c r="P588" s="10"/>
      <c r="Q588" s="10"/>
      <c r="R588" s="10"/>
      <c r="S588" s="10"/>
    </row>
    <row r="589" spans="4:19" x14ac:dyDescent="0.25">
      <c r="D589" s="10"/>
      <c r="E589" s="10"/>
      <c r="P589" s="10"/>
      <c r="Q589" s="10"/>
      <c r="R589" s="10"/>
      <c r="S589" s="10"/>
    </row>
    <row r="590" spans="4:19" x14ac:dyDescent="0.25">
      <c r="D590" s="10"/>
      <c r="E590" s="10"/>
      <c r="P590" s="10"/>
      <c r="Q590" s="10"/>
      <c r="R590" s="10"/>
      <c r="S590" s="10"/>
    </row>
    <row r="591" spans="4:19" x14ac:dyDescent="0.25">
      <c r="D591" s="10"/>
      <c r="E591" s="10"/>
      <c r="P591" s="10"/>
      <c r="Q591" s="10"/>
      <c r="R591" s="10"/>
      <c r="S591" s="10"/>
    </row>
    <row r="592" spans="4:19" x14ac:dyDescent="0.25">
      <c r="D592" s="10"/>
      <c r="E592" s="10"/>
      <c r="P592" s="10"/>
      <c r="Q592" s="10"/>
      <c r="R592" s="10"/>
      <c r="S592" s="10"/>
    </row>
    <row r="593" spans="4:19" x14ac:dyDescent="0.25">
      <c r="D593" s="10"/>
      <c r="E593" s="10"/>
      <c r="P593" s="10"/>
      <c r="Q593" s="10"/>
      <c r="R593" s="10"/>
      <c r="S593" s="10"/>
    </row>
    <row r="594" spans="4:19" x14ac:dyDescent="0.25">
      <c r="D594" s="10"/>
      <c r="E594" s="10"/>
      <c r="P594" s="10"/>
      <c r="Q594" s="10"/>
      <c r="R594" s="10"/>
      <c r="S594" s="10"/>
    </row>
    <row r="595" spans="4:19" x14ac:dyDescent="0.25">
      <c r="D595" s="10"/>
      <c r="E595" s="10"/>
      <c r="P595" s="10"/>
      <c r="Q595" s="10"/>
      <c r="R595" s="10"/>
      <c r="S595" s="10"/>
    </row>
    <row r="596" spans="4:19" x14ac:dyDescent="0.25">
      <c r="D596" s="10"/>
      <c r="E596" s="10"/>
      <c r="P596" s="10"/>
      <c r="Q596" s="10"/>
      <c r="R596" s="10"/>
      <c r="S596" s="10"/>
    </row>
    <row r="597" spans="4:19" x14ac:dyDescent="0.25">
      <c r="D597" s="10"/>
      <c r="E597" s="10"/>
      <c r="P597" s="10"/>
      <c r="Q597" s="10"/>
      <c r="R597" s="10"/>
      <c r="S597" s="10"/>
    </row>
    <row r="598" spans="4:19" x14ac:dyDescent="0.25">
      <c r="D598" s="10"/>
      <c r="E598" s="10"/>
      <c r="P598" s="10"/>
      <c r="Q598" s="10"/>
      <c r="R598" s="10"/>
      <c r="S598" s="10"/>
    </row>
    <row r="599" spans="4:19" x14ac:dyDescent="0.25">
      <c r="D599" s="10"/>
      <c r="E599" s="10"/>
      <c r="P599" s="10"/>
      <c r="Q599" s="10"/>
      <c r="R599" s="10"/>
      <c r="S599" s="10"/>
    </row>
    <row r="600" spans="4:19" x14ac:dyDescent="0.25">
      <c r="D600" s="10"/>
      <c r="E600" s="10"/>
      <c r="P600" s="10"/>
      <c r="Q600" s="10"/>
      <c r="R600" s="10"/>
      <c r="S600" s="10"/>
    </row>
    <row r="601" spans="4:19" x14ac:dyDescent="0.25">
      <c r="D601" s="10"/>
      <c r="E601" s="10"/>
      <c r="P601" s="10"/>
      <c r="Q601" s="10"/>
      <c r="R601" s="10"/>
      <c r="S601" s="10"/>
    </row>
    <row r="602" spans="4:19" x14ac:dyDescent="0.25">
      <c r="D602" s="10"/>
      <c r="E602" s="10"/>
      <c r="P602" s="10"/>
      <c r="Q602" s="10"/>
      <c r="R602" s="10"/>
      <c r="S602" s="10"/>
    </row>
    <row r="603" spans="4:19" x14ac:dyDescent="0.25">
      <c r="D603" s="10"/>
      <c r="E603" s="10"/>
      <c r="P603" s="10"/>
      <c r="Q603" s="10"/>
      <c r="R603" s="10"/>
      <c r="S603" s="10"/>
    </row>
    <row r="604" spans="4:19" x14ac:dyDescent="0.25">
      <c r="D604" s="10"/>
      <c r="E604" s="10"/>
      <c r="P604" s="10"/>
      <c r="Q604" s="10"/>
      <c r="R604" s="10"/>
      <c r="S604" s="10"/>
    </row>
    <row r="605" spans="4:19" x14ac:dyDescent="0.25">
      <c r="D605" s="10"/>
      <c r="E605" s="10"/>
      <c r="P605" s="10"/>
      <c r="Q605" s="10"/>
      <c r="R605" s="10"/>
      <c r="S605" s="10"/>
    </row>
    <row r="606" spans="4:19" x14ac:dyDescent="0.25">
      <c r="D606" s="10"/>
      <c r="E606" s="10"/>
      <c r="P606" s="10"/>
      <c r="Q606" s="10"/>
      <c r="R606" s="10"/>
      <c r="S606" s="10"/>
    </row>
    <row r="607" spans="4:19" x14ac:dyDescent="0.25">
      <c r="D607" s="10"/>
      <c r="E607" s="10"/>
      <c r="P607" s="10"/>
      <c r="Q607" s="10"/>
      <c r="R607" s="10"/>
      <c r="S607" s="10"/>
    </row>
    <row r="608" spans="4:19" x14ac:dyDescent="0.25">
      <c r="D608" s="10"/>
      <c r="E608" s="10"/>
      <c r="P608" s="10"/>
      <c r="Q608" s="10"/>
      <c r="R608" s="10"/>
      <c r="S608" s="10"/>
    </row>
    <row r="609" spans="4:19" x14ac:dyDescent="0.25">
      <c r="D609" s="10"/>
      <c r="E609" s="10"/>
      <c r="P609" s="10"/>
      <c r="Q609" s="10"/>
      <c r="R609" s="10"/>
      <c r="S609" s="10"/>
    </row>
    <row r="610" spans="4:19" x14ac:dyDescent="0.25">
      <c r="D610" s="10"/>
      <c r="E610" s="10"/>
      <c r="P610" s="10"/>
      <c r="Q610" s="10"/>
      <c r="R610" s="10"/>
      <c r="S610" s="10"/>
    </row>
    <row r="611" spans="4:19" x14ac:dyDescent="0.25">
      <c r="D611" s="10"/>
      <c r="E611" s="10"/>
      <c r="P611" s="10"/>
      <c r="Q611" s="10"/>
      <c r="R611" s="10"/>
      <c r="S611" s="10"/>
    </row>
    <row r="612" spans="4:19" x14ac:dyDescent="0.25">
      <c r="D612" s="10"/>
      <c r="E612" s="10"/>
      <c r="P612" s="10"/>
      <c r="Q612" s="10"/>
      <c r="R612" s="10"/>
      <c r="S612" s="10"/>
    </row>
    <row r="613" spans="4:19" x14ac:dyDescent="0.25">
      <c r="D613" s="10"/>
      <c r="E613" s="10"/>
      <c r="P613" s="10"/>
      <c r="Q613" s="10"/>
      <c r="R613" s="10"/>
      <c r="S613" s="10"/>
    </row>
    <row r="614" spans="4:19" x14ac:dyDescent="0.25">
      <c r="D614" s="10"/>
      <c r="E614" s="10"/>
      <c r="P614" s="10"/>
      <c r="Q614" s="10"/>
      <c r="R614" s="10"/>
      <c r="S614" s="10"/>
    </row>
    <row r="615" spans="4:19" x14ac:dyDescent="0.25">
      <c r="D615" s="10"/>
      <c r="E615" s="10"/>
      <c r="P615" s="10"/>
      <c r="Q615" s="10"/>
      <c r="R615" s="10"/>
      <c r="S615" s="10"/>
    </row>
    <row r="616" spans="4:19" x14ac:dyDescent="0.25">
      <c r="D616" s="10"/>
      <c r="E616" s="10"/>
      <c r="P616" s="10"/>
      <c r="Q616" s="10"/>
      <c r="R616" s="10"/>
      <c r="S616" s="10"/>
    </row>
    <row r="617" spans="4:19" x14ac:dyDescent="0.25">
      <c r="D617" s="10"/>
      <c r="E617" s="10"/>
      <c r="P617" s="10"/>
      <c r="Q617" s="10"/>
      <c r="R617" s="10"/>
      <c r="S617" s="10"/>
    </row>
    <row r="618" spans="4:19" x14ac:dyDescent="0.25">
      <c r="D618" s="10"/>
      <c r="E618" s="10"/>
      <c r="P618" s="10"/>
      <c r="Q618" s="10"/>
      <c r="R618" s="10"/>
      <c r="S618" s="10"/>
    </row>
    <row r="619" spans="4:19" x14ac:dyDescent="0.25">
      <c r="D619" s="10"/>
      <c r="E619" s="10"/>
      <c r="P619" s="10"/>
      <c r="Q619" s="10"/>
      <c r="R619" s="10"/>
      <c r="S619" s="10"/>
    </row>
    <row r="620" spans="4:19" x14ac:dyDescent="0.25">
      <c r="D620" s="10"/>
      <c r="E620" s="10"/>
      <c r="P620" s="10"/>
      <c r="Q620" s="10"/>
      <c r="R620" s="10"/>
      <c r="S620" s="10"/>
    </row>
    <row r="621" spans="4:19" x14ac:dyDescent="0.25">
      <c r="D621" s="10"/>
      <c r="E621" s="10"/>
      <c r="P621" s="10"/>
      <c r="Q621" s="10"/>
      <c r="R621" s="10"/>
      <c r="S621" s="10"/>
    </row>
    <row r="622" spans="4:19" x14ac:dyDescent="0.25">
      <c r="D622" s="10"/>
      <c r="E622" s="10"/>
      <c r="P622" s="10"/>
      <c r="Q622" s="10"/>
      <c r="R622" s="10"/>
      <c r="S622" s="10"/>
    </row>
    <row r="623" spans="4:19" x14ac:dyDescent="0.25">
      <c r="D623" s="10"/>
      <c r="E623" s="10"/>
      <c r="P623" s="10"/>
      <c r="Q623" s="10"/>
      <c r="R623" s="10"/>
      <c r="S623" s="10"/>
    </row>
    <row r="624" spans="4:19" x14ac:dyDescent="0.25">
      <c r="D624" s="10"/>
      <c r="E624" s="10"/>
      <c r="P624" s="10"/>
      <c r="Q624" s="10"/>
      <c r="R624" s="10"/>
      <c r="S624" s="10"/>
    </row>
    <row r="625" spans="4:19" x14ac:dyDescent="0.25">
      <c r="D625" s="10"/>
      <c r="E625" s="10"/>
      <c r="P625" s="10"/>
      <c r="Q625" s="10"/>
      <c r="R625" s="10"/>
      <c r="S625" s="10"/>
    </row>
    <row r="626" spans="4:19" x14ac:dyDescent="0.25">
      <c r="D626" s="10"/>
      <c r="E626" s="10"/>
      <c r="P626" s="10"/>
      <c r="Q626" s="10"/>
      <c r="R626" s="10"/>
      <c r="S626" s="10"/>
    </row>
    <row r="627" spans="4:19" x14ac:dyDescent="0.25">
      <c r="D627" s="10"/>
      <c r="E627" s="10"/>
      <c r="P627" s="10"/>
      <c r="Q627" s="10"/>
      <c r="R627" s="10"/>
      <c r="S627" s="10"/>
    </row>
    <row r="628" spans="4:19" x14ac:dyDescent="0.25">
      <c r="D628" s="10"/>
      <c r="E628" s="10"/>
      <c r="P628" s="10"/>
      <c r="Q628" s="10"/>
      <c r="R628" s="10"/>
      <c r="S628" s="10"/>
    </row>
    <row r="629" spans="4:19" x14ac:dyDescent="0.25">
      <c r="D629" s="10"/>
      <c r="E629" s="10"/>
      <c r="P629" s="10"/>
      <c r="Q629" s="10"/>
      <c r="R629" s="10"/>
      <c r="S629" s="10"/>
    </row>
    <row r="630" spans="4:19" x14ac:dyDescent="0.25">
      <c r="D630" s="10"/>
      <c r="E630" s="10"/>
      <c r="P630" s="10"/>
      <c r="Q630" s="10"/>
      <c r="R630" s="10"/>
      <c r="S630" s="10"/>
    </row>
    <row r="631" spans="4:19" x14ac:dyDescent="0.25">
      <c r="D631" s="10"/>
      <c r="E631" s="10"/>
      <c r="P631" s="10"/>
      <c r="Q631" s="10"/>
      <c r="R631" s="10"/>
      <c r="S631" s="10"/>
    </row>
    <row r="632" spans="4:19" x14ac:dyDescent="0.25">
      <c r="D632" s="10"/>
      <c r="E632" s="10"/>
      <c r="P632" s="10"/>
      <c r="Q632" s="10"/>
      <c r="R632" s="10"/>
      <c r="S632" s="10"/>
    </row>
    <row r="633" spans="4:19" x14ac:dyDescent="0.25">
      <c r="D633" s="10"/>
      <c r="E633" s="10"/>
      <c r="P633" s="10"/>
      <c r="Q633" s="10"/>
      <c r="R633" s="10"/>
      <c r="S633" s="10"/>
    </row>
    <row r="634" spans="4:19" x14ac:dyDescent="0.25">
      <c r="D634" s="10"/>
      <c r="E634" s="10"/>
      <c r="P634" s="10"/>
      <c r="Q634" s="10"/>
      <c r="R634" s="10"/>
      <c r="S634" s="10"/>
    </row>
    <row r="635" spans="4:19" x14ac:dyDescent="0.25">
      <c r="D635" s="10"/>
      <c r="E635" s="10"/>
      <c r="P635" s="10"/>
      <c r="Q635" s="10"/>
      <c r="R635" s="10"/>
      <c r="S635" s="10"/>
    </row>
    <row r="636" spans="4:19" x14ac:dyDescent="0.25">
      <c r="D636" s="10"/>
      <c r="E636" s="10"/>
      <c r="P636" s="10"/>
      <c r="Q636" s="10"/>
      <c r="R636" s="10"/>
      <c r="S636" s="10"/>
    </row>
    <row r="637" spans="4:19" x14ac:dyDescent="0.25">
      <c r="D637" s="10"/>
      <c r="E637" s="10"/>
      <c r="P637" s="10"/>
      <c r="Q637" s="10"/>
      <c r="R637" s="10"/>
      <c r="S637" s="10"/>
    </row>
    <row r="638" spans="4:19" x14ac:dyDescent="0.25">
      <c r="D638" s="10"/>
      <c r="E638" s="10"/>
      <c r="P638" s="10"/>
      <c r="Q638" s="10"/>
      <c r="R638" s="10"/>
      <c r="S638" s="10"/>
    </row>
    <row r="639" spans="4:19" x14ac:dyDescent="0.25">
      <c r="D639" s="10"/>
      <c r="E639" s="10"/>
      <c r="P639" s="10"/>
      <c r="Q639" s="10"/>
      <c r="R639" s="10"/>
      <c r="S639" s="10"/>
    </row>
    <row r="640" spans="4:19" x14ac:dyDescent="0.25">
      <c r="D640" s="10"/>
      <c r="E640" s="10"/>
      <c r="P640" s="10"/>
      <c r="Q640" s="10"/>
      <c r="R640" s="10"/>
      <c r="S640" s="10"/>
    </row>
    <row r="641" spans="4:19" x14ac:dyDescent="0.25">
      <c r="D641" s="10"/>
      <c r="E641" s="10"/>
      <c r="P641" s="10"/>
      <c r="Q641" s="10"/>
      <c r="R641" s="10"/>
      <c r="S641" s="10"/>
    </row>
    <row r="642" spans="4:19" x14ac:dyDescent="0.25">
      <c r="D642" s="10"/>
      <c r="E642" s="10"/>
      <c r="P642" s="10"/>
      <c r="Q642" s="10"/>
      <c r="R642" s="10"/>
      <c r="S642" s="10"/>
    </row>
    <row r="643" spans="4:19" x14ac:dyDescent="0.25">
      <c r="D643" s="10"/>
      <c r="E643" s="10"/>
      <c r="P643" s="10"/>
      <c r="Q643" s="10"/>
      <c r="R643" s="10"/>
      <c r="S643" s="10"/>
    </row>
    <row r="644" spans="4:19" x14ac:dyDescent="0.25">
      <c r="D644" s="10"/>
      <c r="E644" s="10"/>
      <c r="P644" s="10"/>
      <c r="Q644" s="10"/>
      <c r="R644" s="10"/>
      <c r="S644" s="10"/>
    </row>
    <row r="645" spans="4:19" x14ac:dyDescent="0.25">
      <c r="D645" s="10"/>
      <c r="E645" s="10"/>
      <c r="P645" s="10"/>
      <c r="Q645" s="10"/>
      <c r="R645" s="10"/>
      <c r="S645" s="10"/>
    </row>
    <row r="646" spans="4:19" x14ac:dyDescent="0.25">
      <c r="D646" s="10"/>
      <c r="E646" s="10"/>
      <c r="P646" s="10"/>
      <c r="Q646" s="10"/>
      <c r="R646" s="10"/>
      <c r="S646" s="10"/>
    </row>
    <row r="647" spans="4:19" x14ac:dyDescent="0.25">
      <c r="D647" s="10"/>
      <c r="E647" s="10"/>
      <c r="P647" s="10"/>
      <c r="Q647" s="10"/>
      <c r="R647" s="10"/>
      <c r="S647" s="10"/>
    </row>
    <row r="648" spans="4:19" x14ac:dyDescent="0.25">
      <c r="D648" s="10"/>
      <c r="E648" s="10"/>
      <c r="P648" s="10"/>
      <c r="Q648" s="10"/>
      <c r="R648" s="10"/>
      <c r="S648" s="10"/>
    </row>
    <row r="649" spans="4:19" x14ac:dyDescent="0.25">
      <c r="D649" s="10"/>
      <c r="E649" s="10"/>
      <c r="P649" s="10"/>
      <c r="Q649" s="10"/>
      <c r="R649" s="10"/>
      <c r="S649" s="10"/>
    </row>
    <row r="650" spans="4:19" x14ac:dyDescent="0.25">
      <c r="D650" s="10"/>
      <c r="E650" s="10"/>
      <c r="P650" s="10"/>
      <c r="Q650" s="10"/>
      <c r="R650" s="10"/>
      <c r="S650" s="10"/>
    </row>
    <row r="651" spans="4:19" x14ac:dyDescent="0.25">
      <c r="D651" s="10"/>
      <c r="E651" s="10"/>
      <c r="P651" s="10"/>
      <c r="Q651" s="10"/>
      <c r="R651" s="10"/>
      <c r="S651" s="10"/>
    </row>
    <row r="652" spans="4:19" x14ac:dyDescent="0.25">
      <c r="D652" s="10"/>
      <c r="E652" s="10"/>
      <c r="P652" s="10"/>
      <c r="Q652" s="10"/>
      <c r="R652" s="10"/>
      <c r="S652" s="10"/>
    </row>
    <row r="653" spans="4:19" x14ac:dyDescent="0.25">
      <c r="D653" s="10"/>
      <c r="E653" s="10"/>
      <c r="P653" s="10"/>
      <c r="Q653" s="10"/>
      <c r="R653" s="10"/>
      <c r="S653" s="10"/>
    </row>
    <row r="654" spans="4:19" x14ac:dyDescent="0.25">
      <c r="D654" s="10"/>
      <c r="E654" s="10"/>
      <c r="P654" s="10"/>
      <c r="Q654" s="10"/>
      <c r="R654" s="10"/>
      <c r="S654" s="10"/>
    </row>
    <row r="655" spans="4:19" x14ac:dyDescent="0.25">
      <c r="D655" s="10"/>
      <c r="E655" s="10"/>
      <c r="P655" s="10"/>
      <c r="Q655" s="10"/>
      <c r="R655" s="10"/>
      <c r="S655" s="10"/>
    </row>
    <row r="656" spans="4:19" x14ac:dyDescent="0.25">
      <c r="D656" s="10"/>
      <c r="E656" s="10"/>
      <c r="P656" s="10"/>
      <c r="Q656" s="10"/>
      <c r="R656" s="10"/>
      <c r="S656" s="10"/>
    </row>
    <row r="657" spans="4:19" x14ac:dyDescent="0.25">
      <c r="D657" s="10"/>
      <c r="E657" s="10"/>
      <c r="P657" s="10"/>
      <c r="Q657" s="10"/>
      <c r="R657" s="10"/>
      <c r="S657" s="10"/>
    </row>
    <row r="658" spans="4:19" x14ac:dyDescent="0.25">
      <c r="D658" s="10"/>
      <c r="E658" s="10"/>
      <c r="P658" s="10"/>
      <c r="Q658" s="10"/>
      <c r="R658" s="10"/>
      <c r="S658" s="10"/>
    </row>
    <row r="659" spans="4:19" x14ac:dyDescent="0.25">
      <c r="D659" s="10"/>
      <c r="E659" s="10"/>
      <c r="P659" s="10"/>
      <c r="Q659" s="10"/>
      <c r="R659" s="10"/>
      <c r="S659" s="10"/>
    </row>
    <row r="660" spans="4:19" x14ac:dyDescent="0.25">
      <c r="D660" s="10"/>
      <c r="E660" s="10"/>
      <c r="P660" s="10"/>
      <c r="Q660" s="10"/>
      <c r="R660" s="10"/>
      <c r="S660" s="10"/>
    </row>
    <row r="661" spans="4:19" x14ac:dyDescent="0.25">
      <c r="D661" s="10"/>
      <c r="E661" s="10"/>
      <c r="P661" s="10"/>
      <c r="Q661" s="10"/>
      <c r="R661" s="10"/>
      <c r="S661" s="10"/>
    </row>
    <row r="662" spans="4:19" x14ac:dyDescent="0.25">
      <c r="D662" s="10"/>
      <c r="E662" s="10"/>
      <c r="P662" s="10"/>
      <c r="Q662" s="10"/>
      <c r="R662" s="10"/>
      <c r="S662" s="10"/>
    </row>
    <row r="663" spans="4:19" x14ac:dyDescent="0.25">
      <c r="D663" s="10"/>
      <c r="E663" s="10"/>
      <c r="P663" s="10"/>
      <c r="Q663" s="10"/>
      <c r="R663" s="10"/>
      <c r="S663" s="10"/>
    </row>
    <row r="664" spans="4:19" x14ac:dyDescent="0.25">
      <c r="D664" s="10"/>
      <c r="E664" s="10"/>
      <c r="P664" s="10"/>
      <c r="Q664" s="10"/>
      <c r="R664" s="10"/>
      <c r="S664" s="10"/>
    </row>
    <row r="665" spans="4:19" x14ac:dyDescent="0.25">
      <c r="D665" s="10"/>
      <c r="E665" s="10"/>
      <c r="P665" s="10"/>
      <c r="Q665" s="10"/>
      <c r="R665" s="10"/>
      <c r="S665" s="10"/>
    </row>
    <row r="666" spans="4:19" x14ac:dyDescent="0.25">
      <c r="D666" s="10"/>
      <c r="E666" s="10"/>
      <c r="P666" s="10"/>
      <c r="Q666" s="10"/>
      <c r="R666" s="10"/>
      <c r="S666" s="10"/>
    </row>
    <row r="667" spans="4:19" x14ac:dyDescent="0.25">
      <c r="D667" s="10"/>
      <c r="E667" s="10"/>
      <c r="P667" s="10"/>
      <c r="Q667" s="10"/>
      <c r="R667" s="10"/>
      <c r="S667" s="10"/>
    </row>
    <row r="668" spans="4:19" x14ac:dyDescent="0.25">
      <c r="D668" s="10"/>
      <c r="E668" s="10"/>
      <c r="P668" s="10"/>
      <c r="Q668" s="10"/>
      <c r="R668" s="10"/>
      <c r="S668" s="10"/>
    </row>
    <row r="669" spans="4:19" x14ac:dyDescent="0.25">
      <c r="D669" s="10"/>
      <c r="E669" s="10"/>
      <c r="P669" s="10"/>
      <c r="Q669" s="10"/>
      <c r="R669" s="10"/>
      <c r="S669" s="10"/>
    </row>
    <row r="670" spans="4:19" x14ac:dyDescent="0.25">
      <c r="D670" s="10"/>
      <c r="E670" s="10"/>
      <c r="P670" s="10"/>
      <c r="Q670" s="10"/>
      <c r="R670" s="10"/>
      <c r="S670" s="10"/>
    </row>
    <row r="671" spans="4:19" x14ac:dyDescent="0.25">
      <c r="D671" s="10"/>
      <c r="E671" s="10"/>
      <c r="P671" s="10"/>
      <c r="Q671" s="10"/>
      <c r="R671" s="10"/>
      <c r="S671" s="10"/>
    </row>
    <row r="672" spans="4:19" x14ac:dyDescent="0.25">
      <c r="D672" s="10"/>
      <c r="E672" s="10"/>
      <c r="P672" s="10"/>
      <c r="Q672" s="10"/>
      <c r="R672" s="10"/>
      <c r="S672" s="10"/>
    </row>
    <row r="673" spans="4:19" x14ac:dyDescent="0.25">
      <c r="D673" s="10"/>
      <c r="E673" s="10"/>
      <c r="P673" s="10"/>
      <c r="Q673" s="10"/>
      <c r="R673" s="10"/>
      <c r="S673" s="10"/>
    </row>
    <row r="674" spans="4:19" x14ac:dyDescent="0.25">
      <c r="D674" s="10"/>
      <c r="E674" s="10"/>
      <c r="P674" s="10"/>
      <c r="Q674" s="10"/>
      <c r="R674" s="10"/>
      <c r="S674" s="10"/>
    </row>
    <row r="675" spans="4:19" x14ac:dyDescent="0.25">
      <c r="D675" s="10"/>
      <c r="E675" s="10"/>
      <c r="P675" s="10"/>
      <c r="Q675" s="10"/>
      <c r="R675" s="10"/>
      <c r="S675" s="10"/>
    </row>
    <row r="676" spans="4:19" x14ac:dyDescent="0.25">
      <c r="D676" s="10"/>
      <c r="E676" s="10"/>
      <c r="P676" s="10"/>
      <c r="Q676" s="10"/>
      <c r="R676" s="10"/>
      <c r="S676" s="10"/>
    </row>
    <row r="677" spans="4:19" x14ac:dyDescent="0.25">
      <c r="D677" s="10"/>
      <c r="E677" s="10"/>
      <c r="P677" s="10"/>
      <c r="Q677" s="10"/>
      <c r="R677" s="10"/>
      <c r="S677" s="10"/>
    </row>
    <row r="678" spans="4:19" x14ac:dyDescent="0.25">
      <c r="D678" s="10"/>
      <c r="E678" s="10"/>
      <c r="P678" s="10"/>
      <c r="Q678" s="10"/>
      <c r="R678" s="10"/>
      <c r="S678" s="10"/>
    </row>
    <row r="679" spans="4:19" x14ac:dyDescent="0.25">
      <c r="D679" s="10"/>
      <c r="E679" s="10"/>
      <c r="P679" s="10"/>
      <c r="Q679" s="10"/>
      <c r="R679" s="10"/>
      <c r="S679" s="10"/>
    </row>
    <row r="680" spans="4:19" x14ac:dyDescent="0.25">
      <c r="D680" s="10"/>
      <c r="E680" s="10"/>
      <c r="P680" s="10"/>
      <c r="Q680" s="10"/>
      <c r="R680" s="10"/>
      <c r="S680" s="10"/>
    </row>
    <row r="681" spans="4:19" x14ac:dyDescent="0.25">
      <c r="D681" s="10"/>
      <c r="E681" s="10"/>
      <c r="P681" s="10"/>
      <c r="Q681" s="10"/>
      <c r="R681" s="10"/>
      <c r="S681" s="10"/>
    </row>
    <row r="682" spans="4:19" x14ac:dyDescent="0.25">
      <c r="D682" s="10"/>
      <c r="E682" s="10"/>
      <c r="P682" s="10"/>
      <c r="Q682" s="10"/>
      <c r="R682" s="10"/>
      <c r="S682" s="10"/>
    </row>
    <row r="683" spans="4:19" x14ac:dyDescent="0.25">
      <c r="D683" s="10"/>
      <c r="E683" s="10"/>
      <c r="P683" s="10"/>
      <c r="Q683" s="10"/>
      <c r="R683" s="10"/>
      <c r="S683" s="10"/>
    </row>
    <row r="684" spans="4:19" x14ac:dyDescent="0.25">
      <c r="D684" s="10"/>
      <c r="E684" s="10"/>
      <c r="P684" s="10"/>
      <c r="Q684" s="10"/>
      <c r="R684" s="10"/>
      <c r="S684" s="10"/>
    </row>
    <row r="685" spans="4:19" x14ac:dyDescent="0.25">
      <c r="D685" s="10"/>
      <c r="E685" s="10"/>
      <c r="P685" s="10"/>
      <c r="Q685" s="10"/>
      <c r="R685" s="10"/>
      <c r="S685" s="10"/>
    </row>
    <row r="686" spans="4:19" x14ac:dyDescent="0.25">
      <c r="D686" s="10"/>
      <c r="E686" s="10"/>
      <c r="P686" s="10"/>
      <c r="Q686" s="10"/>
      <c r="R686" s="10"/>
      <c r="S686" s="10"/>
    </row>
    <row r="687" spans="4:19" x14ac:dyDescent="0.25">
      <c r="D687" s="10"/>
      <c r="E687" s="10"/>
      <c r="P687" s="10"/>
      <c r="Q687" s="10"/>
      <c r="R687" s="10"/>
      <c r="S687" s="10"/>
    </row>
    <row r="688" spans="4:19" x14ac:dyDescent="0.25">
      <c r="D688" s="10"/>
      <c r="E688" s="10"/>
      <c r="P688" s="10"/>
      <c r="Q688" s="10"/>
      <c r="R688" s="10"/>
      <c r="S688" s="10"/>
    </row>
    <row r="689" spans="4:19" x14ac:dyDescent="0.25">
      <c r="D689" s="10"/>
      <c r="E689" s="10"/>
      <c r="P689" s="10"/>
      <c r="Q689" s="10"/>
      <c r="R689" s="10"/>
      <c r="S689" s="10"/>
    </row>
    <row r="690" spans="4:19" x14ac:dyDescent="0.25">
      <c r="D690" s="10"/>
      <c r="E690" s="10"/>
      <c r="P690" s="10"/>
      <c r="Q690" s="10"/>
      <c r="R690" s="10"/>
      <c r="S690" s="10"/>
    </row>
    <row r="691" spans="4:19" x14ac:dyDescent="0.25">
      <c r="D691" s="10"/>
      <c r="E691" s="10"/>
      <c r="P691" s="10"/>
      <c r="Q691" s="10"/>
      <c r="R691" s="10"/>
      <c r="S691" s="10"/>
    </row>
    <row r="692" spans="4:19" x14ac:dyDescent="0.25">
      <c r="D692" s="10"/>
      <c r="E692" s="10"/>
      <c r="P692" s="10"/>
      <c r="Q692" s="10"/>
      <c r="R692" s="10"/>
      <c r="S692" s="10"/>
    </row>
    <row r="693" spans="4:19" x14ac:dyDescent="0.25">
      <c r="D693" s="10"/>
      <c r="E693" s="10"/>
      <c r="P693" s="10"/>
      <c r="Q693" s="10"/>
      <c r="R693" s="10"/>
      <c r="S693" s="10"/>
    </row>
    <row r="694" spans="4:19" x14ac:dyDescent="0.25">
      <c r="D694" s="10"/>
      <c r="E694" s="10"/>
      <c r="P694" s="10"/>
      <c r="Q694" s="10"/>
      <c r="R694" s="10"/>
      <c r="S694" s="10"/>
    </row>
    <row r="695" spans="4:19" x14ac:dyDescent="0.25">
      <c r="D695" s="10"/>
      <c r="E695" s="10"/>
      <c r="P695" s="10"/>
      <c r="Q695" s="10"/>
      <c r="R695" s="10"/>
      <c r="S695" s="10"/>
    </row>
    <row r="696" spans="4:19" x14ac:dyDescent="0.25">
      <c r="D696" s="10"/>
      <c r="E696" s="10"/>
      <c r="P696" s="10"/>
      <c r="Q696" s="10"/>
      <c r="R696" s="10"/>
      <c r="S696" s="10"/>
    </row>
    <row r="697" spans="4:19" x14ac:dyDescent="0.25">
      <c r="D697" s="10"/>
      <c r="E697" s="10"/>
      <c r="P697" s="10"/>
      <c r="Q697" s="10"/>
      <c r="R697" s="10"/>
      <c r="S697" s="10"/>
    </row>
    <row r="698" spans="4:19" x14ac:dyDescent="0.25">
      <c r="D698" s="10"/>
      <c r="E698" s="10"/>
      <c r="P698" s="10"/>
      <c r="Q698" s="10"/>
      <c r="R698" s="10"/>
      <c r="S698" s="10"/>
    </row>
    <row r="699" spans="4:19" x14ac:dyDescent="0.25">
      <c r="D699" s="10"/>
      <c r="E699" s="10"/>
      <c r="P699" s="10"/>
      <c r="Q699" s="10"/>
      <c r="R699" s="10"/>
      <c r="S699" s="10"/>
    </row>
    <row r="700" spans="4:19" x14ac:dyDescent="0.25">
      <c r="D700" s="10"/>
      <c r="E700" s="10"/>
      <c r="P700" s="10"/>
      <c r="Q700" s="10"/>
      <c r="R700" s="10"/>
      <c r="S700" s="10"/>
    </row>
    <row r="701" spans="4:19" x14ac:dyDescent="0.25">
      <c r="D701" s="10"/>
      <c r="E701" s="10"/>
      <c r="P701" s="10"/>
      <c r="Q701" s="10"/>
      <c r="R701" s="10"/>
      <c r="S701" s="10"/>
    </row>
    <row r="702" spans="4:19" x14ac:dyDescent="0.25">
      <c r="D702" s="10"/>
      <c r="E702" s="10"/>
      <c r="P702" s="10"/>
      <c r="Q702" s="10"/>
      <c r="R702" s="10"/>
      <c r="S702" s="10"/>
    </row>
    <row r="703" spans="4:19" x14ac:dyDescent="0.25">
      <c r="D703" s="10"/>
      <c r="E703" s="10"/>
      <c r="P703" s="10"/>
      <c r="Q703" s="10"/>
      <c r="R703" s="10"/>
      <c r="S703" s="10"/>
    </row>
    <row r="704" spans="4:19" x14ac:dyDescent="0.25">
      <c r="D704" s="10"/>
      <c r="E704" s="10"/>
      <c r="P704" s="10"/>
      <c r="Q704" s="10"/>
      <c r="R704" s="10"/>
      <c r="S704" s="10"/>
    </row>
    <row r="705" spans="4:19" x14ac:dyDescent="0.25">
      <c r="D705" s="10"/>
      <c r="E705" s="10"/>
      <c r="P705" s="10"/>
      <c r="Q705" s="10"/>
      <c r="R705" s="10"/>
      <c r="S705" s="10"/>
    </row>
    <row r="706" spans="4:19" x14ac:dyDescent="0.25">
      <c r="D706" s="10"/>
      <c r="E706" s="10"/>
      <c r="P706" s="10"/>
      <c r="Q706" s="10"/>
      <c r="R706" s="10"/>
      <c r="S706" s="10"/>
    </row>
    <row r="707" spans="4:19" x14ac:dyDescent="0.25">
      <c r="D707" s="10"/>
      <c r="E707" s="10"/>
      <c r="P707" s="10"/>
      <c r="Q707" s="10"/>
      <c r="R707" s="10"/>
      <c r="S707" s="10"/>
    </row>
    <row r="708" spans="4:19" x14ac:dyDescent="0.25">
      <c r="D708" s="10"/>
      <c r="E708" s="10"/>
      <c r="P708" s="10"/>
      <c r="Q708" s="10"/>
      <c r="R708" s="10"/>
      <c r="S708" s="10"/>
    </row>
    <row r="709" spans="4:19" x14ac:dyDescent="0.25">
      <c r="D709" s="10"/>
      <c r="E709" s="10"/>
      <c r="P709" s="10"/>
      <c r="Q709" s="10"/>
      <c r="R709" s="10"/>
      <c r="S709" s="10"/>
    </row>
    <row r="710" spans="4:19" x14ac:dyDescent="0.25">
      <c r="D710" s="10"/>
      <c r="E710" s="10"/>
      <c r="P710" s="10"/>
      <c r="Q710" s="10"/>
      <c r="R710" s="10"/>
      <c r="S710" s="10"/>
    </row>
    <row r="711" spans="4:19" x14ac:dyDescent="0.25">
      <c r="D711" s="10"/>
      <c r="E711" s="10"/>
      <c r="P711" s="10"/>
      <c r="Q711" s="10"/>
      <c r="R711" s="10"/>
      <c r="S711" s="10"/>
    </row>
    <row r="712" spans="4:19" x14ac:dyDescent="0.25">
      <c r="D712" s="10"/>
      <c r="E712" s="10"/>
      <c r="P712" s="10"/>
      <c r="Q712" s="10"/>
      <c r="R712" s="10"/>
      <c r="S712" s="10"/>
    </row>
    <row r="713" spans="4:19" x14ac:dyDescent="0.25">
      <c r="D713" s="10"/>
      <c r="E713" s="10"/>
      <c r="P713" s="10"/>
      <c r="Q713" s="10"/>
      <c r="R713" s="10"/>
      <c r="S713" s="10"/>
    </row>
    <row r="714" spans="4:19" x14ac:dyDescent="0.25">
      <c r="D714" s="10"/>
      <c r="E714" s="10"/>
      <c r="P714" s="10"/>
      <c r="Q714" s="10"/>
      <c r="R714" s="10"/>
      <c r="S714" s="10"/>
    </row>
    <row r="715" spans="4:19" x14ac:dyDescent="0.25">
      <c r="D715" s="10"/>
      <c r="E715" s="10"/>
      <c r="P715" s="10"/>
      <c r="Q715" s="10"/>
      <c r="R715" s="10"/>
      <c r="S715" s="10"/>
    </row>
    <row r="716" spans="4:19" x14ac:dyDescent="0.25">
      <c r="D716" s="10"/>
      <c r="E716" s="10"/>
      <c r="P716" s="10"/>
      <c r="Q716" s="10"/>
      <c r="R716" s="10"/>
      <c r="S716" s="10"/>
    </row>
    <row r="717" spans="4:19" x14ac:dyDescent="0.25">
      <c r="D717" s="10"/>
      <c r="E717" s="10"/>
      <c r="P717" s="10"/>
      <c r="Q717" s="10"/>
      <c r="R717" s="10"/>
      <c r="S717" s="10"/>
    </row>
    <row r="718" spans="4:19" x14ac:dyDescent="0.25">
      <c r="D718" s="10"/>
      <c r="E718" s="10"/>
      <c r="P718" s="10"/>
      <c r="Q718" s="10"/>
      <c r="R718" s="10"/>
      <c r="S718" s="10"/>
    </row>
    <row r="719" spans="4:19" x14ac:dyDescent="0.25">
      <c r="D719" s="10"/>
      <c r="E719" s="10"/>
      <c r="P719" s="10"/>
      <c r="Q719" s="10"/>
      <c r="R719" s="10"/>
      <c r="S719" s="10"/>
    </row>
    <row r="720" spans="4:19" x14ac:dyDescent="0.25">
      <c r="D720" s="10"/>
      <c r="E720" s="10"/>
      <c r="P720" s="10"/>
      <c r="Q720" s="10"/>
      <c r="R720" s="10"/>
      <c r="S720" s="10"/>
    </row>
    <row r="721" spans="4:19" x14ac:dyDescent="0.25">
      <c r="D721" s="10"/>
      <c r="E721" s="10"/>
      <c r="P721" s="10"/>
      <c r="Q721" s="10"/>
      <c r="R721" s="10"/>
      <c r="S721" s="10"/>
    </row>
    <row r="722" spans="4:19" x14ac:dyDescent="0.25">
      <c r="D722" s="10"/>
      <c r="E722" s="10"/>
      <c r="P722" s="10"/>
      <c r="Q722" s="10"/>
      <c r="R722" s="10"/>
      <c r="S722" s="10"/>
    </row>
    <row r="723" spans="4:19" x14ac:dyDescent="0.25">
      <c r="D723" s="10"/>
      <c r="E723" s="10"/>
      <c r="P723" s="10"/>
      <c r="Q723" s="10"/>
      <c r="R723" s="10"/>
      <c r="S723" s="10"/>
    </row>
    <row r="724" spans="4:19" x14ac:dyDescent="0.25">
      <c r="D724" s="10"/>
      <c r="E724" s="10"/>
      <c r="P724" s="10"/>
      <c r="Q724" s="10"/>
      <c r="R724" s="10"/>
      <c r="S724" s="10"/>
    </row>
    <row r="725" spans="4:19" x14ac:dyDescent="0.25">
      <c r="D725" s="10"/>
      <c r="E725" s="10"/>
      <c r="P725" s="10"/>
      <c r="Q725" s="10"/>
      <c r="R725" s="10"/>
      <c r="S725" s="10"/>
    </row>
    <row r="726" spans="4:19" x14ac:dyDescent="0.25">
      <c r="D726" s="10"/>
      <c r="E726" s="10"/>
      <c r="P726" s="10"/>
      <c r="Q726" s="10"/>
      <c r="R726" s="10"/>
      <c r="S726" s="10"/>
    </row>
    <row r="727" spans="4:19" x14ac:dyDescent="0.25">
      <c r="D727" s="10"/>
      <c r="E727" s="10"/>
      <c r="P727" s="10"/>
      <c r="Q727" s="10"/>
      <c r="R727" s="10"/>
      <c r="S727" s="10"/>
    </row>
    <row r="728" spans="4:19" x14ac:dyDescent="0.25">
      <c r="D728" s="10"/>
      <c r="E728" s="10"/>
      <c r="P728" s="10"/>
      <c r="Q728" s="10"/>
      <c r="R728" s="10"/>
      <c r="S728" s="10"/>
    </row>
    <row r="729" spans="4:19" x14ac:dyDescent="0.25">
      <c r="D729" s="10"/>
      <c r="E729" s="10"/>
      <c r="P729" s="10"/>
      <c r="Q729" s="10"/>
      <c r="R729" s="10"/>
      <c r="S729" s="10"/>
    </row>
    <row r="730" spans="4:19" x14ac:dyDescent="0.25">
      <c r="D730" s="10"/>
      <c r="E730" s="10"/>
      <c r="P730" s="10"/>
      <c r="Q730" s="10"/>
      <c r="R730" s="10"/>
      <c r="S730" s="10"/>
    </row>
    <row r="731" spans="4:19" x14ac:dyDescent="0.25">
      <c r="D731" s="10"/>
      <c r="E731" s="10"/>
      <c r="P731" s="10"/>
      <c r="Q731" s="10"/>
      <c r="R731" s="10"/>
      <c r="S731" s="10"/>
    </row>
    <row r="732" spans="4:19" x14ac:dyDescent="0.25">
      <c r="D732" s="10"/>
      <c r="E732" s="10"/>
      <c r="P732" s="10"/>
      <c r="Q732" s="10"/>
      <c r="R732" s="10"/>
      <c r="S732" s="10"/>
    </row>
    <row r="733" spans="4:19" x14ac:dyDescent="0.25">
      <c r="D733" s="10"/>
      <c r="E733" s="10"/>
      <c r="P733" s="10"/>
      <c r="Q733" s="10"/>
      <c r="R733" s="10"/>
      <c r="S733" s="10"/>
    </row>
    <row r="734" spans="4:19" x14ac:dyDescent="0.25">
      <c r="D734" s="10"/>
      <c r="E734" s="10"/>
      <c r="P734" s="10"/>
      <c r="Q734" s="10"/>
      <c r="R734" s="10"/>
      <c r="S734" s="10"/>
    </row>
    <row r="735" spans="4:19" x14ac:dyDescent="0.25">
      <c r="D735" s="10"/>
      <c r="E735" s="10"/>
      <c r="P735" s="10"/>
      <c r="Q735" s="10"/>
      <c r="R735" s="10"/>
      <c r="S735" s="10"/>
    </row>
    <row r="736" spans="4:19" x14ac:dyDescent="0.25">
      <c r="D736" s="10"/>
      <c r="E736" s="10"/>
      <c r="P736" s="10"/>
      <c r="Q736" s="10"/>
      <c r="R736" s="10"/>
      <c r="S736" s="10"/>
    </row>
    <row r="737" spans="4:19" x14ac:dyDescent="0.25">
      <c r="D737" s="10"/>
      <c r="E737" s="10"/>
      <c r="P737" s="10"/>
      <c r="Q737" s="10"/>
      <c r="R737" s="10"/>
      <c r="S737" s="10"/>
    </row>
    <row r="738" spans="4:19" x14ac:dyDescent="0.25">
      <c r="D738" s="10"/>
      <c r="E738" s="10"/>
      <c r="P738" s="10"/>
      <c r="Q738" s="10"/>
      <c r="R738" s="10"/>
      <c r="S738" s="10"/>
    </row>
    <row r="739" spans="4:19" x14ac:dyDescent="0.25">
      <c r="D739" s="10"/>
      <c r="E739" s="10"/>
      <c r="P739" s="10"/>
      <c r="Q739" s="10"/>
      <c r="R739" s="10"/>
      <c r="S739" s="10"/>
    </row>
    <row r="740" spans="4:19" x14ac:dyDescent="0.25">
      <c r="D740" s="10"/>
      <c r="E740" s="10"/>
      <c r="P740" s="10"/>
      <c r="Q740" s="10"/>
      <c r="R740" s="10"/>
      <c r="S740" s="10"/>
    </row>
    <row r="741" spans="4:19" x14ac:dyDescent="0.25">
      <c r="D741" s="10"/>
      <c r="E741" s="10"/>
      <c r="P741" s="10"/>
      <c r="Q741" s="10"/>
      <c r="R741" s="10"/>
      <c r="S741" s="10"/>
    </row>
    <row r="742" spans="4:19" x14ac:dyDescent="0.25">
      <c r="D742" s="10"/>
      <c r="E742" s="10"/>
      <c r="P742" s="10"/>
      <c r="Q742" s="10"/>
      <c r="R742" s="10"/>
      <c r="S742" s="10"/>
    </row>
    <row r="743" spans="4:19" x14ac:dyDescent="0.25">
      <c r="D743" s="10"/>
      <c r="E743" s="10"/>
      <c r="P743" s="10"/>
      <c r="Q743" s="10"/>
      <c r="R743" s="10"/>
      <c r="S743" s="10"/>
    </row>
    <row r="744" spans="4:19" x14ac:dyDescent="0.25">
      <c r="D744" s="10"/>
      <c r="E744" s="10"/>
      <c r="P744" s="10"/>
      <c r="Q744" s="10"/>
      <c r="R744" s="10"/>
      <c r="S744" s="10"/>
    </row>
    <row r="745" spans="4:19" x14ac:dyDescent="0.25">
      <c r="D745" s="10"/>
      <c r="E745" s="10"/>
      <c r="P745" s="10"/>
      <c r="Q745" s="10"/>
      <c r="R745" s="10"/>
      <c r="S745" s="10"/>
    </row>
    <row r="746" spans="4:19" x14ac:dyDescent="0.25">
      <c r="D746" s="10"/>
      <c r="E746" s="10"/>
      <c r="P746" s="10"/>
      <c r="Q746" s="10"/>
      <c r="R746" s="10"/>
      <c r="S746" s="10"/>
    </row>
    <row r="747" spans="4:19" x14ac:dyDescent="0.25">
      <c r="D747" s="10"/>
      <c r="E747" s="10"/>
      <c r="P747" s="10"/>
      <c r="Q747" s="10"/>
      <c r="R747" s="10"/>
      <c r="S747" s="10"/>
    </row>
    <row r="748" spans="4:19" x14ac:dyDescent="0.25">
      <c r="D748" s="10"/>
      <c r="E748" s="10"/>
      <c r="P748" s="10"/>
      <c r="Q748" s="10"/>
      <c r="R748" s="10"/>
      <c r="S748" s="10"/>
    </row>
    <row r="749" spans="4:19" x14ac:dyDescent="0.25">
      <c r="D749" s="10"/>
      <c r="E749" s="10"/>
      <c r="P749" s="10"/>
      <c r="Q749" s="10"/>
      <c r="R749" s="10"/>
      <c r="S749" s="10"/>
    </row>
    <row r="750" spans="4:19" x14ac:dyDescent="0.25">
      <c r="D750" s="10"/>
      <c r="E750" s="10"/>
      <c r="P750" s="10"/>
      <c r="Q750" s="10"/>
      <c r="R750" s="10"/>
      <c r="S750" s="10"/>
    </row>
    <row r="751" spans="4:19" x14ac:dyDescent="0.25">
      <c r="D751" s="10"/>
      <c r="E751" s="10"/>
      <c r="P751" s="10"/>
      <c r="Q751" s="10"/>
      <c r="R751" s="10"/>
      <c r="S751" s="10"/>
    </row>
    <row r="752" spans="4:19" x14ac:dyDescent="0.25">
      <c r="D752" s="10"/>
      <c r="E752" s="10"/>
      <c r="P752" s="10"/>
      <c r="Q752" s="10"/>
      <c r="R752" s="10"/>
      <c r="S752" s="10"/>
    </row>
    <row r="753" spans="4:19" x14ac:dyDescent="0.25">
      <c r="D753" s="10"/>
      <c r="E753" s="10"/>
      <c r="P753" s="10"/>
      <c r="Q753" s="10"/>
      <c r="R753" s="10"/>
      <c r="S753" s="10"/>
    </row>
    <row r="754" spans="4:19" x14ac:dyDescent="0.25">
      <c r="D754" s="10"/>
      <c r="E754" s="10"/>
      <c r="P754" s="10"/>
      <c r="Q754" s="10"/>
      <c r="R754" s="10"/>
      <c r="S754" s="10"/>
    </row>
    <row r="755" spans="4:19" x14ac:dyDescent="0.25">
      <c r="D755" s="10"/>
      <c r="E755" s="10"/>
      <c r="P755" s="10"/>
      <c r="Q755" s="10"/>
      <c r="R755" s="10"/>
      <c r="S755" s="10"/>
    </row>
    <row r="756" spans="4:19" x14ac:dyDescent="0.25">
      <c r="D756" s="10"/>
      <c r="E756" s="10"/>
      <c r="P756" s="10"/>
      <c r="Q756" s="10"/>
      <c r="R756" s="10"/>
      <c r="S756" s="10"/>
    </row>
    <row r="757" spans="4:19" x14ac:dyDescent="0.25">
      <c r="D757" s="10"/>
      <c r="E757" s="10"/>
      <c r="P757" s="10"/>
      <c r="Q757" s="10"/>
      <c r="R757" s="10"/>
      <c r="S757" s="10"/>
    </row>
    <row r="758" spans="4:19" x14ac:dyDescent="0.25">
      <c r="D758" s="10"/>
      <c r="E758" s="10"/>
      <c r="P758" s="10"/>
      <c r="Q758" s="10"/>
      <c r="R758" s="10"/>
      <c r="S758" s="10"/>
    </row>
    <row r="759" spans="4:19" x14ac:dyDescent="0.25">
      <c r="D759" s="10"/>
      <c r="E759" s="10"/>
      <c r="P759" s="10"/>
      <c r="Q759" s="10"/>
      <c r="R759" s="10"/>
      <c r="S759" s="10"/>
    </row>
    <row r="760" spans="4:19" x14ac:dyDescent="0.25">
      <c r="D760" s="10"/>
      <c r="E760" s="10"/>
      <c r="P760" s="10"/>
      <c r="Q760" s="10"/>
      <c r="R760" s="10"/>
      <c r="S760" s="10"/>
    </row>
    <row r="761" spans="4:19" x14ac:dyDescent="0.25">
      <c r="D761" s="10"/>
      <c r="E761" s="10"/>
      <c r="P761" s="10"/>
      <c r="Q761" s="10"/>
      <c r="R761" s="10"/>
      <c r="S761" s="10"/>
    </row>
    <row r="762" spans="4:19" x14ac:dyDescent="0.25">
      <c r="D762" s="10"/>
      <c r="E762" s="10"/>
      <c r="P762" s="10"/>
      <c r="Q762" s="10"/>
      <c r="R762" s="10"/>
      <c r="S762" s="10"/>
    </row>
    <row r="763" spans="4:19" x14ac:dyDescent="0.25">
      <c r="D763" s="10"/>
      <c r="E763" s="10"/>
      <c r="P763" s="10"/>
      <c r="Q763" s="10"/>
      <c r="R763" s="10"/>
      <c r="S763" s="10"/>
    </row>
    <row r="764" spans="4:19" x14ac:dyDescent="0.25">
      <c r="D764" s="10"/>
      <c r="E764" s="10"/>
      <c r="P764" s="10"/>
      <c r="Q764" s="10"/>
      <c r="R764" s="10"/>
      <c r="S764" s="10"/>
    </row>
    <row r="765" spans="4:19" x14ac:dyDescent="0.25">
      <c r="D765" s="10"/>
      <c r="E765" s="10"/>
      <c r="P765" s="10"/>
      <c r="Q765" s="10"/>
      <c r="R765" s="10"/>
      <c r="S765" s="10"/>
    </row>
    <row r="766" spans="4:19" x14ac:dyDescent="0.25">
      <c r="D766" s="10"/>
      <c r="E766" s="10"/>
      <c r="P766" s="10"/>
      <c r="Q766" s="10"/>
      <c r="R766" s="10"/>
      <c r="S766" s="10"/>
    </row>
    <row r="767" spans="4:19" x14ac:dyDescent="0.25">
      <c r="D767" s="10"/>
      <c r="E767" s="10"/>
      <c r="P767" s="10"/>
      <c r="Q767" s="10"/>
      <c r="R767" s="10"/>
      <c r="S767" s="10"/>
    </row>
    <row r="768" spans="4:19" x14ac:dyDescent="0.25">
      <c r="D768" s="10"/>
      <c r="E768" s="10"/>
      <c r="P768" s="10"/>
      <c r="Q768" s="10"/>
      <c r="R768" s="10"/>
      <c r="S768" s="10"/>
    </row>
    <row r="769" spans="4:19" x14ac:dyDescent="0.25">
      <c r="D769" s="10"/>
      <c r="E769" s="10"/>
      <c r="P769" s="10"/>
      <c r="Q769" s="10"/>
      <c r="R769" s="10"/>
      <c r="S769" s="10"/>
    </row>
    <row r="770" spans="4:19" x14ac:dyDescent="0.25">
      <c r="D770" s="10"/>
      <c r="E770" s="10"/>
      <c r="P770" s="10"/>
      <c r="Q770" s="10"/>
      <c r="R770" s="10"/>
      <c r="S770" s="10"/>
    </row>
    <row r="771" spans="4:19" x14ac:dyDescent="0.25">
      <c r="D771" s="10"/>
      <c r="E771" s="10"/>
      <c r="P771" s="10"/>
      <c r="Q771" s="10"/>
      <c r="R771" s="10"/>
      <c r="S771" s="10"/>
    </row>
    <row r="772" spans="4:19" x14ac:dyDescent="0.25">
      <c r="D772" s="10"/>
      <c r="E772" s="10"/>
      <c r="P772" s="10"/>
      <c r="Q772" s="10"/>
      <c r="R772" s="10"/>
      <c r="S772" s="10"/>
    </row>
    <row r="773" spans="4:19" x14ac:dyDescent="0.25">
      <c r="D773" s="10"/>
      <c r="E773" s="10"/>
      <c r="P773" s="10"/>
      <c r="Q773" s="10"/>
      <c r="R773" s="10"/>
      <c r="S773" s="10"/>
    </row>
    <row r="774" spans="4:19" x14ac:dyDescent="0.25">
      <c r="D774" s="10"/>
      <c r="E774" s="10"/>
      <c r="P774" s="10"/>
      <c r="Q774" s="10"/>
      <c r="R774" s="10"/>
      <c r="S774" s="10"/>
    </row>
    <row r="775" spans="4:19" x14ac:dyDescent="0.25">
      <c r="D775" s="10"/>
      <c r="E775" s="10"/>
      <c r="P775" s="10"/>
      <c r="Q775" s="10"/>
      <c r="R775" s="10"/>
      <c r="S775" s="10"/>
    </row>
    <row r="776" spans="4:19" x14ac:dyDescent="0.25">
      <c r="D776" s="10"/>
      <c r="E776" s="10"/>
      <c r="P776" s="10"/>
      <c r="Q776" s="10"/>
      <c r="R776" s="10"/>
      <c r="S776" s="10"/>
    </row>
    <row r="777" spans="4:19" x14ac:dyDescent="0.25">
      <c r="D777" s="10"/>
      <c r="E777" s="10"/>
      <c r="P777" s="10"/>
      <c r="Q777" s="10"/>
      <c r="R777" s="10"/>
      <c r="S777" s="10"/>
    </row>
    <row r="778" spans="4:19" x14ac:dyDescent="0.25">
      <c r="D778" s="10"/>
      <c r="E778" s="10"/>
      <c r="P778" s="10"/>
      <c r="Q778" s="10"/>
      <c r="R778" s="10"/>
      <c r="S778" s="10"/>
    </row>
    <row r="779" spans="4:19" x14ac:dyDescent="0.25">
      <c r="D779" s="10"/>
      <c r="E779" s="10"/>
      <c r="P779" s="10"/>
      <c r="Q779" s="10"/>
      <c r="R779" s="10"/>
      <c r="S779" s="10"/>
    </row>
    <row r="780" spans="4:19" x14ac:dyDescent="0.25">
      <c r="D780" s="10"/>
      <c r="E780" s="10"/>
      <c r="P780" s="10"/>
      <c r="Q780" s="10"/>
      <c r="R780" s="10"/>
      <c r="S780" s="10"/>
    </row>
    <row r="781" spans="4:19" x14ac:dyDescent="0.25">
      <c r="D781" s="10"/>
      <c r="E781" s="10"/>
      <c r="P781" s="10"/>
      <c r="Q781" s="10"/>
      <c r="R781" s="10"/>
      <c r="S781" s="10"/>
    </row>
    <row r="782" spans="4:19" x14ac:dyDescent="0.25">
      <c r="D782" s="10"/>
      <c r="E782" s="10"/>
      <c r="P782" s="10"/>
      <c r="Q782" s="10"/>
      <c r="R782" s="10"/>
      <c r="S782" s="10"/>
    </row>
    <row r="783" spans="4:19" x14ac:dyDescent="0.25">
      <c r="D783" s="10"/>
      <c r="E783" s="10"/>
      <c r="P783" s="10"/>
      <c r="Q783" s="10"/>
      <c r="R783" s="10"/>
      <c r="S783" s="10"/>
    </row>
  </sheetData>
  <mergeCells count="6">
    <mergeCell ref="F1:N1"/>
    <mergeCell ref="AF4:AG4"/>
    <mergeCell ref="AF5:AG5"/>
    <mergeCell ref="AF6:AG6"/>
    <mergeCell ref="AF7:AG7"/>
    <mergeCell ref="AF8:AG8"/>
  </mergeCells>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Wk10 B9 8.3.23</vt:lpstr>
      <vt:lpstr>HDCPS</vt:lpstr>
      <vt:lpstr>'Wk10 B9 8.3.23'!Print_Area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Steve Casper</dc:creator>
  <cp:lastModifiedBy>Steve Casper</cp:lastModifiedBy>
  <cp:lastPrinted>2023-08-09T02:08:49Z</cp:lastPrinted>
  <dcterms:created xsi:type="dcterms:W3CDTF">2023-08-05T14:55:21Z</dcterms:created>
  <dcterms:modified xsi:type="dcterms:W3CDTF">2023-08-09T02:11:19Z</dcterms:modified>
</cp:coreProperties>
</file>