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Documents\MLCC Golf League\2024 Mens League\"/>
    </mc:Choice>
  </mc:AlternateContent>
  <xr:revisionPtr revIDLastSave="0" documentId="13_ncr:1_{C5EF31C8-86AD-43E8-949A-ED335BF08D23}" xr6:coauthVersionLast="47" xr6:coauthVersionMax="47" xr10:uidLastSave="{00000000-0000-0000-0000-000000000000}"/>
  <bookViews>
    <workbookView xWindow="-120" yWindow="-120" windowWidth="29040" windowHeight="15720" xr2:uid="{43939D74-619B-4EDD-9505-5F62377F8E3D}"/>
  </bookViews>
  <sheets>
    <sheet name="B9 6.27.24" sheetId="1" r:id="rId1"/>
    <sheet name="HDCPS" sheetId="2" r:id="rId2"/>
  </sheets>
  <externalReferences>
    <externalReference r:id="rId3"/>
  </externalReferences>
  <definedNames>
    <definedName name="_xlnm.Print_Area" localSheetId="0">'B9 6.27.24'!$A$1:$M$149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2" i="1" l="1"/>
  <c r="H52" i="1"/>
  <c r="I52" i="1"/>
  <c r="L100" i="2"/>
  <c r="D100" i="2" s="1"/>
  <c r="B100" i="2"/>
  <c r="M99" i="2"/>
  <c r="D99" i="2"/>
  <c r="B99" i="2"/>
  <c r="M98" i="2"/>
  <c r="S98" i="2"/>
  <c r="B98" i="2"/>
  <c r="L97" i="2"/>
  <c r="D97" i="2" s="1"/>
  <c r="R97" i="2"/>
  <c r="B97" i="2"/>
  <c r="L96" i="2"/>
  <c r="D96" i="2" s="1"/>
  <c r="S96" i="2"/>
  <c r="B96" i="2"/>
  <c r="L95" i="2"/>
  <c r="D95" i="2" s="1"/>
  <c r="B95" i="2"/>
  <c r="L94" i="2"/>
  <c r="D94" i="2" s="1"/>
  <c r="B94" i="2"/>
  <c r="L93" i="2"/>
  <c r="D93" i="2" s="1"/>
  <c r="R93" i="2"/>
  <c r="B93" i="2"/>
  <c r="M92" i="2"/>
  <c r="S92" i="2"/>
  <c r="B92" i="2"/>
  <c r="L91" i="2"/>
  <c r="D91" i="2" s="1"/>
  <c r="R91" i="2"/>
  <c r="B91" i="2"/>
  <c r="M90" i="2"/>
  <c r="S90" i="2"/>
  <c r="B90" i="2"/>
  <c r="L89" i="2"/>
  <c r="D89" i="2" s="1"/>
  <c r="B89" i="2"/>
  <c r="L88" i="2"/>
  <c r="D88" i="2" s="1"/>
  <c r="S88" i="2"/>
  <c r="B88" i="2"/>
  <c r="L87" i="2"/>
  <c r="D87" i="2" s="1"/>
  <c r="B87" i="2"/>
  <c r="L86" i="2"/>
  <c r="D86" i="2" s="1"/>
  <c r="S86" i="2"/>
  <c r="B86" i="2"/>
  <c r="L85" i="2"/>
  <c r="D85" i="2" s="1"/>
  <c r="B85" i="2"/>
  <c r="M84" i="2"/>
  <c r="S84" i="2"/>
  <c r="B84" i="2"/>
  <c r="M83" i="2"/>
  <c r="L83" i="2"/>
  <c r="D83" i="2"/>
  <c r="B83" i="2"/>
  <c r="N82" i="2"/>
  <c r="L82" i="2"/>
  <c r="B82" i="2"/>
  <c r="M81" i="2"/>
  <c r="L81" i="2"/>
  <c r="S81" i="2"/>
  <c r="B81" i="2"/>
  <c r="L80" i="2"/>
  <c r="D80" i="2" s="1"/>
  <c r="E80" i="2" s="1"/>
  <c r="Q80" i="2" s="1"/>
  <c r="S80" i="2"/>
  <c r="B80" i="2"/>
  <c r="L79" i="2"/>
  <c r="D79" i="2" s="1"/>
  <c r="E79" i="2" s="1"/>
  <c r="S79" i="2"/>
  <c r="B79" i="2"/>
  <c r="L78" i="2"/>
  <c r="D78" i="2" s="1"/>
  <c r="B78" i="2"/>
  <c r="L77" i="2"/>
  <c r="D77" i="2" s="1"/>
  <c r="E77" i="2" s="1"/>
  <c r="P77" i="2" s="1"/>
  <c r="B77" i="2"/>
  <c r="M76" i="2"/>
  <c r="B76" i="2"/>
  <c r="M75" i="2"/>
  <c r="B75" i="2"/>
  <c r="S74" i="2"/>
  <c r="L74" i="2"/>
  <c r="D74" i="2" s="1"/>
  <c r="E74" i="2" s="1"/>
  <c r="B74" i="2"/>
  <c r="L73" i="2"/>
  <c r="D73" i="2" s="1"/>
  <c r="B73" i="2"/>
  <c r="S72" i="2"/>
  <c r="M72" i="2"/>
  <c r="B72" i="2"/>
  <c r="L71" i="2"/>
  <c r="D71" i="2" s="1"/>
  <c r="E71" i="2" s="1"/>
  <c r="S71" i="2"/>
  <c r="B71" i="2"/>
  <c r="L70" i="2"/>
  <c r="D70" i="2" s="1"/>
  <c r="E70" i="2" s="1"/>
  <c r="R70" i="2" s="1"/>
  <c r="B70" i="2"/>
  <c r="L69" i="2"/>
  <c r="D69" i="2" s="1"/>
  <c r="B69" i="2"/>
  <c r="L68" i="2"/>
  <c r="D68" i="2" s="1"/>
  <c r="B68" i="2"/>
  <c r="L67" i="2"/>
  <c r="D67" i="2" s="1"/>
  <c r="S67" i="2"/>
  <c r="B67" i="2"/>
  <c r="L66" i="2"/>
  <c r="D66" i="2" s="1"/>
  <c r="B66" i="2"/>
  <c r="L65" i="2"/>
  <c r="D65" i="2" s="1"/>
  <c r="E65" i="2" s="1"/>
  <c r="P65" i="2" s="1"/>
  <c r="B65" i="2"/>
  <c r="L64" i="2"/>
  <c r="D64" i="2" s="1"/>
  <c r="E64" i="2" s="1"/>
  <c r="P64" i="2" s="1"/>
  <c r="B64" i="2"/>
  <c r="M63" i="2"/>
  <c r="B63" i="2"/>
  <c r="L62" i="2"/>
  <c r="D62" i="2" s="1"/>
  <c r="E62" i="2" s="1"/>
  <c r="B62" i="2"/>
  <c r="L61" i="2"/>
  <c r="D61" i="2" s="1"/>
  <c r="E61" i="2" s="1"/>
  <c r="B61" i="2"/>
  <c r="R60" i="2"/>
  <c r="L60" i="2"/>
  <c r="D60" i="2" s="1"/>
  <c r="S60" i="2"/>
  <c r="B60" i="2"/>
  <c r="L59" i="2"/>
  <c r="D59" i="2" s="1"/>
  <c r="B59" i="2"/>
  <c r="L58" i="2"/>
  <c r="D58" i="2" s="1"/>
  <c r="B58" i="2"/>
  <c r="L57" i="2"/>
  <c r="D57" i="2" s="1"/>
  <c r="B57" i="2"/>
  <c r="L56" i="2"/>
  <c r="D56" i="2" s="1"/>
  <c r="B56" i="2"/>
  <c r="B55" i="2"/>
  <c r="L54" i="2"/>
  <c r="D54" i="2" s="1"/>
  <c r="B54" i="2"/>
  <c r="L53" i="2"/>
  <c r="D53" i="2" s="1"/>
  <c r="E53" i="2" s="1"/>
  <c r="B53" i="2"/>
  <c r="L52" i="2"/>
  <c r="R52" i="2"/>
  <c r="B52" i="2"/>
  <c r="B51" i="2"/>
  <c r="L50" i="2"/>
  <c r="D50" i="2" s="1"/>
  <c r="B50" i="2"/>
  <c r="L49" i="2"/>
  <c r="D49" i="2" s="1"/>
  <c r="B49" i="2"/>
  <c r="L48" i="2"/>
  <c r="D48" i="2" s="1"/>
  <c r="B48" i="2"/>
  <c r="L47" i="2"/>
  <c r="D47" i="2" s="1"/>
  <c r="S47" i="2"/>
  <c r="B47" i="2"/>
  <c r="L46" i="2"/>
  <c r="D46" i="2" s="1"/>
  <c r="B46" i="2"/>
  <c r="L45" i="2"/>
  <c r="D45" i="2" s="1"/>
  <c r="B45" i="2"/>
  <c r="L44" i="2"/>
  <c r="D44" i="2" s="1"/>
  <c r="B44" i="2"/>
  <c r="L43" i="2"/>
  <c r="D43" i="2" s="1"/>
  <c r="B43" i="2"/>
  <c r="B42" i="2"/>
  <c r="M41" i="2"/>
  <c r="B41" i="2"/>
  <c r="L40" i="2"/>
  <c r="D40" i="2" s="1"/>
  <c r="B40" i="2"/>
  <c r="L39" i="2"/>
  <c r="D39" i="2" s="1"/>
  <c r="S39" i="2"/>
  <c r="B39" i="2"/>
  <c r="L38" i="2"/>
  <c r="D38" i="2" s="1"/>
  <c r="B38" i="2"/>
  <c r="S37" i="2"/>
  <c r="M37" i="2"/>
  <c r="R37" i="2"/>
  <c r="B37" i="2"/>
  <c r="L36" i="2"/>
  <c r="D36" i="2" s="1"/>
  <c r="B36" i="2"/>
  <c r="L35" i="2"/>
  <c r="D35" i="2" s="1"/>
  <c r="S35" i="2"/>
  <c r="B35" i="2"/>
  <c r="L34" i="2"/>
  <c r="D34" i="2" s="1"/>
  <c r="B34" i="2"/>
  <c r="L33" i="2"/>
  <c r="S33" i="2"/>
  <c r="D33" i="2"/>
  <c r="B33" i="2"/>
  <c r="L32" i="2"/>
  <c r="D32" i="2" s="1"/>
  <c r="E32" i="2" s="1"/>
  <c r="B32" i="2"/>
  <c r="L31" i="2"/>
  <c r="D31" i="2" s="1"/>
  <c r="B31" i="2"/>
  <c r="L30" i="2"/>
  <c r="D30" i="2"/>
  <c r="E30" i="2" s="1"/>
  <c r="B30" i="2"/>
  <c r="O29" i="2"/>
  <c r="L29" i="2"/>
  <c r="D29" i="2"/>
  <c r="B29" i="2"/>
  <c r="L28" i="2"/>
  <c r="D28" i="2" s="1"/>
  <c r="B28" i="2"/>
  <c r="L27" i="2"/>
  <c r="D27" i="2" s="1"/>
  <c r="B27" i="2"/>
  <c r="L26" i="2"/>
  <c r="D26" i="2" s="1"/>
  <c r="B26" i="2"/>
  <c r="L25" i="2"/>
  <c r="D25" i="2" s="1"/>
  <c r="B25" i="2"/>
  <c r="L24" i="2"/>
  <c r="D24" i="2" s="1"/>
  <c r="B24" i="2"/>
  <c r="L23" i="2"/>
  <c r="D23" i="2" s="1"/>
  <c r="B23" i="2"/>
  <c r="L22" i="2"/>
  <c r="D22" i="2" s="1"/>
  <c r="B22" i="2"/>
  <c r="L21" i="2"/>
  <c r="D21" i="2" s="1"/>
  <c r="B21" i="2"/>
  <c r="L20" i="2"/>
  <c r="D20" i="2" s="1"/>
  <c r="B20" i="2"/>
  <c r="L19" i="2"/>
  <c r="D19" i="2" s="1"/>
  <c r="S19" i="2"/>
  <c r="B19" i="2"/>
  <c r="L18" i="2"/>
  <c r="D18" i="2" s="1"/>
  <c r="B18" i="2"/>
  <c r="L17" i="2"/>
  <c r="D17" i="2" s="1"/>
  <c r="B17" i="2"/>
  <c r="L16" i="2"/>
  <c r="D16" i="2" s="1"/>
  <c r="B16" i="2"/>
  <c r="L15" i="2"/>
  <c r="D15" i="2" s="1"/>
  <c r="S15" i="2"/>
  <c r="B15" i="2"/>
  <c r="L14" i="2"/>
  <c r="D14" i="2" s="1"/>
  <c r="B14" i="2"/>
  <c r="M13" i="2"/>
  <c r="L13" i="2"/>
  <c r="B13" i="2"/>
  <c r="N12" i="2"/>
  <c r="M12" i="2"/>
  <c r="S12" i="2"/>
  <c r="D12" i="2"/>
  <c r="E12" i="2" s="1"/>
  <c r="Q12" i="2" s="1"/>
  <c r="B12" i="2"/>
  <c r="L11" i="2"/>
  <c r="D11" i="2" s="1"/>
  <c r="S11" i="2"/>
  <c r="B11" i="2"/>
  <c r="L10" i="2"/>
  <c r="D10" i="2" s="1"/>
  <c r="E10" i="2" s="1"/>
  <c r="P10" i="2" s="1"/>
  <c r="S10" i="2"/>
  <c r="B10" i="2"/>
  <c r="R9" i="2"/>
  <c r="L9" i="2"/>
  <c r="M9" i="2"/>
  <c r="S9" i="2"/>
  <c r="B9" i="2"/>
  <c r="M8" i="2"/>
  <c r="D8" i="2"/>
  <c r="E8" i="2" s="1"/>
  <c r="O8" i="2" s="1"/>
  <c r="B8" i="2"/>
  <c r="L7" i="2"/>
  <c r="D7" i="2" s="1"/>
  <c r="R7" i="2"/>
  <c r="B7" i="2"/>
  <c r="L6" i="2"/>
  <c r="D6" i="2" s="1"/>
  <c r="B6" i="2"/>
  <c r="L5" i="2"/>
  <c r="D5" i="2" s="1"/>
  <c r="E5" i="2" s="1"/>
  <c r="M5" i="2" s="1"/>
  <c r="S5" i="2"/>
  <c r="B5" i="2"/>
  <c r="L4" i="2"/>
  <c r="D4" i="2" s="1"/>
  <c r="B4" i="2"/>
  <c r="L3" i="2"/>
  <c r="D3" i="2" s="1"/>
  <c r="S3" i="2"/>
  <c r="B3" i="2"/>
  <c r="P116" i="1"/>
  <c r="P117" i="1" s="1"/>
  <c r="P115" i="1"/>
  <c r="X110" i="1"/>
  <c r="W110" i="1"/>
  <c r="V110" i="1"/>
  <c r="U110" i="1"/>
  <c r="T110" i="1"/>
  <c r="S110" i="1"/>
  <c r="R110" i="1"/>
  <c r="Q110" i="1"/>
  <c r="P110" i="1"/>
  <c r="P114" i="1" s="1"/>
  <c r="X109" i="1"/>
  <c r="W109" i="1"/>
  <c r="V109" i="1"/>
  <c r="U109" i="1"/>
  <c r="T109" i="1"/>
  <c r="S109" i="1"/>
  <c r="R109" i="1"/>
  <c r="Q109" i="1"/>
  <c r="P109" i="1"/>
  <c r="P113" i="1" s="1"/>
  <c r="X108" i="1"/>
  <c r="W108" i="1"/>
  <c r="V108" i="1"/>
  <c r="U108" i="1"/>
  <c r="T108" i="1"/>
  <c r="S108" i="1"/>
  <c r="R108" i="1"/>
  <c r="Q108" i="1"/>
  <c r="P108" i="1"/>
  <c r="P112" i="1" s="1"/>
  <c r="X107" i="1"/>
  <c r="W107" i="1"/>
  <c r="V107" i="1"/>
  <c r="U107" i="1"/>
  <c r="T107" i="1"/>
  <c r="S107" i="1"/>
  <c r="R107" i="1"/>
  <c r="Q107" i="1"/>
  <c r="P107" i="1"/>
  <c r="P111" i="1" s="1"/>
  <c r="Q111" i="1" s="1"/>
  <c r="X106" i="1"/>
  <c r="S106" i="1"/>
  <c r="P106" i="1"/>
  <c r="X105" i="1"/>
  <c r="W105" i="1"/>
  <c r="W106" i="1" s="1"/>
  <c r="V105" i="1"/>
  <c r="V106" i="1" s="1"/>
  <c r="U105" i="1"/>
  <c r="U106" i="1" s="1"/>
  <c r="T105" i="1"/>
  <c r="T106" i="1" s="1"/>
  <c r="S105" i="1"/>
  <c r="R105" i="1"/>
  <c r="R106" i="1" s="1"/>
  <c r="Q105" i="1"/>
  <c r="Q106" i="1" s="1"/>
  <c r="P105" i="1"/>
  <c r="Z101" i="1"/>
  <c r="D36" i="1" s="1"/>
  <c r="Y101" i="1"/>
  <c r="Z100" i="1"/>
  <c r="AA100" i="1" s="1"/>
  <c r="I50" i="1" s="1"/>
  <c r="Y100" i="1"/>
  <c r="Z99" i="1"/>
  <c r="D9" i="1" s="1"/>
  <c r="Y99" i="1"/>
  <c r="Z98" i="1"/>
  <c r="H27" i="1" s="1"/>
  <c r="Y98" i="1"/>
  <c r="AA98" i="1" s="1"/>
  <c r="I27" i="1" s="1"/>
  <c r="Z97" i="1"/>
  <c r="H37" i="1" s="1"/>
  <c r="Y97" i="1"/>
  <c r="AA97" i="1" s="1"/>
  <c r="I37" i="1" s="1"/>
  <c r="Z96" i="1"/>
  <c r="H9" i="1" s="1"/>
  <c r="Y96" i="1"/>
  <c r="AA95" i="1"/>
  <c r="E20" i="1" s="1"/>
  <c r="Z95" i="1"/>
  <c r="Y95" i="1"/>
  <c r="Z94" i="1"/>
  <c r="H72" i="1" s="1"/>
  <c r="Y94" i="1"/>
  <c r="Z93" i="1"/>
  <c r="H14" i="1" s="1"/>
  <c r="AA93" i="1"/>
  <c r="Y93" i="1"/>
  <c r="Z92" i="1"/>
  <c r="D35" i="1" s="1"/>
  <c r="Y92" i="1"/>
  <c r="Z91" i="1"/>
  <c r="AA91" i="1" s="1"/>
  <c r="E69" i="1" s="1"/>
  <c r="Y91" i="1"/>
  <c r="AA90" i="1"/>
  <c r="Z90" i="1"/>
  <c r="Y90" i="1"/>
  <c r="Z89" i="1"/>
  <c r="D21" i="1" s="1"/>
  <c r="Y89" i="1"/>
  <c r="Z88" i="1"/>
  <c r="D23" i="1" s="1"/>
  <c r="Y88" i="1"/>
  <c r="AA88" i="1" s="1"/>
  <c r="E23" i="1" s="1"/>
  <c r="Z87" i="1"/>
  <c r="AA87" i="1" s="1"/>
  <c r="I56" i="1" s="1"/>
  <c r="Y87" i="1"/>
  <c r="Z86" i="1"/>
  <c r="Y86" i="1"/>
  <c r="AA86" i="1" s="1"/>
  <c r="E5" i="1" s="1"/>
  <c r="Z85" i="1"/>
  <c r="Y85" i="1"/>
  <c r="AA84" i="1"/>
  <c r="Z84" i="1"/>
  <c r="Y84" i="1"/>
  <c r="AA83" i="1"/>
  <c r="Z83" i="1"/>
  <c r="Y83" i="1"/>
  <c r="AA82" i="1"/>
  <c r="Z82" i="1"/>
  <c r="Y82" i="1"/>
  <c r="Z81" i="1"/>
  <c r="H57" i="1" s="1"/>
  <c r="AA81" i="1"/>
  <c r="Y81" i="1"/>
  <c r="Z80" i="1"/>
  <c r="AA80" i="1" s="1"/>
  <c r="E55" i="1" s="1"/>
  <c r="Y80" i="1"/>
  <c r="AA79" i="1"/>
  <c r="Z79" i="1"/>
  <c r="Y79" i="1"/>
  <c r="AA78" i="1"/>
  <c r="Z78" i="1"/>
  <c r="Y78" i="1"/>
  <c r="Z77" i="1"/>
  <c r="Y77" i="1"/>
  <c r="Z76" i="1"/>
  <c r="D56" i="1" s="1"/>
  <c r="Y76" i="1"/>
  <c r="AA76" i="1" s="1"/>
  <c r="E56" i="1" s="1"/>
  <c r="Z75" i="1"/>
  <c r="D72" i="1" s="1"/>
  <c r="Y75" i="1"/>
  <c r="Z74" i="1"/>
  <c r="Y74" i="1"/>
  <c r="Z73" i="1"/>
  <c r="H20" i="1" s="1"/>
  <c r="Y73" i="1"/>
  <c r="Z72" i="1"/>
  <c r="D57" i="1" s="1"/>
  <c r="AA72" i="1"/>
  <c r="Y72" i="1"/>
  <c r="G72" i="1"/>
  <c r="C72" i="1"/>
  <c r="Z71" i="1"/>
  <c r="D29" i="1" s="1"/>
  <c r="AA71" i="1"/>
  <c r="Y71" i="1"/>
  <c r="G71" i="1"/>
  <c r="Z70" i="1"/>
  <c r="H11" i="1" s="1"/>
  <c r="Y70" i="1"/>
  <c r="G11" i="1" s="1"/>
  <c r="Z69" i="1"/>
  <c r="D41" i="1" s="1"/>
  <c r="Y69" i="1"/>
  <c r="AA69" i="1" s="1"/>
  <c r="E41" i="1" s="1"/>
  <c r="G69" i="1"/>
  <c r="D69" i="1"/>
  <c r="C69" i="1"/>
  <c r="Z68" i="1"/>
  <c r="H26" i="1" s="1"/>
  <c r="Y68" i="1"/>
  <c r="AA68" i="1" s="1"/>
  <c r="I26" i="1" s="1"/>
  <c r="Z67" i="1"/>
  <c r="H39" i="1" s="1"/>
  <c r="AA67" i="1"/>
  <c r="Y67" i="1"/>
  <c r="G67" i="1"/>
  <c r="E67" i="1"/>
  <c r="D67" i="1"/>
  <c r="C67" i="1"/>
  <c r="Z66" i="1"/>
  <c r="D73" i="1" s="1"/>
  <c r="AA66" i="1"/>
  <c r="E73" i="1" s="1"/>
  <c r="Y66" i="1"/>
  <c r="C73" i="1" s="1"/>
  <c r="Z65" i="1"/>
  <c r="H43" i="1" s="1"/>
  <c r="AA65" i="1"/>
  <c r="Y65" i="1"/>
  <c r="G65" i="1"/>
  <c r="Z64" i="1"/>
  <c r="D25" i="1" s="1"/>
  <c r="Y64" i="1"/>
  <c r="C25" i="1" s="1"/>
  <c r="AA63" i="1"/>
  <c r="Z63" i="1"/>
  <c r="Y63" i="1"/>
  <c r="Z62" i="1"/>
  <c r="Y62" i="1"/>
  <c r="Z61" i="1"/>
  <c r="AA61" i="1" s="1"/>
  <c r="E22" i="1" s="1"/>
  <c r="Y61" i="1"/>
  <c r="AA60" i="1"/>
  <c r="E43" i="1" s="1"/>
  <c r="Z60" i="1"/>
  <c r="Y60" i="1"/>
  <c r="Z59" i="1"/>
  <c r="Y59" i="1"/>
  <c r="C59" i="1"/>
  <c r="Z58" i="1"/>
  <c r="H58" i="1" s="1"/>
  <c r="AA58" i="1"/>
  <c r="Y58" i="1"/>
  <c r="Z57" i="1"/>
  <c r="H65" i="1" s="1"/>
  <c r="Y57" i="1"/>
  <c r="AA57" i="1" s="1"/>
  <c r="I65" i="1" s="1"/>
  <c r="I58" i="1"/>
  <c r="G58" i="1"/>
  <c r="E57" i="1"/>
  <c r="C57" i="1"/>
  <c r="Z56" i="1"/>
  <c r="H10" i="1" s="1"/>
  <c r="Y56" i="1"/>
  <c r="I57" i="1"/>
  <c r="G57" i="1"/>
  <c r="C56" i="1"/>
  <c r="Z55" i="1"/>
  <c r="H38" i="1" s="1"/>
  <c r="Y55" i="1"/>
  <c r="AA55" i="1" s="1"/>
  <c r="I38" i="1" s="1"/>
  <c r="H56" i="1"/>
  <c r="G56" i="1"/>
  <c r="C55" i="1"/>
  <c r="Z54" i="1"/>
  <c r="H67" i="1" s="1"/>
  <c r="Y54" i="1"/>
  <c r="AA54" i="1" s="1"/>
  <c r="I67" i="1" s="1"/>
  <c r="C54" i="1"/>
  <c r="Z53" i="1"/>
  <c r="H70" i="1" s="1"/>
  <c r="Y53" i="1"/>
  <c r="G70" i="1" s="1"/>
  <c r="C53" i="1"/>
  <c r="Z52" i="1"/>
  <c r="H35" i="1" s="1"/>
  <c r="Y52" i="1"/>
  <c r="Z51" i="1"/>
  <c r="H7" i="1" s="1"/>
  <c r="Y51" i="1"/>
  <c r="G51" i="1"/>
  <c r="C51" i="1"/>
  <c r="Z50" i="1"/>
  <c r="H8" i="1" s="1"/>
  <c r="Y50" i="1"/>
  <c r="H50" i="1"/>
  <c r="G50" i="1"/>
  <c r="Z49" i="1"/>
  <c r="D65" i="1" s="1"/>
  <c r="Y49" i="1"/>
  <c r="C65" i="1" s="1"/>
  <c r="AA48" i="1"/>
  <c r="Z48" i="1"/>
  <c r="Y48" i="1"/>
  <c r="Z47" i="1"/>
  <c r="D39" i="1" s="1"/>
  <c r="Y47" i="1"/>
  <c r="AA47" i="1" s="1"/>
  <c r="E39" i="1" s="1"/>
  <c r="Z46" i="1"/>
  <c r="Y46" i="1"/>
  <c r="Z45" i="1"/>
  <c r="Y45" i="1"/>
  <c r="G68" i="1" s="1"/>
  <c r="Z44" i="1"/>
  <c r="H42" i="1" s="1"/>
  <c r="AA44" i="1"/>
  <c r="Y44" i="1"/>
  <c r="Z43" i="1"/>
  <c r="Y43" i="1"/>
  <c r="AA43" i="1" s="1"/>
  <c r="E8" i="1" s="1"/>
  <c r="I43" i="1"/>
  <c r="G43" i="1"/>
  <c r="D43" i="1"/>
  <c r="C43" i="1"/>
  <c r="AA42" i="1"/>
  <c r="E44" i="1" s="1"/>
  <c r="Z42" i="1"/>
  <c r="D44" i="1" s="1"/>
  <c r="Y42" i="1"/>
  <c r="C44" i="1" s="1"/>
  <c r="I42" i="1"/>
  <c r="G42" i="1"/>
  <c r="Z41" i="1"/>
  <c r="D40" i="1" s="1"/>
  <c r="Y41" i="1"/>
  <c r="C41" i="1"/>
  <c r="Z40" i="1"/>
  <c r="AA40" i="1" s="1"/>
  <c r="I12" i="1" s="1"/>
  <c r="Y40" i="1"/>
  <c r="I40" i="1"/>
  <c r="H40" i="1"/>
  <c r="G40" i="1"/>
  <c r="C40" i="1"/>
  <c r="Z39" i="1"/>
  <c r="Y39" i="1"/>
  <c r="AA39" i="1" s="1"/>
  <c r="I39" i="1"/>
  <c r="G39" i="1"/>
  <c r="C39" i="1"/>
  <c r="AA38" i="1"/>
  <c r="E6" i="1" s="1"/>
  <c r="Z38" i="1"/>
  <c r="Y38" i="1"/>
  <c r="G38" i="1"/>
  <c r="Z37" i="1"/>
  <c r="D68" i="1" s="1"/>
  <c r="Y37" i="1"/>
  <c r="C68" i="1" s="1"/>
  <c r="G37" i="1"/>
  <c r="AA36" i="1"/>
  <c r="I59" i="1" s="1"/>
  <c r="Z36" i="1"/>
  <c r="H59" i="1" s="1"/>
  <c r="Y36" i="1"/>
  <c r="G59" i="1" s="1"/>
  <c r="C36" i="1"/>
  <c r="Z35" i="1"/>
  <c r="AA35" i="1" s="1"/>
  <c r="E7" i="1" s="1"/>
  <c r="Y35" i="1"/>
  <c r="G35" i="1"/>
  <c r="C35" i="1"/>
  <c r="AA34" i="1"/>
  <c r="I6" i="1" s="1"/>
  <c r="Z34" i="1"/>
  <c r="Y34" i="1"/>
  <c r="Z33" i="1"/>
  <c r="H25" i="1" s="1"/>
  <c r="Y33" i="1"/>
  <c r="G25" i="1" s="1"/>
  <c r="AA32" i="1"/>
  <c r="I55" i="1" s="1"/>
  <c r="Z32" i="1"/>
  <c r="H55" i="1" s="1"/>
  <c r="Y32" i="1"/>
  <c r="G55" i="1" s="1"/>
  <c r="Z31" i="1"/>
  <c r="H36" i="1" s="1"/>
  <c r="Y31" i="1"/>
  <c r="Z30" i="1"/>
  <c r="H41" i="1" s="1"/>
  <c r="AA30" i="1"/>
  <c r="I41" i="1" s="1"/>
  <c r="Y30" i="1"/>
  <c r="G41" i="1" s="1"/>
  <c r="AA29" i="1"/>
  <c r="E58" i="1" s="1"/>
  <c r="Z29" i="1"/>
  <c r="D58" i="1" s="1"/>
  <c r="Y29" i="1"/>
  <c r="C58" i="1" s="1"/>
  <c r="I29" i="1"/>
  <c r="H29" i="1"/>
  <c r="G29" i="1"/>
  <c r="E29" i="1"/>
  <c r="C29" i="1"/>
  <c r="AA28" i="1"/>
  <c r="E71" i="1" s="1"/>
  <c r="Z28" i="1"/>
  <c r="D71" i="1" s="1"/>
  <c r="Y28" i="1"/>
  <c r="C71" i="1" s="1"/>
  <c r="I28" i="1"/>
  <c r="H28" i="1"/>
  <c r="G28" i="1"/>
  <c r="E28" i="1"/>
  <c r="D28" i="1"/>
  <c r="C28" i="1"/>
  <c r="AA27" i="1"/>
  <c r="E66" i="1" s="1"/>
  <c r="Z27" i="1"/>
  <c r="D66" i="1" s="1"/>
  <c r="Y27" i="1"/>
  <c r="C66" i="1" s="1"/>
  <c r="G27" i="1"/>
  <c r="AA26" i="1"/>
  <c r="E53" i="1" s="1"/>
  <c r="Z26" i="1"/>
  <c r="D53" i="1" s="1"/>
  <c r="Y26" i="1"/>
  <c r="AA25" i="1"/>
  <c r="E11" i="1" s="1"/>
  <c r="Z25" i="1"/>
  <c r="Y25" i="1"/>
  <c r="Z24" i="1"/>
  <c r="AA24" i="1" s="1"/>
  <c r="I23" i="1" s="1"/>
  <c r="Y24" i="1"/>
  <c r="C24" i="1"/>
  <c r="AA23" i="1"/>
  <c r="E10" i="1" s="1"/>
  <c r="Z23" i="1"/>
  <c r="Y23" i="1"/>
  <c r="G23" i="1"/>
  <c r="C23" i="1"/>
  <c r="Z22" i="1"/>
  <c r="AA22" i="1" s="1"/>
  <c r="I21" i="1" s="1"/>
  <c r="Y22" i="1"/>
  <c r="G22" i="1"/>
  <c r="D22" i="1"/>
  <c r="C22" i="1"/>
  <c r="AA21" i="1"/>
  <c r="E51" i="1" s="1"/>
  <c r="Z21" i="1"/>
  <c r="D51" i="1" s="1"/>
  <c r="Y21" i="1"/>
  <c r="G21" i="1"/>
  <c r="C21" i="1"/>
  <c r="AA20" i="1"/>
  <c r="E59" i="1" s="1"/>
  <c r="Z20" i="1"/>
  <c r="D59" i="1" s="1"/>
  <c r="Y20" i="1"/>
  <c r="G20" i="1"/>
  <c r="D20" i="1"/>
  <c r="C20" i="1"/>
  <c r="AA19" i="1"/>
  <c r="I71" i="1" s="1"/>
  <c r="Z19" i="1"/>
  <c r="H71" i="1" s="1"/>
  <c r="Y19" i="1"/>
  <c r="Z18" i="1"/>
  <c r="D50" i="1" s="1"/>
  <c r="Y18" i="1"/>
  <c r="AA18" i="1" s="1"/>
  <c r="E50" i="1" s="1"/>
  <c r="AA17" i="1"/>
  <c r="E70" i="1" s="1"/>
  <c r="Z17" i="1"/>
  <c r="D70" i="1" s="1"/>
  <c r="Y17" i="1"/>
  <c r="C70" i="1" s="1"/>
  <c r="Z16" i="1"/>
  <c r="H54" i="1" s="1"/>
  <c r="Y16" i="1"/>
  <c r="G54" i="1" s="1"/>
  <c r="Z15" i="1"/>
  <c r="H73" i="1" s="1"/>
  <c r="AA15" i="1"/>
  <c r="I73" i="1" s="1"/>
  <c r="Y15" i="1"/>
  <c r="G73" i="1" s="1"/>
  <c r="AA14" i="1"/>
  <c r="I69" i="1" s="1"/>
  <c r="Z14" i="1"/>
  <c r="H69" i="1" s="1"/>
  <c r="Y14" i="1"/>
  <c r="I14" i="1"/>
  <c r="G14" i="1"/>
  <c r="E14" i="1"/>
  <c r="D14" i="1"/>
  <c r="C14" i="1"/>
  <c r="AA13" i="1"/>
  <c r="E37" i="1" s="1"/>
  <c r="Z13" i="1"/>
  <c r="D37" i="1" s="1"/>
  <c r="Y13" i="1"/>
  <c r="C37" i="1" s="1"/>
  <c r="I13" i="1"/>
  <c r="H13" i="1"/>
  <c r="G13" i="1"/>
  <c r="E13" i="1"/>
  <c r="D13" i="1"/>
  <c r="C13" i="1"/>
  <c r="AA12" i="1"/>
  <c r="E52" i="1" s="1"/>
  <c r="Z12" i="1"/>
  <c r="D52" i="1" s="1"/>
  <c r="Y12" i="1"/>
  <c r="C52" i="1" s="1"/>
  <c r="G12" i="1"/>
  <c r="C12" i="1"/>
  <c r="Z11" i="1"/>
  <c r="D42" i="1" s="1"/>
  <c r="Y11" i="1"/>
  <c r="C42" i="1" s="1"/>
  <c r="D11" i="1"/>
  <c r="C11" i="1"/>
  <c r="Z10" i="1"/>
  <c r="D26" i="1" s="1"/>
  <c r="Y10" i="1"/>
  <c r="C26" i="1" s="1"/>
  <c r="G10" i="1"/>
  <c r="D10" i="1"/>
  <c r="C10" i="1"/>
  <c r="AA9" i="1"/>
  <c r="E74" i="1" s="1"/>
  <c r="Z9" i="1"/>
  <c r="D74" i="1" s="1"/>
  <c r="Y9" i="1"/>
  <c r="C74" i="1" s="1"/>
  <c r="G9" i="1"/>
  <c r="C9" i="1"/>
  <c r="AA8" i="1"/>
  <c r="I66" i="1" s="1"/>
  <c r="Z8" i="1"/>
  <c r="H66" i="1" s="1"/>
  <c r="Y8" i="1"/>
  <c r="G66" i="1" s="1"/>
  <c r="G8" i="1"/>
  <c r="D8" i="1"/>
  <c r="C8" i="1"/>
  <c r="Z7" i="1"/>
  <c r="H24" i="1" s="1"/>
  <c r="Y7" i="1"/>
  <c r="G24" i="1" s="1"/>
  <c r="G7" i="1"/>
  <c r="D7" i="1"/>
  <c r="C7" i="1"/>
  <c r="Z6" i="1"/>
  <c r="D27" i="1" s="1"/>
  <c r="Y6" i="1"/>
  <c r="C27" i="1" s="1"/>
  <c r="H6" i="1"/>
  <c r="G6" i="1"/>
  <c r="D6" i="1"/>
  <c r="C6" i="1"/>
  <c r="Z5" i="1"/>
  <c r="Y5" i="1"/>
  <c r="G53" i="1" s="1"/>
  <c r="G5" i="1"/>
  <c r="D5" i="1"/>
  <c r="C5" i="1"/>
  <c r="AC105" i="1"/>
  <c r="AB105" i="1"/>
  <c r="Z4" i="1"/>
  <c r="D38" i="1" s="1"/>
  <c r="Y4" i="1"/>
  <c r="C38" i="1" s="1"/>
  <c r="E94" i="2" l="1"/>
  <c r="P94" i="2" s="1"/>
  <c r="E6" i="2"/>
  <c r="M6" i="2" s="1"/>
  <c r="N6" i="2"/>
  <c r="E49" i="2"/>
  <c r="Q49" i="2" s="1"/>
  <c r="E57" i="2"/>
  <c r="N57" i="2" s="1"/>
  <c r="E59" i="2"/>
  <c r="Q59" i="2" s="1"/>
  <c r="P74" i="2"/>
  <c r="E96" i="2"/>
  <c r="Q70" i="2"/>
  <c r="M10" i="2"/>
  <c r="O12" i="2"/>
  <c r="E47" i="2"/>
  <c r="O47" i="2" s="1"/>
  <c r="P12" i="2"/>
  <c r="E4" i="2"/>
  <c r="E3" i="2"/>
  <c r="O3" i="2" s="1"/>
  <c r="Q5" i="2"/>
  <c r="N5" i="2"/>
  <c r="E7" i="2"/>
  <c r="S13" i="2"/>
  <c r="R18" i="2"/>
  <c r="S18" i="2"/>
  <c r="E29" i="2"/>
  <c r="Q29" i="2" s="1"/>
  <c r="S32" i="2"/>
  <c r="S6" i="2"/>
  <c r="S14" i="2"/>
  <c r="P5" i="2"/>
  <c r="R8" i="2"/>
  <c r="P8" i="2"/>
  <c r="E14" i="2"/>
  <c r="P14" i="2" s="1"/>
  <c r="E17" i="2"/>
  <c r="P17" i="2" s="1"/>
  <c r="E23" i="2"/>
  <c r="E25" i="2"/>
  <c r="N25" i="2" s="1"/>
  <c r="E27" i="2"/>
  <c r="O27" i="2" s="1"/>
  <c r="E36" i="2"/>
  <c r="O36" i="2" s="1"/>
  <c r="E67" i="2"/>
  <c r="N67" i="2" s="1"/>
  <c r="R5" i="2"/>
  <c r="L8" i="2"/>
  <c r="R20" i="2"/>
  <c r="S20" i="2"/>
  <c r="E34" i="2"/>
  <c r="N34" i="2" s="1"/>
  <c r="O34" i="2"/>
  <c r="E20" i="2"/>
  <c r="O20" i="2" s="1"/>
  <c r="E16" i="2"/>
  <c r="O16" i="2" s="1"/>
  <c r="E19" i="2"/>
  <c r="R19" i="2" s="1"/>
  <c r="N19" i="2"/>
  <c r="S21" i="2"/>
  <c r="M42" i="2"/>
  <c r="D42" i="2"/>
  <c r="S53" i="2"/>
  <c r="R53" i="2"/>
  <c r="N53" i="2"/>
  <c r="R79" i="2"/>
  <c r="Q79" i="2"/>
  <c r="P79" i="2"/>
  <c r="S7" i="2"/>
  <c r="S8" i="2"/>
  <c r="R12" i="2"/>
  <c r="S16" i="2"/>
  <c r="M19" i="2"/>
  <c r="N22" i="2"/>
  <c r="M22" i="2"/>
  <c r="E22" i="2"/>
  <c r="O5" i="2"/>
  <c r="N10" i="2"/>
  <c r="E15" i="2"/>
  <c r="P15" i="2" s="1"/>
  <c r="S17" i="2"/>
  <c r="R22" i="2"/>
  <c r="S22" i="2"/>
  <c r="R23" i="2"/>
  <c r="R25" i="2"/>
  <c r="R27" i="2"/>
  <c r="P30" i="2"/>
  <c r="M30" i="2"/>
  <c r="R30" i="2"/>
  <c r="Q30" i="2"/>
  <c r="E31" i="2"/>
  <c r="N31" i="2" s="1"/>
  <c r="N62" i="2"/>
  <c r="S62" i="2"/>
  <c r="M62" i="2"/>
  <c r="R62" i="2"/>
  <c r="Q8" i="2"/>
  <c r="E35" i="2"/>
  <c r="M35" i="2" s="1"/>
  <c r="S4" i="2"/>
  <c r="N8" i="2"/>
  <c r="E11" i="2"/>
  <c r="P11" i="2" s="1"/>
  <c r="O11" i="2"/>
  <c r="E18" i="2"/>
  <c r="M18" i="2" s="1"/>
  <c r="E21" i="2"/>
  <c r="O21" i="2" s="1"/>
  <c r="R24" i="2"/>
  <c r="S24" i="2"/>
  <c r="R26" i="2"/>
  <c r="S26" i="2"/>
  <c r="S28" i="2"/>
  <c r="S30" i="2"/>
  <c r="P32" i="2"/>
  <c r="M32" i="2"/>
  <c r="Q32" i="2"/>
  <c r="E33" i="2"/>
  <c r="N33" i="2" s="1"/>
  <c r="E38" i="2"/>
  <c r="P38" i="2" s="1"/>
  <c r="R45" i="2"/>
  <c r="N61" i="2"/>
  <c r="S61" i="2"/>
  <c r="M61" i="2"/>
  <c r="R61" i="2"/>
  <c r="R46" i="2"/>
  <c r="R49" i="2"/>
  <c r="Q53" i="2"/>
  <c r="R71" i="2"/>
  <c r="P71" i="2"/>
  <c r="N71" i="2"/>
  <c r="Q71" i="2"/>
  <c r="O10" i="2"/>
  <c r="E24" i="2"/>
  <c r="N24" i="2" s="1"/>
  <c r="E26" i="2"/>
  <c r="N26" i="2" s="1"/>
  <c r="E28" i="2"/>
  <c r="O28" i="2" s="1"/>
  <c r="R32" i="2"/>
  <c r="L42" i="2"/>
  <c r="S42" i="2"/>
  <c r="S45" i="2"/>
  <c r="Q61" i="2"/>
  <c r="D63" i="2"/>
  <c r="S63" i="2"/>
  <c r="L63" i="2"/>
  <c r="N64" i="2"/>
  <c r="S64" i="2"/>
  <c r="M64" i="2"/>
  <c r="N65" i="2"/>
  <c r="M65" i="2"/>
  <c r="S65" i="2"/>
  <c r="Q10" i="2"/>
  <c r="S29" i="2"/>
  <c r="S31" i="2"/>
  <c r="R47" i="2"/>
  <c r="S49" i="2"/>
  <c r="S73" i="2"/>
  <c r="D76" i="2"/>
  <c r="L76" i="2"/>
  <c r="S76" i="2"/>
  <c r="R10" i="2"/>
  <c r="D13" i="2"/>
  <c r="S41" i="2"/>
  <c r="D41" i="2"/>
  <c r="L41" i="2"/>
  <c r="S43" i="2"/>
  <c r="E45" i="2"/>
  <c r="M45" i="2" s="1"/>
  <c r="R58" i="2"/>
  <c r="E78" i="2"/>
  <c r="N78" i="2" s="1"/>
  <c r="E99" i="2"/>
  <c r="O99" i="2" s="1"/>
  <c r="D9" i="2"/>
  <c r="S23" i="2"/>
  <c r="S25" i="2"/>
  <c r="S27" i="2"/>
  <c r="N30" i="2"/>
  <c r="R31" i="2"/>
  <c r="N32" i="2"/>
  <c r="R33" i="2"/>
  <c r="E39" i="2"/>
  <c r="O39" i="2" s="1"/>
  <c r="E40" i="2"/>
  <c r="Q40" i="2" s="1"/>
  <c r="R44" i="2"/>
  <c r="Q47" i="2"/>
  <c r="R48" i="2"/>
  <c r="S55" i="2"/>
  <c r="M55" i="2"/>
  <c r="S56" i="2"/>
  <c r="P61" i="2"/>
  <c r="P62" i="2"/>
  <c r="R63" i="2"/>
  <c r="R64" i="2"/>
  <c r="O30" i="2"/>
  <c r="O32" i="2"/>
  <c r="S38" i="2"/>
  <c r="S40" i="2"/>
  <c r="E44" i="2"/>
  <c r="M44" i="2" s="1"/>
  <c r="R68" i="2"/>
  <c r="S34" i="2"/>
  <c r="S36" i="2"/>
  <c r="D37" i="2"/>
  <c r="L37" i="2"/>
  <c r="E43" i="2"/>
  <c r="Q43" i="2" s="1"/>
  <c r="N49" i="2"/>
  <c r="S51" i="2"/>
  <c r="M51" i="2"/>
  <c r="D52" i="2"/>
  <c r="M52" i="2"/>
  <c r="O53" i="2"/>
  <c r="E95" i="2"/>
  <c r="N95" i="2" s="1"/>
  <c r="S44" i="2"/>
  <c r="E46" i="2"/>
  <c r="O46" i="2" s="1"/>
  <c r="S46" i="2"/>
  <c r="E48" i="2"/>
  <c r="S48" i="2"/>
  <c r="E50" i="2"/>
  <c r="O50" i="2" s="1"/>
  <c r="S50" i="2"/>
  <c r="L51" i="2"/>
  <c r="S52" i="2"/>
  <c r="E54" i="2"/>
  <c r="Q54" i="2" s="1"/>
  <c r="S54" i="2"/>
  <c r="L55" i="2"/>
  <c r="E56" i="2"/>
  <c r="P56" i="2" s="1"/>
  <c r="E58" i="2"/>
  <c r="O58" i="2" s="1"/>
  <c r="S58" i="2"/>
  <c r="E60" i="2"/>
  <c r="O60" i="2" s="1"/>
  <c r="E66" i="2"/>
  <c r="P66" i="2" s="1"/>
  <c r="S68" i="2"/>
  <c r="P70" i="2"/>
  <c r="D72" i="2"/>
  <c r="O74" i="2"/>
  <c r="N74" i="2"/>
  <c r="S78" i="2"/>
  <c r="N79" i="2"/>
  <c r="S82" i="2"/>
  <c r="P83" i="2"/>
  <c r="E83" i="2"/>
  <c r="R83" i="2" s="1"/>
  <c r="N83" i="2"/>
  <c r="E85" i="2"/>
  <c r="P85" i="2" s="1"/>
  <c r="E87" i="2"/>
  <c r="E89" i="2"/>
  <c r="E91" i="2"/>
  <c r="O91" i="2" s="1"/>
  <c r="E93" i="2"/>
  <c r="N93" i="2" s="1"/>
  <c r="M47" i="2"/>
  <c r="M49" i="2"/>
  <c r="M53" i="2"/>
  <c r="M57" i="2"/>
  <c r="Q62" i="2"/>
  <c r="Q64" i="2"/>
  <c r="Q65" i="2"/>
  <c r="M74" i="2"/>
  <c r="S87" i="2"/>
  <c r="S89" i="2"/>
  <c r="D51" i="2"/>
  <c r="D55" i="2"/>
  <c r="S66" i="2"/>
  <c r="E69" i="2"/>
  <c r="O69" i="2" s="1"/>
  <c r="L72" i="2"/>
  <c r="Q74" i="2"/>
  <c r="R75" i="2"/>
  <c r="D75" i="2"/>
  <c r="O77" i="2"/>
  <c r="S77" i="2"/>
  <c r="O80" i="2"/>
  <c r="N80" i="2"/>
  <c r="M80" i="2"/>
  <c r="S94" i="2"/>
  <c r="S95" i="2"/>
  <c r="P96" i="2"/>
  <c r="N96" i="2"/>
  <c r="M96" i="2"/>
  <c r="R96" i="2"/>
  <c r="Q96" i="2"/>
  <c r="E97" i="2"/>
  <c r="N97" i="2"/>
  <c r="S100" i="2"/>
  <c r="P47" i="2"/>
  <c r="P49" i="2"/>
  <c r="P53" i="2"/>
  <c r="P57" i="2"/>
  <c r="S57" i="2"/>
  <c r="S59" i="2"/>
  <c r="O71" i="2"/>
  <c r="R74" i="2"/>
  <c r="M77" i="2"/>
  <c r="P80" i="2"/>
  <c r="E86" i="2"/>
  <c r="O86" i="2" s="1"/>
  <c r="N86" i="2"/>
  <c r="P88" i="2"/>
  <c r="E88" i="2"/>
  <c r="N88" i="2" s="1"/>
  <c r="M88" i="2"/>
  <c r="M46" i="2"/>
  <c r="M48" i="2"/>
  <c r="M60" i="2"/>
  <c r="O61" i="2"/>
  <c r="O62" i="2"/>
  <c r="O64" i="2"/>
  <c r="R65" i="2"/>
  <c r="O65" i="2"/>
  <c r="E68" i="2"/>
  <c r="N68" i="2" s="1"/>
  <c r="S70" i="2"/>
  <c r="M71" i="2"/>
  <c r="E73" i="2"/>
  <c r="O73" i="2" s="1"/>
  <c r="N77" i="2"/>
  <c r="R80" i="2"/>
  <c r="R57" i="2"/>
  <c r="O70" i="2"/>
  <c r="N70" i="2"/>
  <c r="R73" i="2"/>
  <c r="L75" i="2"/>
  <c r="S75" i="2"/>
  <c r="E100" i="2"/>
  <c r="N100" i="2" s="1"/>
  <c r="R67" i="2"/>
  <c r="S69" i="2"/>
  <c r="M70" i="2"/>
  <c r="R77" i="2"/>
  <c r="Q77" i="2"/>
  <c r="O79" i="2"/>
  <c r="M79" i="2"/>
  <c r="Q94" i="2"/>
  <c r="R86" i="2"/>
  <c r="R90" i="2"/>
  <c r="R94" i="2"/>
  <c r="R98" i="2"/>
  <c r="D81" i="2"/>
  <c r="S83" i="2"/>
  <c r="L84" i="2"/>
  <c r="S85" i="2"/>
  <c r="L90" i="2"/>
  <c r="S91" i="2"/>
  <c r="L92" i="2"/>
  <c r="S93" i="2"/>
  <c r="S97" i="2"/>
  <c r="L98" i="2"/>
  <c r="S99" i="2"/>
  <c r="M94" i="2"/>
  <c r="N94" i="2"/>
  <c r="R99" i="2"/>
  <c r="D84" i="2"/>
  <c r="D90" i="2"/>
  <c r="D92" i="2"/>
  <c r="O96" i="2"/>
  <c r="D98" i="2"/>
  <c r="D82" i="2"/>
  <c r="L99" i="2"/>
  <c r="AA4" i="1"/>
  <c r="E38" i="1" s="1"/>
  <c r="AA10" i="1"/>
  <c r="E26" i="1" s="1"/>
  <c r="H12" i="1"/>
  <c r="H23" i="1"/>
  <c r="AA99" i="1"/>
  <c r="E9" i="1" s="1"/>
  <c r="AA50" i="1"/>
  <c r="I8" i="1" s="1"/>
  <c r="AA56" i="1"/>
  <c r="I10" i="1" s="1"/>
  <c r="H21" i="1"/>
  <c r="H30" i="1" s="1"/>
  <c r="AA41" i="1"/>
  <c r="E40" i="1" s="1"/>
  <c r="AA75" i="1"/>
  <c r="E72" i="1" s="1"/>
  <c r="AA7" i="1"/>
  <c r="I24" i="1" s="1"/>
  <c r="AA11" i="1"/>
  <c r="E42" i="1" s="1"/>
  <c r="AA6" i="1"/>
  <c r="E27" i="1" s="1"/>
  <c r="AA37" i="1"/>
  <c r="E68" i="1" s="1"/>
  <c r="AA51" i="1"/>
  <c r="I7" i="1" s="1"/>
  <c r="AA89" i="1"/>
  <c r="E21" i="1" s="1"/>
  <c r="AA92" i="1"/>
  <c r="E35" i="1" s="1"/>
  <c r="E60" i="1"/>
  <c r="E61" i="1" s="1"/>
  <c r="H45" i="1"/>
  <c r="AA77" i="1"/>
  <c r="I51" i="1" s="1"/>
  <c r="H51" i="1"/>
  <c r="H60" i="1" s="1"/>
  <c r="D45" i="1"/>
  <c r="AA94" i="1"/>
  <c r="I72" i="1" s="1"/>
  <c r="AA59" i="1"/>
  <c r="I22" i="1" s="1"/>
  <c r="H22" i="1"/>
  <c r="AA74" i="1"/>
  <c r="E24" i="1" s="1"/>
  <c r="E30" i="1" s="1"/>
  <c r="E31" i="1" s="1"/>
  <c r="D24" i="1"/>
  <c r="D30" i="1" s="1"/>
  <c r="AA45" i="1"/>
  <c r="I68" i="1" s="1"/>
  <c r="H68" i="1"/>
  <c r="H75" i="1" s="1"/>
  <c r="AA101" i="1"/>
  <c r="E36" i="1" s="1"/>
  <c r="Q112" i="1"/>
  <c r="AA46" i="1"/>
  <c r="I5" i="1" s="1"/>
  <c r="H5" i="1"/>
  <c r="H15" i="1" s="1"/>
  <c r="AA5" i="1"/>
  <c r="I53" i="1" s="1"/>
  <c r="H53" i="1"/>
  <c r="AA85" i="1"/>
  <c r="E54" i="1" s="1"/>
  <c r="D54" i="1"/>
  <c r="Q113" i="1"/>
  <c r="Z105" i="1"/>
  <c r="D75" i="1"/>
  <c r="AA73" i="1"/>
  <c r="I20" i="1" s="1"/>
  <c r="Q114" i="1"/>
  <c r="AA31" i="1"/>
  <c r="I36" i="1" s="1"/>
  <c r="AA52" i="1"/>
  <c r="I35" i="1" s="1"/>
  <c r="I45" i="1" s="1"/>
  <c r="I46" i="1" s="1"/>
  <c r="AA62" i="1"/>
  <c r="E12" i="1" s="1"/>
  <c r="D12" i="1"/>
  <c r="D15" i="1" s="1"/>
  <c r="E15" i="1"/>
  <c r="E16" i="1" s="1"/>
  <c r="I60" i="1"/>
  <c r="I61" i="1" s="1"/>
  <c r="AA49" i="1"/>
  <c r="E65" i="1" s="1"/>
  <c r="AA53" i="1"/>
  <c r="I70" i="1" s="1"/>
  <c r="D55" i="1"/>
  <c r="AA96" i="1"/>
  <c r="I9" i="1" s="1"/>
  <c r="AA16" i="1"/>
  <c r="I54" i="1" s="1"/>
  <c r="G26" i="1"/>
  <c r="AA33" i="1"/>
  <c r="I25" i="1" s="1"/>
  <c r="G36" i="1"/>
  <c r="AA64" i="1"/>
  <c r="E25" i="1" s="1"/>
  <c r="AA70" i="1"/>
  <c r="I11" i="1" s="1"/>
  <c r="Y105" i="1"/>
  <c r="C50" i="1"/>
  <c r="M54" i="2" l="1"/>
  <c r="M66" i="2"/>
  <c r="M50" i="2"/>
  <c r="N35" i="2"/>
  <c r="M15" i="2"/>
  <c r="R14" i="2"/>
  <c r="M78" i="2"/>
  <c r="N11" i="2"/>
  <c r="O35" i="2"/>
  <c r="M16" i="2"/>
  <c r="M28" i="2"/>
  <c r="R6" i="2"/>
  <c r="N16" i="2"/>
  <c r="O57" i="2"/>
  <c r="O68" i="2"/>
  <c r="P54" i="2"/>
  <c r="M91" i="2"/>
  <c r="N45" i="2"/>
  <c r="N39" i="2"/>
  <c r="M34" i="2"/>
  <c r="N36" i="2"/>
  <c r="P29" i="2"/>
  <c r="M3" i="2"/>
  <c r="O49" i="2"/>
  <c r="M95" i="2"/>
  <c r="O45" i="2"/>
  <c r="N27" i="2"/>
  <c r="M33" i="2"/>
  <c r="M100" i="2"/>
  <c r="N99" i="2"/>
  <c r="P16" i="2"/>
  <c r="O25" i="2"/>
  <c r="O94" i="2"/>
  <c r="O88" i="2"/>
  <c r="O59" i="2"/>
  <c r="M87" i="2"/>
  <c r="M85" i="2"/>
  <c r="M24" i="2"/>
  <c r="P28" i="2"/>
  <c r="N20" i="2"/>
  <c r="P36" i="2"/>
  <c r="N17" i="2"/>
  <c r="R29" i="2"/>
  <c r="P87" i="2"/>
  <c r="O87" i="2"/>
  <c r="Q100" i="2"/>
  <c r="R59" i="2"/>
  <c r="M56" i="2"/>
  <c r="M97" i="2"/>
  <c r="N87" i="2"/>
  <c r="N85" i="2"/>
  <c r="Q6" i="2"/>
  <c r="M67" i="2"/>
  <c r="O17" i="2"/>
  <c r="N47" i="2"/>
  <c r="O100" i="2"/>
  <c r="M86" i="2"/>
  <c r="M59" i="2"/>
  <c r="N91" i="2"/>
  <c r="Q87" i="2"/>
  <c r="Q85" i="2"/>
  <c r="Q39" i="2"/>
  <c r="O15" i="2"/>
  <c r="O19" i="2"/>
  <c r="P6" i="2"/>
  <c r="M36" i="2"/>
  <c r="P3" i="2"/>
  <c r="O6" i="2"/>
  <c r="O24" i="2"/>
  <c r="P100" i="2"/>
  <c r="P19" i="2"/>
  <c r="Q57" i="2"/>
  <c r="P59" i="2"/>
  <c r="N59" i="2"/>
  <c r="R87" i="2"/>
  <c r="M26" i="2"/>
  <c r="Q23" i="2"/>
  <c r="P23" i="2"/>
  <c r="M23" i="2"/>
  <c r="Q66" i="2"/>
  <c r="Q73" i="2"/>
  <c r="P73" i="2"/>
  <c r="M73" i="2"/>
  <c r="O83" i="2"/>
  <c r="N54" i="2"/>
  <c r="R54" i="2"/>
  <c r="O95" i="2"/>
  <c r="P43" i="2"/>
  <c r="Q44" i="2"/>
  <c r="P44" i="2"/>
  <c r="Q78" i="2"/>
  <c r="R78" i="2"/>
  <c r="P78" i="2"/>
  <c r="P18" i="2"/>
  <c r="Q18" i="2"/>
  <c r="O18" i="2"/>
  <c r="Q31" i="2"/>
  <c r="P31" i="2"/>
  <c r="R15" i="2"/>
  <c r="Q15" i="2"/>
  <c r="M14" i="2"/>
  <c r="N58" i="2"/>
  <c r="Q58" i="2"/>
  <c r="P58" i="2"/>
  <c r="Q48" i="2"/>
  <c r="P48" i="2"/>
  <c r="N48" i="2"/>
  <c r="E13" i="2"/>
  <c r="O13" i="2" s="1"/>
  <c r="Q27" i="2"/>
  <c r="P27" i="2"/>
  <c r="M27" i="2"/>
  <c r="N14" i="2"/>
  <c r="Q4" i="2"/>
  <c r="R4" i="2"/>
  <c r="R89" i="2"/>
  <c r="Q89" i="2"/>
  <c r="P89" i="2"/>
  <c r="R43" i="2"/>
  <c r="N43" i="2"/>
  <c r="Q97" i="2"/>
  <c r="P97" i="2"/>
  <c r="O97" i="2"/>
  <c r="N73" i="2"/>
  <c r="E55" i="2"/>
  <c r="Q55" i="2" s="1"/>
  <c r="Q91" i="2"/>
  <c r="P91" i="2"/>
  <c r="Q83" i="2"/>
  <c r="M69" i="2"/>
  <c r="O78" i="2"/>
  <c r="E76" i="2"/>
  <c r="O76" i="2" s="1"/>
  <c r="N44" i="2"/>
  <c r="E63" i="2"/>
  <c r="O63" i="2" s="1"/>
  <c r="R28" i="2"/>
  <c r="Q28" i="2"/>
  <c r="N18" i="2"/>
  <c r="Q11" i="2"/>
  <c r="R11" i="2"/>
  <c r="R35" i="2"/>
  <c r="Q35" i="2"/>
  <c r="P35" i="2"/>
  <c r="O14" i="2"/>
  <c r="R36" i="2"/>
  <c r="Q36" i="2"/>
  <c r="R17" i="2"/>
  <c r="M17" i="2"/>
  <c r="P4" i="2"/>
  <c r="E90" i="2"/>
  <c r="O90" i="2"/>
  <c r="N90" i="2"/>
  <c r="N66" i="2"/>
  <c r="M93" i="2"/>
  <c r="R95" i="2"/>
  <c r="Q95" i="2"/>
  <c r="O48" i="2"/>
  <c r="R40" i="2"/>
  <c r="O40" i="2"/>
  <c r="N40" i="2"/>
  <c r="M40" i="2"/>
  <c r="E9" i="2"/>
  <c r="P41" i="2"/>
  <c r="E41" i="2"/>
  <c r="O41" i="2"/>
  <c r="N41" i="2"/>
  <c r="P26" i="2"/>
  <c r="Q26" i="2"/>
  <c r="Q69" i="2"/>
  <c r="O44" i="2"/>
  <c r="N21" i="2"/>
  <c r="Q67" i="2"/>
  <c r="P67" i="2"/>
  <c r="M4" i="2"/>
  <c r="E92" i="2"/>
  <c r="O92" i="2" s="1"/>
  <c r="R38" i="2"/>
  <c r="M38" i="2"/>
  <c r="P7" i="2"/>
  <c r="Q7" i="2"/>
  <c r="E98" i="2"/>
  <c r="O98" i="2"/>
  <c r="N98" i="2"/>
  <c r="E81" i="2"/>
  <c r="O81" i="2" s="1"/>
  <c r="O93" i="2"/>
  <c r="Q68" i="2"/>
  <c r="P68" i="2"/>
  <c r="M68" i="2"/>
  <c r="M58" i="2"/>
  <c r="P86" i="2"/>
  <c r="Q86" i="2"/>
  <c r="O66" i="2"/>
  <c r="R85" i="2"/>
  <c r="O85" i="2"/>
  <c r="Q56" i="2"/>
  <c r="N56" i="2"/>
  <c r="R56" i="2"/>
  <c r="Q46" i="2"/>
  <c r="P46" i="2"/>
  <c r="N46" i="2"/>
  <c r="P95" i="2"/>
  <c r="P40" i="2"/>
  <c r="O56" i="2"/>
  <c r="P24" i="2"/>
  <c r="Q24" i="2"/>
  <c r="O26" i="2"/>
  <c r="N38" i="2"/>
  <c r="Q33" i="2"/>
  <c r="P33" i="2"/>
  <c r="O33" i="2"/>
  <c r="Q14" i="2"/>
  <c r="P22" i="2"/>
  <c r="O22" i="2"/>
  <c r="Q22" i="2"/>
  <c r="E42" i="2"/>
  <c r="O42" i="2" s="1"/>
  <c r="Q19" i="2"/>
  <c r="O67" i="2"/>
  <c r="Q25" i="2"/>
  <c r="P25" i="2"/>
  <c r="M25" i="2"/>
  <c r="Q17" i="2"/>
  <c r="M7" i="2"/>
  <c r="R3" i="2"/>
  <c r="N4" i="2"/>
  <c r="E72" i="2"/>
  <c r="R72" i="2" s="1"/>
  <c r="M89" i="2"/>
  <c r="M43" i="2"/>
  <c r="E37" i="2"/>
  <c r="O37" i="2" s="1"/>
  <c r="O38" i="2"/>
  <c r="R21" i="2"/>
  <c r="Q21" i="2"/>
  <c r="M21" i="2"/>
  <c r="P20" i="2"/>
  <c r="Q20" i="2"/>
  <c r="O54" i="2"/>
  <c r="N23" i="2"/>
  <c r="N7" i="2"/>
  <c r="Q3" i="2"/>
  <c r="O4" i="2"/>
  <c r="R69" i="2"/>
  <c r="P69" i="2"/>
  <c r="E84" i="2"/>
  <c r="O84" i="2" s="1"/>
  <c r="E51" i="2"/>
  <c r="O51" i="2" s="1"/>
  <c r="N51" i="2"/>
  <c r="Q93" i="2"/>
  <c r="P93" i="2"/>
  <c r="O52" i="2"/>
  <c r="E52" i="2"/>
  <c r="N52" i="2" s="1"/>
  <c r="R66" i="2"/>
  <c r="E82" i="2"/>
  <c r="R100" i="2"/>
  <c r="O89" i="2"/>
  <c r="R88" i="2"/>
  <c r="Q88" i="2"/>
  <c r="E75" i="2"/>
  <c r="O75" i="2" s="1"/>
  <c r="N69" i="2"/>
  <c r="N89" i="2"/>
  <c r="N60" i="2"/>
  <c r="Q60" i="2"/>
  <c r="P60" i="2"/>
  <c r="Q50" i="2"/>
  <c r="P50" i="2"/>
  <c r="N50" i="2"/>
  <c r="R50" i="2"/>
  <c r="O43" i="2"/>
  <c r="R39" i="2"/>
  <c r="M39" i="2"/>
  <c r="Q99" i="2"/>
  <c r="P99" i="2"/>
  <c r="Q45" i="2"/>
  <c r="P45" i="2"/>
  <c r="P39" i="2"/>
  <c r="Q38" i="2"/>
  <c r="P21" i="2"/>
  <c r="M11" i="2"/>
  <c r="M31" i="2"/>
  <c r="N28" i="2"/>
  <c r="N15" i="2"/>
  <c r="R16" i="2"/>
  <c r="Q16" i="2"/>
  <c r="M20" i="2"/>
  <c r="P34" i="2"/>
  <c r="R34" i="2"/>
  <c r="Q34" i="2"/>
  <c r="O23" i="2"/>
  <c r="O7" i="2"/>
  <c r="N3" i="2"/>
  <c r="O31" i="2"/>
  <c r="E45" i="1"/>
  <c r="E46" i="1" s="1"/>
  <c r="D60" i="1"/>
  <c r="E75" i="1"/>
  <c r="E76" i="1" s="1"/>
  <c r="I75" i="1"/>
  <c r="I76" i="1" s="1"/>
  <c r="AA105" i="1"/>
  <c r="I30" i="1"/>
  <c r="I31" i="1" s="1"/>
  <c r="I15" i="1"/>
  <c r="I16" i="1" s="1"/>
  <c r="P72" i="2" l="1"/>
  <c r="P42" i="2"/>
  <c r="P84" i="2"/>
  <c r="N63" i="2"/>
  <c r="N75" i="2"/>
  <c r="N76" i="2"/>
  <c r="N42" i="2"/>
  <c r="O82" i="2"/>
  <c r="Q72" i="2"/>
  <c r="P92" i="2"/>
  <c r="P82" i="2"/>
  <c r="N37" i="2"/>
  <c r="N72" i="2"/>
  <c r="N13" i="2"/>
  <c r="O72" i="2"/>
  <c r="N81" i="2"/>
  <c r="P81" i="2"/>
  <c r="P55" i="2"/>
  <c r="P90" i="2"/>
  <c r="Q90" i="2"/>
  <c r="Q9" i="2"/>
  <c r="P9" i="2"/>
  <c r="Q52" i="2"/>
  <c r="P52" i="2"/>
  <c r="Q51" i="2"/>
  <c r="P51" i="2"/>
  <c r="R51" i="2"/>
  <c r="R42" i="2"/>
  <c r="Q42" i="2"/>
  <c r="Q92" i="2"/>
  <c r="R76" i="2"/>
  <c r="Q76" i="2"/>
  <c r="Q84" i="2"/>
  <c r="P98" i="2"/>
  <c r="Q98" i="2"/>
  <c r="R92" i="2"/>
  <c r="Q41" i="2"/>
  <c r="R41" i="2"/>
  <c r="P76" i="2"/>
  <c r="R13" i="2"/>
  <c r="Q13" i="2"/>
  <c r="P13" i="2"/>
  <c r="R55" i="2"/>
  <c r="Q82" i="2"/>
  <c r="N84" i="2"/>
  <c r="Q37" i="2"/>
  <c r="P37" i="2"/>
  <c r="N92" i="2"/>
  <c r="R82" i="2"/>
  <c r="R81" i="2"/>
  <c r="Q81" i="2"/>
  <c r="N9" i="2"/>
  <c r="N55" i="2"/>
  <c r="P75" i="2"/>
  <c r="Q75" i="2"/>
  <c r="R84" i="2"/>
  <c r="O9" i="2"/>
  <c r="Q63" i="2"/>
  <c r="P63" i="2"/>
  <c r="O5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 Casper</author>
    <author>S&amp;J</author>
  </authors>
  <commentList>
    <comment ref="T2" authorId="0" shapeId="0" xr:uid="{F7BD5351-56A9-4E30-9112-654DC40F9351}">
      <text>
        <r>
          <rPr>
            <b/>
            <sz val="9"/>
            <color indexed="81"/>
            <rFont val="Tahoma"/>
            <family val="2"/>
          </rPr>
          <t>Steve Casper:</t>
        </r>
        <r>
          <rPr>
            <sz val="9"/>
            <color indexed="81"/>
            <rFont val="Tahoma"/>
            <family val="2"/>
          </rPr>
          <t xml:space="preserve">
0. new - will follow new player HDCP calc for first 2 rounds.
1. HDCP Special Adj - signifies a player who has scored above/below their current HDCP enough that the calc should use more recent scores to calc HDCP (Ex was shooting high 50's, now shooting mid 40's consistently) OR someone has switched from white/blue tees to GOLD tees this year and their HDCP needs readjusted.
2. Not New - will follow Reg HDCP calc</t>
        </r>
      </text>
    </comment>
    <comment ref="R12" authorId="0" shapeId="0" xr:uid="{44346DB6-85F5-4A6C-80AD-087E550845AC}">
      <text>
        <r>
          <rPr>
            <b/>
            <sz val="9"/>
            <color indexed="81"/>
            <rFont val="Tahoma"/>
            <family val="2"/>
          </rPr>
          <t>Steve Casper:</t>
        </r>
        <r>
          <rPr>
            <sz val="9"/>
            <color indexed="81"/>
            <rFont val="Tahoma"/>
            <family val="2"/>
          </rPr>
          <t xml:space="preserve">
Matt has been net under 31 for several weeks.  Adj his HDCP to start in WK3.</t>
        </r>
      </text>
    </comment>
    <comment ref="P82" authorId="1" shapeId="0" xr:uid="{2FC16684-9A44-443C-91E3-539BBD0953F8}">
      <text>
        <r>
          <rPr>
            <b/>
            <sz val="9"/>
            <color indexed="81"/>
            <rFont val="Tahoma"/>
            <family val="2"/>
          </rPr>
          <t>S&amp;J:</t>
        </r>
        <r>
          <rPr>
            <sz val="9"/>
            <color indexed="81"/>
            <rFont val="Tahoma"/>
            <family val="2"/>
          </rPr>
          <t xml:space="preserve">
Al has netted 2 sub 30 NET scores 2 weeks in a row.  His HDCP is now based on his Wk4 scores.
</t>
        </r>
      </text>
    </comment>
    <comment ref="T83" authorId="0" shapeId="0" xr:uid="{4AB652C6-1332-4E96-A888-2A0D25433958}">
      <text>
        <r>
          <rPr>
            <b/>
            <sz val="9"/>
            <color indexed="81"/>
            <rFont val="Tahoma"/>
            <family val="2"/>
          </rPr>
          <t>Steve Casper:</t>
        </r>
        <r>
          <rPr>
            <sz val="9"/>
            <color indexed="81"/>
            <rFont val="Tahoma"/>
            <family val="2"/>
          </rPr>
          <t xml:space="preserve">
going from whites to red tees this yr</t>
        </r>
      </text>
    </comment>
    <comment ref="T90" authorId="0" shapeId="0" xr:uid="{9B8E57E0-AEB2-416A-9237-3E48F9164EC0}">
      <text>
        <r>
          <rPr>
            <b/>
            <sz val="9"/>
            <color indexed="81"/>
            <rFont val="Tahoma"/>
            <family val="2"/>
          </rPr>
          <t>Steve Casper:</t>
        </r>
        <r>
          <rPr>
            <sz val="9"/>
            <color indexed="81"/>
            <rFont val="Tahoma"/>
            <family val="2"/>
          </rPr>
          <t xml:space="preserve">
</t>
        </r>
      </text>
    </comment>
  </commentList>
</comments>
</file>

<file path=xl/sharedStrings.xml><?xml version="1.0" encoding="utf-8"?>
<sst xmlns="http://schemas.openxmlformats.org/spreadsheetml/2006/main" count="642" uniqueCount="220">
  <si>
    <t xml:space="preserve">2024 Men's League </t>
  </si>
  <si>
    <t>Players</t>
  </si>
  <si>
    <t>B9 Par</t>
  </si>
  <si>
    <t>Back 9</t>
  </si>
  <si>
    <t>Hole 10</t>
  </si>
  <si>
    <t>Hole 11</t>
  </si>
  <si>
    <t>Hole 12</t>
  </si>
  <si>
    <t>Hole 13</t>
  </si>
  <si>
    <t>Hole 14</t>
  </si>
  <si>
    <t>Hole 15</t>
  </si>
  <si>
    <t>Hole 16</t>
  </si>
  <si>
    <t>Hole 17</t>
  </si>
  <si>
    <t>Hole 18</t>
  </si>
  <si>
    <t>Par</t>
  </si>
  <si>
    <t>Wk 6</t>
  </si>
  <si>
    <t>Net</t>
  </si>
  <si>
    <t>Norman's Sharks</t>
  </si>
  <si>
    <t xml:space="preserve">9 Hole </t>
  </si>
  <si>
    <t>Wannabe Masters</t>
  </si>
  <si>
    <t>Player</t>
  </si>
  <si>
    <t>Team</t>
  </si>
  <si>
    <t>Actual</t>
  </si>
  <si>
    <t>HDCP</t>
  </si>
  <si>
    <t>Wk6 HDCP</t>
  </si>
  <si>
    <t>Wk7 HDCP</t>
  </si>
  <si>
    <t>Team 1</t>
  </si>
  <si>
    <t>Actual Score</t>
  </si>
  <si>
    <t>Handicap</t>
  </si>
  <si>
    <t>Score</t>
  </si>
  <si>
    <t>Team 9</t>
  </si>
  <si>
    <t>Almasi, Andrew</t>
  </si>
  <si>
    <t>Schmeig, Joel</t>
  </si>
  <si>
    <t>Guppy, Matt</t>
  </si>
  <si>
    <t>Almasi, Joe</t>
  </si>
  <si>
    <t>Evans, Ethan (N)</t>
  </si>
  <si>
    <t>Durst, Justin</t>
  </si>
  <si>
    <t>Almasi, Matt</t>
  </si>
  <si>
    <t>Ehens, Matt</t>
  </si>
  <si>
    <t>Haulk, Jake</t>
  </si>
  <si>
    <t>Almasi, Tom</t>
  </si>
  <si>
    <t>Frietsch, Bill (N)</t>
  </si>
  <si>
    <t>Hart, Seth</t>
  </si>
  <si>
    <t>Askam, Tim</t>
  </si>
  <si>
    <t>Walraven, Noah (N)</t>
  </si>
  <si>
    <t>Threw, Mick</t>
  </si>
  <si>
    <t>Babcock, Nick (N)</t>
  </si>
  <si>
    <t>Centers, Jason</t>
  </si>
  <si>
    <t>Jansen, Coe (N)</t>
  </si>
  <si>
    <t>Balagna, Max (N)</t>
  </si>
  <si>
    <t>Clark, John</t>
  </si>
  <si>
    <t>Northrup, Jim</t>
  </si>
  <si>
    <t>Begner, Josh</t>
  </si>
  <si>
    <t>Mackie, Greg</t>
  </si>
  <si>
    <t>Ewalt, Britt</t>
  </si>
  <si>
    <t>Blum, Kenny</t>
  </si>
  <si>
    <t>Stillson, Jeremy</t>
  </si>
  <si>
    <t>Harmon, Aaron</t>
  </si>
  <si>
    <t>Blum, Tanner (N)</t>
  </si>
  <si>
    <t>Roberson, Damon</t>
  </si>
  <si>
    <t>Sumner, Branden (N)</t>
  </si>
  <si>
    <t>Blum, Tucker (N)</t>
  </si>
  <si>
    <t>Avg Team HDCP</t>
  </si>
  <si>
    <t>Bolton, Brook</t>
  </si>
  <si>
    <t>To Par</t>
  </si>
  <si>
    <t>Bourque, Philip</t>
  </si>
  <si>
    <t>Brown, Tim</t>
  </si>
  <si>
    <t>Gary's Players</t>
  </si>
  <si>
    <t>The Golden Bears</t>
  </si>
  <si>
    <t>Burwell, Brandon</t>
  </si>
  <si>
    <t>Team 4</t>
  </si>
  <si>
    <t>Team 5</t>
  </si>
  <si>
    <t>Cafferty, Pat</t>
  </si>
  <si>
    <t>Thornton, Bryan</t>
  </si>
  <si>
    <t>Peterson, Andy (N)</t>
  </si>
  <si>
    <t>Carter, Greg</t>
  </si>
  <si>
    <t>Steffes, Adam</t>
  </si>
  <si>
    <t>Caulkins, Paul</t>
  </si>
  <si>
    <t>Casper, Steve</t>
  </si>
  <si>
    <t>Ludwig, Jay</t>
  </si>
  <si>
    <t>Johns, Nate</t>
  </si>
  <si>
    <t>Shreck, Adam</t>
  </si>
  <si>
    <t>Claerhout, Todd</t>
  </si>
  <si>
    <t>Phillips, Ralph</t>
  </si>
  <si>
    <t>McCoy, Derek (N)</t>
  </si>
  <si>
    <t>Dunbar, Al</t>
  </si>
  <si>
    <t>Monroe, Nate</t>
  </si>
  <si>
    <t>Cluskey, Ron</t>
  </si>
  <si>
    <t>Urbanc, Moke</t>
  </si>
  <si>
    <t>Colgan, Jack</t>
  </si>
  <si>
    <t>Maier, Tom</t>
  </si>
  <si>
    <t>Price, Curt</t>
  </si>
  <si>
    <t>Conklin, Tom</t>
  </si>
  <si>
    <t>Ott, Alex</t>
  </si>
  <si>
    <t>Reick, Jon (N)</t>
  </si>
  <si>
    <t>Copple, Jim</t>
  </si>
  <si>
    <t>Cosby, Doug (N)</t>
  </si>
  <si>
    <t>Coulter, Ken</t>
  </si>
  <si>
    <t>Criswell, Larry</t>
  </si>
  <si>
    <t>Hogan's Heroes</t>
  </si>
  <si>
    <t>Trevino's Highballers</t>
  </si>
  <si>
    <t xml:space="preserve">Team 7 </t>
  </si>
  <si>
    <t>Team 2</t>
  </si>
  <si>
    <t>Stover, Kyle</t>
  </si>
  <si>
    <t>Heinz, Dan (N)</t>
  </si>
  <si>
    <t>Wiebler, David</t>
  </si>
  <si>
    <t>Ekstrand, Jared</t>
  </si>
  <si>
    <t>Tuttle, Gene</t>
  </si>
  <si>
    <t>Evans, Clark</t>
  </si>
  <si>
    <t>Jackson, Bob</t>
  </si>
  <si>
    <t>Halloway, Chad</t>
  </si>
  <si>
    <t>Monroe, Jim</t>
  </si>
  <si>
    <t>Ewalt, Alex</t>
  </si>
  <si>
    <t>Fletcher, Mat</t>
  </si>
  <si>
    <t>Price, Eric</t>
  </si>
  <si>
    <t>Nader, James</t>
  </si>
  <si>
    <t>Frye, Kevin</t>
  </si>
  <si>
    <t>Franks, Jason (N)</t>
  </si>
  <si>
    <t>Kirvin, Zach</t>
  </si>
  <si>
    <t>McKinty, John</t>
  </si>
  <si>
    <t>Graves, Nate</t>
  </si>
  <si>
    <t>Arnie's Army</t>
  </si>
  <si>
    <t>The Caddyshacks</t>
  </si>
  <si>
    <t>Team 8</t>
  </si>
  <si>
    <t>Team 10</t>
  </si>
  <si>
    <t>Harms, Tim</t>
  </si>
  <si>
    <t>Welch, Michael (N)</t>
  </si>
  <si>
    <t>Prater, Todd (N)</t>
  </si>
  <si>
    <t>Homer, Keith (N)</t>
  </si>
  <si>
    <t>Ruff, Jake (N)</t>
  </si>
  <si>
    <t>Howard, Chris</t>
  </si>
  <si>
    <t>Putrich, Josh</t>
  </si>
  <si>
    <t>Self, Dallas</t>
  </si>
  <si>
    <t>Pierson, Greg (N)</t>
  </si>
  <si>
    <t>Ramsay, Dave</t>
  </si>
  <si>
    <t>Patterson, Jim</t>
  </si>
  <si>
    <t>Jehle, Scott</t>
  </si>
  <si>
    <t>Jehle, Nick</t>
  </si>
  <si>
    <t>Weiskopf's Wiseguys</t>
  </si>
  <si>
    <t>Watson's Kneeknockers</t>
  </si>
  <si>
    <t>Team 6</t>
  </si>
  <si>
    <t>Team 3</t>
  </si>
  <si>
    <t>Miller, Steven</t>
  </si>
  <si>
    <t>Renner, Mike (N)</t>
  </si>
  <si>
    <t>Stillson, Ray</t>
  </si>
  <si>
    <t>Pierson, Brent</t>
  </si>
  <si>
    <t>Thompson, Craig</t>
  </si>
  <si>
    <r>
      <t xml:space="preserve">* Points: Win = 1, tie = .5 ; Last 2 weeks (8/1 &amp; 8/8) - Win = 2, tie = 1 ; </t>
    </r>
    <r>
      <rPr>
        <sz val="11"/>
        <color rgb="FFE26B0A"/>
        <rFont val="Calibri"/>
        <family val="2"/>
      </rPr>
      <t>(Point standings sorted left to right)</t>
    </r>
  </si>
  <si>
    <t>Place</t>
  </si>
  <si>
    <t>1st</t>
  </si>
  <si>
    <t>2nd</t>
  </si>
  <si>
    <t>3rd</t>
  </si>
  <si>
    <t>4th</t>
  </si>
  <si>
    <t>5th</t>
  </si>
  <si>
    <t>Points</t>
  </si>
  <si>
    <t>WK#</t>
  </si>
  <si>
    <t>Thursday Dates</t>
  </si>
  <si>
    <t>Team 7</t>
  </si>
  <si>
    <t>Matches by seed - 1 vs 2, 3 vs 4, 5 vs 6, 7 vs 8, 9 vs 10</t>
  </si>
  <si>
    <t xml:space="preserve">Matches by seed - 1 vs 10, 2 vs 9, 3 vs 8, 4 vs 7, 5 vs 6  </t>
  </si>
  <si>
    <t>9 hole scramble @ 5 PM, Banquet Dinner &amp; Awards After</t>
  </si>
  <si>
    <t xml:space="preserve">Actual </t>
  </si>
  <si>
    <t>NET</t>
  </si>
  <si>
    <t>AVG</t>
  </si>
  <si>
    <t xml:space="preserve">Average </t>
  </si>
  <si>
    <t>Strokes over par</t>
  </si>
  <si>
    <t>Birdies or better</t>
  </si>
  <si>
    <t>Pars</t>
  </si>
  <si>
    <t>Bogies</t>
  </si>
  <si>
    <t>Others</t>
  </si>
  <si>
    <t>Total Birdies or Better</t>
  </si>
  <si>
    <t>Total Pars</t>
  </si>
  <si>
    <t>Total Bogies</t>
  </si>
  <si>
    <t>Total Others</t>
  </si>
  <si>
    <t>Total Strokes</t>
  </si>
  <si>
    <t>Participation</t>
  </si>
  <si>
    <t>Participation Rate</t>
  </si>
  <si>
    <t>HDCP PAR =</t>
  </si>
  <si>
    <t xml:space="preserve">2024 Actual Scores </t>
  </si>
  <si>
    <t>Weekly Handicap - will be based on 4 best scores, once attendance reaches 4, Wk 1 - Hdcp score equivlant will drop off, once attend = 6 wk1 - Hdcp seed 2 drops off)</t>
  </si>
  <si>
    <t>Yellow color in WK 1 and/or WK 2 indicates player has 4 &amp; 6 current year scores in and those starting handicap scores at beginning of the year drop off.</t>
  </si>
  <si>
    <t>Name</t>
  </si>
  <si>
    <t>2024 Status ?</t>
  </si>
  <si>
    <t>2024 Team #</t>
  </si>
  <si>
    <t>Wk 1 - HDCP Score Equivlant</t>
  </si>
  <si>
    <t>Wk 1 -F9</t>
  </si>
  <si>
    <t>Wk 2 -B9</t>
  </si>
  <si>
    <t>Wk 3-F9</t>
  </si>
  <si>
    <t>Wk 4 -B9</t>
  </si>
  <si>
    <t>Wk 5-F9</t>
  </si>
  <si>
    <t>Wk 6-B9</t>
  </si>
  <si>
    <t>Wk 1 - HDCP</t>
  </si>
  <si>
    <t>Wk 2 - HDCP</t>
  </si>
  <si>
    <t>Wk 3 - HDCP</t>
  </si>
  <si>
    <t>Wk 4 - HDCP</t>
  </si>
  <si>
    <t>Wk 5 - Hdcp</t>
  </si>
  <si>
    <t>Wk 6 - HDCP</t>
  </si>
  <si>
    <t>Wk 7 - HDCP</t>
  </si>
  <si>
    <t>Attendance</t>
  </si>
  <si>
    <t xml:space="preserve">new = 0, HCDP Special Adj - 1, not new = 2, </t>
  </si>
  <si>
    <t xml:space="preserve">New League Members - First 2 SCORES, Handicap will be calculated using the </t>
  </si>
  <si>
    <t>following Formula and Gross Score Ranges.</t>
  </si>
  <si>
    <t>TBD</t>
  </si>
  <si>
    <t>Gross Score Ranges</t>
  </si>
  <si>
    <t>up to 46</t>
  </si>
  <si>
    <t>47-55</t>
  </si>
  <si>
    <t>56 - 69</t>
  </si>
  <si>
    <t>70+</t>
  </si>
  <si>
    <t xml:space="preserve"> </t>
  </si>
  <si>
    <t xml:space="preserve">1. The lowest 'NET' handicap score allowed will be a 31 (regardless of handicap).  </t>
  </si>
  <si>
    <t>In 2021, there were as many "net" sub 30 scores as in the previous 3 years.</t>
  </si>
  <si>
    <t>2. If a player actually shoots a '29', thier score will be 29 (assuming they don't have a negative handicap).</t>
  </si>
  <si>
    <t xml:space="preserve">3. Triple bogey on any hole is the most a player should take.  IF course is busy and group(s) behind you waiting, </t>
  </si>
  <si>
    <t xml:space="preserve">         pick up your ball, let other members of your group finish out, move to next hole.</t>
  </si>
  <si>
    <t>Yellow color in WK 1 and/or WK 2 - HDCP Score Equivalent (COL'S D&amp;E) indicates player has 4  or 6 current year scores in and those starting handicap score equivalants at the beginning of the year will drop out of the HDCP Calculation.</t>
  </si>
  <si>
    <t>2024 Status of "New" indicates a player is new and his handicap is being calculated based on the new players handicap calc vs a player who's played in the previous year(s).</t>
  </si>
  <si>
    <t>HDCP's will be based on up to the best 4 scores. After a player has 7 current year scores, the HDCP will be based on the  players 5 best scores.</t>
  </si>
  <si>
    <t/>
  </si>
  <si>
    <t>TOP 10 ACTUAL</t>
  </si>
  <si>
    <t>4TH</t>
  </si>
  <si>
    <t>6th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</si>
</sst>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d/yy;@"/>
    <numFmt numFmtId="166" formatCode="0.0%"/>
  </numFmts>
  <fonts count="19" x14ac:knownFonts="1">
    <font>
      <sz val="11"/>
      <color theme="1"/>
      <name val="Calibri"/>
      <family val="2"/>
      <scheme val="minor"/>
    </font>
    <font>
      <sz val="10"/>
      <name val="Arial"/>
      <family val="2"/>
    </font>
    <font>
      <b/>
      <sz val="11"/>
      <name val="Calibri"/>
      <family val="2"/>
    </font>
    <font>
      <b/>
      <sz val="12"/>
      <name val="Calibri"/>
      <family val="2"/>
    </font>
    <font>
      <b/>
      <i/>
      <sz val="12"/>
      <name val="Calibri"/>
      <family val="2"/>
    </font>
    <font>
      <sz val="11"/>
      <name val="Calibri"/>
      <family val="2"/>
    </font>
    <font>
      <sz val="11"/>
      <color theme="1"/>
      <name val="Calibri"/>
      <family val="2"/>
    </font>
    <font>
      <b/>
      <sz val="12"/>
      <color rgb="FFFF0000"/>
      <name val="Calibri"/>
      <family val="2"/>
    </font>
    <font>
      <sz val="12"/>
      <color rgb="FF000000"/>
      <name val="Calibri"/>
      <family val="2"/>
    </font>
    <font>
      <sz val="12"/>
      <name val="Calibri"/>
      <family val="2"/>
    </font>
    <font>
      <b/>
      <i/>
      <sz val="11"/>
      <name val="Calibri"/>
      <family val="2"/>
    </font>
    <font>
      <sz val="11"/>
      <color rgb="FFE26B0A"/>
      <name val="Calibri"/>
      <family val="2"/>
    </font>
    <font>
      <b/>
      <sz val="11"/>
      <color rgb="FF000000"/>
      <name val="Calibri"/>
      <family val="2"/>
    </font>
    <font>
      <b/>
      <sz val="10"/>
      <color rgb="FFFFFFFF"/>
      <name val="Calibri"/>
      <family val="2"/>
    </font>
    <font>
      <b/>
      <sz val="12"/>
      <color rgb="FFFFFFFF"/>
      <name val="Calibri"/>
      <family val="2"/>
    </font>
    <font>
      <sz val="11"/>
      <color rgb="FF000000"/>
      <name val="Calibri"/>
      <family val="2"/>
    </font>
    <font>
      <sz val="14"/>
      <color rgb="FF000000"/>
      <name val="Cambria"/>
      <family val="2"/>
    </font>
    <font>
      <b/>
      <sz val="9"/>
      <color indexed="81"/>
      <name val="Tahoma"/>
      <family val="2"/>
    </font>
    <font>
      <sz val="9"/>
      <color indexed="81"/>
      <name val="Tahoma"/>
      <family val="2"/>
    </font>
  </fonts>
  <fills count="21">
    <fill>
      <patternFill patternType="none"/>
    </fill>
    <fill>
      <patternFill patternType="gray125"/>
    </fill>
    <fill>
      <patternFill patternType="solid">
        <fgColor rgb="FF8DB4E2"/>
        <bgColor rgb="FF000000"/>
      </patternFill>
    </fill>
    <fill>
      <patternFill patternType="solid">
        <fgColor rgb="FFFFFF00"/>
        <bgColor rgb="FF000000"/>
      </patternFill>
    </fill>
    <fill>
      <patternFill patternType="solid">
        <fgColor rgb="FFFCD5B4"/>
        <bgColor rgb="FF000000"/>
      </patternFill>
    </fill>
    <fill>
      <patternFill patternType="solid">
        <fgColor rgb="FFC5D9F1"/>
        <bgColor rgb="FF000000"/>
      </patternFill>
    </fill>
    <fill>
      <patternFill patternType="solid">
        <fgColor rgb="FFEBF1DE"/>
        <bgColor rgb="FF000000"/>
      </patternFill>
    </fill>
    <fill>
      <patternFill patternType="solid">
        <fgColor rgb="FFFFFFFF"/>
        <bgColor rgb="FF000000"/>
      </patternFill>
    </fill>
    <fill>
      <patternFill patternType="solid">
        <fgColor rgb="FFFFFF99"/>
        <bgColor rgb="FF000000"/>
      </patternFill>
    </fill>
    <fill>
      <patternFill patternType="solid">
        <fgColor rgb="FFD8E4BC"/>
        <bgColor rgb="FF000000"/>
      </patternFill>
    </fill>
    <fill>
      <patternFill patternType="solid">
        <fgColor rgb="FFFFFFCC"/>
        <bgColor rgb="FF000000"/>
      </patternFill>
    </fill>
    <fill>
      <patternFill patternType="solid">
        <fgColor rgb="FFDAEEF3"/>
        <bgColor rgb="FF000000"/>
      </patternFill>
    </fill>
    <fill>
      <patternFill patternType="solid">
        <fgColor rgb="FFB8CCE4"/>
        <bgColor rgb="FF000000"/>
      </patternFill>
    </fill>
    <fill>
      <patternFill patternType="solid">
        <fgColor rgb="FF963634"/>
        <bgColor rgb="FF963634"/>
      </patternFill>
    </fill>
    <fill>
      <patternFill patternType="solid">
        <fgColor rgb="FFFDE9D9"/>
        <bgColor rgb="FF000000"/>
      </patternFill>
    </fill>
    <fill>
      <patternFill patternType="solid">
        <fgColor rgb="FF92D050"/>
        <bgColor rgb="FF000000"/>
      </patternFill>
    </fill>
    <fill>
      <patternFill patternType="solid">
        <fgColor rgb="FFFABF8F"/>
        <bgColor rgb="FF000000"/>
      </patternFill>
    </fill>
    <fill>
      <patternFill patternType="solid">
        <fgColor rgb="FFB7DEE8"/>
        <bgColor rgb="FF000000"/>
      </patternFill>
    </fill>
    <fill>
      <patternFill patternType="solid">
        <fgColor rgb="FFC4D79B"/>
        <bgColor rgb="FF000000"/>
      </patternFill>
    </fill>
    <fill>
      <patternFill patternType="solid">
        <fgColor theme="0"/>
        <bgColor rgb="FF000000"/>
      </patternFill>
    </fill>
    <fill>
      <patternFill patternType="solid">
        <fgColor theme="9" tint="0.79998168889431442"/>
        <bgColor rgb="FF000000"/>
      </patternFill>
    </fill>
  </fills>
  <borders count="13">
    <border>
      <left/>
      <right/>
      <top/>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hair">
        <color auto="1"/>
      </bottom>
      <diagonal/>
    </border>
    <border>
      <left style="hair">
        <color auto="1"/>
      </left>
      <right style="hair">
        <color auto="1"/>
      </right>
      <top/>
      <bottom style="hair">
        <color auto="1"/>
      </bottom>
      <diagonal/>
    </border>
  </borders>
  <cellStyleXfs count="3">
    <xf numFmtId="0" fontId="0" fillId="0" borderId="0"/>
    <xf numFmtId="0" fontId="1" fillId="0" borderId="0"/>
    <xf numFmtId="9" fontId="1" fillId="0" borderId="0" applyFont="0" applyFill="0" applyBorder="0" applyAlignment="0" applyProtection="0"/>
  </cellStyleXfs>
  <cellXfs count="172">
    <xf numFmtId="0" fontId="0" fillId="0" borderId="0" xfId="0"/>
    <xf numFmtId="0" fontId="2" fillId="0" borderId="0" xfId="1" applyFont="1"/>
    <xf numFmtId="0" fontId="3" fillId="0" borderId="0" xfId="1" applyFont="1"/>
    <xf numFmtId="0" fontId="3" fillId="0" borderId="0" xfId="1" applyFont="1" applyAlignment="1">
      <alignment horizontal="center"/>
    </xf>
    <xf numFmtId="0" fontId="4" fillId="0" borderId="0" xfId="1" applyFont="1" applyAlignment="1">
      <alignment horizontal="center"/>
    </xf>
    <xf numFmtId="14" fontId="3" fillId="0" borderId="0" xfId="1" applyNumberFormat="1" applyFont="1" applyAlignment="1">
      <alignment horizontal="left"/>
    </xf>
    <xf numFmtId="0" fontId="2" fillId="0" borderId="0" xfId="1" applyFont="1" applyAlignment="1">
      <alignment horizontal="center"/>
    </xf>
    <xf numFmtId="0" fontId="2" fillId="0" borderId="0" xfId="1" applyFont="1" applyAlignment="1">
      <alignment horizontal="left"/>
    </xf>
    <xf numFmtId="0" fontId="5" fillId="0" borderId="0" xfId="1" applyFont="1" applyAlignment="1">
      <alignment horizontal="center"/>
    </xf>
    <xf numFmtId="0" fontId="6" fillId="0" borderId="0" xfId="0" applyFont="1"/>
    <xf numFmtId="0" fontId="7" fillId="0" borderId="0" xfId="0" applyFont="1"/>
    <xf numFmtId="0" fontId="8" fillId="0" borderId="0" xfId="0" applyFont="1"/>
    <xf numFmtId="0" fontId="9" fillId="2" borderId="1" xfId="1" applyFont="1" applyFill="1" applyBorder="1" applyAlignment="1">
      <alignment horizontal="center"/>
    </xf>
    <xf numFmtId="0" fontId="9" fillId="3" borderId="1" xfId="1" applyFont="1" applyFill="1" applyBorder="1" applyAlignment="1">
      <alignment horizontal="center"/>
    </xf>
    <xf numFmtId="0" fontId="5" fillId="0" borderId="0" xfId="1" applyFont="1"/>
    <xf numFmtId="14" fontId="10" fillId="0" borderId="0" xfId="1" applyNumberFormat="1" applyFont="1" applyAlignment="1">
      <alignment horizontal="center"/>
    </xf>
    <xf numFmtId="0" fontId="9" fillId="0" borderId="0" xfId="1" applyFont="1" applyAlignment="1">
      <alignment horizontal="center"/>
    </xf>
    <xf numFmtId="0" fontId="9" fillId="2" borderId="2" xfId="1" applyFont="1" applyFill="1" applyBorder="1" applyAlignment="1">
      <alignment horizontal="center"/>
    </xf>
    <xf numFmtId="0" fontId="9" fillId="3" borderId="2" xfId="1" applyFont="1" applyFill="1" applyBorder="1" applyAlignment="1">
      <alignment horizontal="center"/>
    </xf>
    <xf numFmtId="0" fontId="8" fillId="4" borderId="0" xfId="0" applyFont="1" applyFill="1"/>
    <xf numFmtId="0" fontId="8" fillId="4" borderId="0" xfId="0" applyFont="1" applyFill="1" applyAlignment="1">
      <alignment horizontal="center" vertical="center" wrapText="1"/>
    </xf>
    <xf numFmtId="0" fontId="2" fillId="5" borderId="1" xfId="1" applyFont="1" applyFill="1" applyBorder="1"/>
    <xf numFmtId="0" fontId="2" fillId="5" borderId="1" xfId="1" applyFont="1" applyFill="1" applyBorder="1" applyAlignment="1">
      <alignment horizontal="center"/>
    </xf>
    <xf numFmtId="0" fontId="2" fillId="4" borderId="1" xfId="1" applyFont="1" applyFill="1" applyBorder="1" applyAlignment="1">
      <alignment horizontal="center"/>
    </xf>
    <xf numFmtId="0" fontId="2" fillId="4" borderId="1" xfId="1" applyFont="1" applyFill="1" applyBorder="1" applyAlignment="1">
      <alignment horizontal="center" wrapText="1"/>
    </xf>
    <xf numFmtId="0" fontId="9" fillId="0" borderId="0" xfId="1" applyFont="1"/>
    <xf numFmtId="0" fontId="9" fillId="2" borderId="3" xfId="1" applyFont="1" applyFill="1" applyBorder="1" applyAlignment="1">
      <alignment horizontal="center"/>
    </xf>
    <xf numFmtId="0" fontId="9" fillId="3" borderId="3" xfId="1" applyFont="1" applyFill="1" applyBorder="1" applyAlignment="1">
      <alignment horizontal="center"/>
    </xf>
    <xf numFmtId="0" fontId="8" fillId="4" borderId="0" xfId="0" applyFont="1" applyFill="1" applyAlignment="1">
      <alignment wrapText="1"/>
    </xf>
    <xf numFmtId="0" fontId="8" fillId="4" borderId="0" xfId="0" applyFont="1" applyFill="1" applyAlignment="1">
      <alignment horizontal="center"/>
    </xf>
    <xf numFmtId="0" fontId="8" fillId="6" borderId="0" xfId="0" applyFont="1" applyFill="1"/>
    <xf numFmtId="0" fontId="2" fillId="5" borderId="3" xfId="1" applyFont="1" applyFill="1" applyBorder="1"/>
    <xf numFmtId="0" fontId="2" fillId="5" borderId="3" xfId="1" applyFont="1" applyFill="1" applyBorder="1" applyAlignment="1">
      <alignment horizontal="center"/>
    </xf>
    <xf numFmtId="0" fontId="2" fillId="4" borderId="3" xfId="1" applyFont="1" applyFill="1" applyBorder="1" applyAlignment="1">
      <alignment horizontal="center"/>
    </xf>
    <xf numFmtId="0" fontId="2" fillId="4" borderId="3" xfId="1" applyFont="1" applyFill="1" applyBorder="1" applyAlignment="1">
      <alignment horizontal="center" wrapText="1"/>
    </xf>
    <xf numFmtId="0" fontId="9" fillId="0" borderId="4" xfId="0" applyFont="1" applyBorder="1"/>
    <xf numFmtId="1" fontId="6" fillId="7" borderId="4" xfId="0" applyNumberFormat="1" applyFont="1" applyFill="1" applyBorder="1" applyAlignment="1">
      <alignment horizontal="center"/>
    </xf>
    <xf numFmtId="0" fontId="9" fillId="0" borderId="0" xfId="1" applyFont="1" applyAlignment="1">
      <alignment horizontal="center" vertical="center"/>
    </xf>
    <xf numFmtId="1" fontId="8" fillId="0" borderId="0" xfId="0" applyNumberFormat="1" applyFont="1" applyAlignment="1">
      <alignment horizontal="center"/>
    </xf>
    <xf numFmtId="2" fontId="8" fillId="0" borderId="0" xfId="0" applyNumberFormat="1" applyFont="1" applyAlignment="1">
      <alignment horizontal="center"/>
    </xf>
    <xf numFmtId="2" fontId="8" fillId="6" borderId="5" xfId="0" applyNumberFormat="1" applyFont="1" applyFill="1" applyBorder="1" applyAlignment="1">
      <alignment horizontal="center"/>
    </xf>
    <xf numFmtId="0" fontId="6" fillId="6" borderId="4" xfId="0" applyFont="1" applyFill="1" applyBorder="1" applyAlignment="1">
      <alignment horizontal="left" indent="1"/>
    </xf>
    <xf numFmtId="1" fontId="6" fillId="6" borderId="4" xfId="0" applyNumberFormat="1" applyFont="1" applyFill="1" applyBorder="1" applyAlignment="1">
      <alignment horizontal="center"/>
    </xf>
    <xf numFmtId="0" fontId="9" fillId="7" borderId="4" xfId="0" applyFont="1" applyFill="1" applyBorder="1"/>
    <xf numFmtId="0" fontId="6" fillId="7" borderId="4" xfId="0" applyFont="1" applyFill="1" applyBorder="1" applyAlignment="1">
      <alignment horizontal="left" indent="1"/>
    </xf>
    <xf numFmtId="0" fontId="2" fillId="7" borderId="4" xfId="1" applyFont="1" applyFill="1" applyBorder="1" applyAlignment="1">
      <alignment horizontal="center"/>
    </xf>
    <xf numFmtId="0" fontId="5" fillId="7" borderId="4" xfId="1" applyFont="1" applyFill="1" applyBorder="1" applyAlignment="1">
      <alignment horizontal="center"/>
    </xf>
    <xf numFmtId="164" fontId="5" fillId="7" borderId="4" xfId="1" applyNumberFormat="1" applyFont="1" applyFill="1" applyBorder="1" applyAlignment="1">
      <alignment horizontal="center"/>
    </xf>
    <xf numFmtId="1" fontId="5" fillId="6" borderId="4" xfId="1" applyNumberFormat="1" applyFont="1" applyFill="1" applyBorder="1" applyAlignment="1">
      <alignment horizontal="center"/>
    </xf>
    <xf numFmtId="1" fontId="5" fillId="7" borderId="4" xfId="1" applyNumberFormat="1" applyFont="1" applyFill="1" applyBorder="1" applyAlignment="1">
      <alignment horizontal="center"/>
    </xf>
    <xf numFmtId="0" fontId="2" fillId="0" borderId="4" xfId="1" applyFont="1" applyBorder="1" applyAlignment="1">
      <alignment horizontal="center"/>
    </xf>
    <xf numFmtId="0" fontId="5" fillId="0" borderId="4" xfId="1" applyFont="1" applyBorder="1" applyAlignment="1">
      <alignment horizontal="center"/>
    </xf>
    <xf numFmtId="164" fontId="5" fillId="0" borderId="4" xfId="1" applyNumberFormat="1" applyFont="1" applyBorder="1" applyAlignment="1">
      <alignment horizontal="center"/>
    </xf>
    <xf numFmtId="0" fontId="2" fillId="0" borderId="4" xfId="1" applyFont="1" applyBorder="1"/>
    <xf numFmtId="1" fontId="6" fillId="0" borderId="4" xfId="0" applyNumberFormat="1" applyFont="1" applyBorder="1" applyAlignment="1">
      <alignment horizontal="center"/>
    </xf>
    <xf numFmtId="0" fontId="8" fillId="0" borderId="4" xfId="0" applyFont="1" applyBorder="1"/>
    <xf numFmtId="0" fontId="6" fillId="0" borderId="4" xfId="0" applyFont="1" applyBorder="1" applyAlignment="1">
      <alignment horizontal="left" indent="1"/>
    </xf>
    <xf numFmtId="1" fontId="6" fillId="8" borderId="4" xfId="0" applyNumberFormat="1" applyFont="1" applyFill="1" applyBorder="1" applyAlignment="1">
      <alignment horizontal="center"/>
    </xf>
    <xf numFmtId="0" fontId="6" fillId="0" borderId="6" xfId="0" applyFont="1" applyBorder="1" applyAlignment="1">
      <alignment horizontal="left"/>
    </xf>
    <xf numFmtId="0" fontId="6" fillId="0" borderId="0" xfId="0" applyFont="1" applyAlignment="1">
      <alignment horizontal="left"/>
    </xf>
    <xf numFmtId="0" fontId="2" fillId="0" borderId="6" xfId="1" applyFont="1" applyBorder="1"/>
    <xf numFmtId="0" fontId="5" fillId="0" borderId="6" xfId="1" applyFont="1" applyBorder="1" applyAlignment="1">
      <alignment horizontal="center"/>
    </xf>
    <xf numFmtId="164" fontId="5" fillId="0" borderId="6" xfId="1" applyNumberFormat="1" applyFont="1" applyBorder="1" applyAlignment="1">
      <alignment horizontal="center"/>
    </xf>
    <xf numFmtId="1" fontId="6" fillId="0" borderId="6" xfId="0" applyNumberFormat="1" applyFont="1" applyBorder="1" applyAlignment="1">
      <alignment horizontal="center"/>
    </xf>
    <xf numFmtId="0" fontId="6" fillId="9" borderId="4" xfId="0" applyFont="1" applyFill="1" applyBorder="1" applyAlignment="1">
      <alignment horizontal="left" indent="1"/>
    </xf>
    <xf numFmtId="1" fontId="6" fillId="9" borderId="4" xfId="0" applyNumberFormat="1" applyFont="1" applyFill="1" applyBorder="1" applyAlignment="1">
      <alignment horizontal="center"/>
    </xf>
    <xf numFmtId="2" fontId="8" fillId="7" borderId="4" xfId="0" applyNumberFormat="1" applyFont="1" applyFill="1" applyBorder="1" applyAlignment="1">
      <alignment horizontal="left"/>
    </xf>
    <xf numFmtId="0" fontId="2" fillId="0" borderId="7" xfId="1" applyFont="1" applyBorder="1"/>
    <xf numFmtId="0" fontId="5" fillId="0" borderId="7" xfId="1" applyFont="1" applyBorder="1" applyAlignment="1">
      <alignment horizontal="center"/>
    </xf>
    <xf numFmtId="164" fontId="5" fillId="0" borderId="7" xfId="1" applyNumberFormat="1" applyFont="1" applyBorder="1" applyAlignment="1">
      <alignment horizontal="center"/>
    </xf>
    <xf numFmtId="1" fontId="6" fillId="0" borderId="7" xfId="0" applyNumberFormat="1" applyFont="1" applyBorder="1" applyAlignment="1">
      <alignment horizontal="center"/>
    </xf>
    <xf numFmtId="0" fontId="5" fillId="0" borderId="8" xfId="0" applyFont="1" applyBorder="1" applyAlignment="1">
      <alignment horizontal="left"/>
    </xf>
    <xf numFmtId="0" fontId="5" fillId="0" borderId="6" xfId="0" applyFont="1" applyBorder="1" applyAlignment="1">
      <alignment horizontal="left"/>
    </xf>
    <xf numFmtId="0" fontId="6" fillId="0" borderId="6" xfId="0" applyFont="1" applyBorder="1"/>
    <xf numFmtId="0" fontId="6" fillId="0" borderId="9" xfId="0" applyFont="1" applyBorder="1"/>
    <xf numFmtId="0" fontId="12" fillId="11" borderId="4" xfId="0" applyFont="1" applyFill="1" applyBorder="1" applyAlignment="1">
      <alignment horizontal="center"/>
    </xf>
    <xf numFmtId="0" fontId="12" fillId="12" borderId="4" xfId="0" applyFont="1" applyFill="1" applyBorder="1" applyAlignment="1">
      <alignment horizontal="center"/>
    </xf>
    <xf numFmtId="1" fontId="12" fillId="12" borderId="4" xfId="0" applyNumberFormat="1" applyFont="1" applyFill="1" applyBorder="1" applyAlignment="1">
      <alignment horizontal="center"/>
    </xf>
    <xf numFmtId="164" fontId="12" fillId="12" borderId="4" xfId="0" applyNumberFormat="1" applyFont="1" applyFill="1" applyBorder="1" applyAlignment="1">
      <alignment horizontal="center"/>
    </xf>
    <xf numFmtId="0" fontId="13" fillId="13" borderId="0" xfId="0" applyFont="1" applyFill="1" applyAlignment="1">
      <alignment horizontal="center"/>
    </xf>
    <xf numFmtId="0" fontId="14" fillId="13" borderId="0" xfId="0" applyFont="1" applyFill="1" applyAlignment="1">
      <alignment horizontal="center"/>
    </xf>
    <xf numFmtId="0" fontId="8" fillId="6" borderId="4" xfId="0" applyFont="1" applyFill="1" applyBorder="1" applyAlignment="1">
      <alignment horizontal="center"/>
    </xf>
    <xf numFmtId="165" fontId="8" fillId="6" borderId="4" xfId="0" applyNumberFormat="1" applyFont="1" applyFill="1" applyBorder="1" applyAlignment="1">
      <alignment horizontal="center"/>
    </xf>
    <xf numFmtId="1" fontId="8" fillId="6" borderId="4" xfId="0" applyNumberFormat="1" applyFont="1" applyFill="1" applyBorder="1" applyAlignment="1">
      <alignment horizontal="center"/>
    </xf>
    <xf numFmtId="1" fontId="8" fillId="7" borderId="4" xfId="0" applyNumberFormat="1" applyFont="1" applyFill="1" applyBorder="1" applyAlignment="1">
      <alignment horizontal="center"/>
    </xf>
    <xf numFmtId="0" fontId="8" fillId="7" borderId="4" xfId="0" applyFont="1" applyFill="1" applyBorder="1" applyAlignment="1">
      <alignment horizontal="center"/>
    </xf>
    <xf numFmtId="0" fontId="8" fillId="0" borderId="4" xfId="0" applyFont="1" applyBorder="1" applyAlignment="1">
      <alignment horizontal="center"/>
    </xf>
    <xf numFmtId="1" fontId="8" fillId="0" borderId="4" xfId="0" applyNumberFormat="1" applyFont="1" applyBorder="1" applyAlignment="1">
      <alignment horizontal="center"/>
    </xf>
    <xf numFmtId="0" fontId="8" fillId="10" borderId="4" xfId="0" applyFont="1" applyFill="1" applyBorder="1" applyAlignment="1">
      <alignment horizontal="center"/>
    </xf>
    <xf numFmtId="0" fontId="8" fillId="9" borderId="4" xfId="0" applyFont="1" applyFill="1" applyBorder="1" applyAlignment="1">
      <alignment horizontal="center"/>
    </xf>
    <xf numFmtId="165" fontId="8" fillId="7" borderId="4" xfId="0" applyNumberFormat="1" applyFont="1" applyFill="1" applyBorder="1" applyAlignment="1">
      <alignment horizontal="center"/>
    </xf>
    <xf numFmtId="0" fontId="6" fillId="0" borderId="6" xfId="0" applyFont="1" applyBorder="1" applyAlignment="1">
      <alignment horizontal="center"/>
    </xf>
    <xf numFmtId="0" fontId="6" fillId="0" borderId="9" xfId="0" applyFont="1" applyBorder="1" applyAlignment="1">
      <alignment horizontal="center"/>
    </xf>
    <xf numFmtId="1" fontId="8" fillId="8" borderId="0" xfId="0" applyNumberFormat="1" applyFont="1" applyFill="1" applyAlignment="1">
      <alignment horizontal="center"/>
    </xf>
    <xf numFmtId="0" fontId="9" fillId="0" borderId="0" xfId="0" applyFont="1"/>
    <xf numFmtId="1" fontId="8" fillId="7" borderId="0" xfId="0" applyNumberFormat="1" applyFont="1" applyFill="1" applyAlignment="1">
      <alignment horizontal="center"/>
    </xf>
    <xf numFmtId="2" fontId="8" fillId="6" borderId="0" xfId="0" applyNumberFormat="1" applyFont="1" applyFill="1" applyAlignment="1">
      <alignment horizontal="center"/>
    </xf>
    <xf numFmtId="0" fontId="9" fillId="7" borderId="0" xfId="0" applyFont="1" applyFill="1"/>
    <xf numFmtId="1" fontId="8" fillId="14" borderId="0" xfId="0" applyNumberFormat="1" applyFont="1" applyFill="1" applyAlignment="1">
      <alignment horizontal="center"/>
    </xf>
    <xf numFmtId="0" fontId="8" fillId="0" borderId="0" xfId="0" applyFont="1" applyAlignment="1">
      <alignment horizontal="center"/>
    </xf>
    <xf numFmtId="0" fontId="9" fillId="2" borderId="10" xfId="1" applyFont="1" applyFill="1" applyBorder="1" applyAlignment="1">
      <alignment horizontal="center"/>
    </xf>
    <xf numFmtId="0" fontId="9" fillId="2" borderId="7" xfId="1" applyFont="1" applyFill="1" applyBorder="1" applyAlignment="1">
      <alignment horizontal="center"/>
    </xf>
    <xf numFmtId="0" fontId="9" fillId="3" borderId="7" xfId="1" applyFont="1" applyFill="1" applyBorder="1" applyAlignment="1">
      <alignment horizontal="center"/>
    </xf>
    <xf numFmtId="0" fontId="8" fillId="14" borderId="0" xfId="0" applyFont="1" applyFill="1" applyAlignment="1">
      <alignment horizontal="center"/>
    </xf>
    <xf numFmtId="164" fontId="9" fillId="0" borderId="0" xfId="1" applyNumberFormat="1" applyFont="1" applyAlignment="1">
      <alignment horizontal="center"/>
    </xf>
    <xf numFmtId="164" fontId="9" fillId="14" borderId="0" xfId="1" applyNumberFormat="1" applyFont="1" applyFill="1" applyAlignment="1">
      <alignment horizontal="center"/>
    </xf>
    <xf numFmtId="164" fontId="8" fillId="14" borderId="0" xfId="0" applyNumberFormat="1" applyFont="1" applyFill="1" applyAlignment="1">
      <alignment horizontal="center"/>
    </xf>
    <xf numFmtId="164" fontId="8" fillId="0" borderId="0" xfId="0" applyNumberFormat="1" applyFont="1" applyAlignment="1">
      <alignment horizontal="center"/>
    </xf>
    <xf numFmtId="164" fontId="9" fillId="3" borderId="0" xfId="1" applyNumberFormat="1" applyFont="1" applyFill="1" applyAlignment="1">
      <alignment horizontal="center"/>
    </xf>
    <xf numFmtId="164" fontId="9" fillId="15" borderId="0" xfId="1" applyNumberFormat="1" applyFont="1" applyFill="1" applyAlignment="1">
      <alignment horizontal="center"/>
    </xf>
    <xf numFmtId="1" fontId="9" fillId="0" borderId="0" xfId="1" applyNumberFormat="1" applyFont="1" applyAlignment="1">
      <alignment horizontal="center"/>
    </xf>
    <xf numFmtId="166" fontId="9" fillId="0" borderId="0" xfId="2" applyNumberFormat="1" applyFont="1" applyFill="1" applyBorder="1" applyAlignment="1"/>
    <xf numFmtId="9" fontId="9" fillId="0" borderId="0" xfId="2" applyFont="1" applyFill="1" applyBorder="1" applyAlignment="1"/>
    <xf numFmtId="0" fontId="6" fillId="0" borderId="0" xfId="0" applyFont="1" applyAlignment="1">
      <alignment horizontal="center"/>
    </xf>
    <xf numFmtId="0" fontId="6" fillId="0" borderId="0" xfId="0" applyFont="1" applyAlignment="1">
      <alignment horizontal="center" wrapText="1"/>
    </xf>
    <xf numFmtId="0" fontId="6" fillId="16" borderId="8" xfId="0" applyFont="1" applyFill="1" applyBorder="1" applyAlignment="1">
      <alignment horizontal="right"/>
    </xf>
    <xf numFmtId="164" fontId="6" fillId="16" borderId="9" xfId="0" applyNumberFormat="1" applyFont="1" applyFill="1" applyBorder="1" applyAlignment="1">
      <alignment horizontal="center"/>
    </xf>
    <xf numFmtId="0" fontId="6" fillId="16" borderId="0" xfId="0" applyFont="1" applyFill="1" applyAlignment="1">
      <alignment horizontal="left"/>
    </xf>
    <xf numFmtId="0" fontId="6" fillId="16" borderId="0" xfId="0" applyFont="1" applyFill="1" applyAlignment="1">
      <alignment horizontal="center"/>
    </xf>
    <xf numFmtId="0" fontId="6" fillId="16" borderId="0" xfId="0" applyFont="1" applyFill="1"/>
    <xf numFmtId="0" fontId="6" fillId="10" borderId="0" xfId="0" applyFont="1" applyFill="1"/>
    <xf numFmtId="0" fontId="6" fillId="0" borderId="5" xfId="0" applyFont="1" applyBorder="1"/>
    <xf numFmtId="0" fontId="6" fillId="0" borderId="5" xfId="0" applyFont="1" applyBorder="1" applyAlignment="1">
      <alignment horizontal="center" wrapText="1"/>
    </xf>
    <xf numFmtId="0" fontId="6" fillId="4" borderId="5" xfId="0" applyFont="1" applyFill="1" applyBorder="1" applyAlignment="1">
      <alignment horizontal="center" wrapText="1"/>
    </xf>
    <xf numFmtId="0" fontId="12" fillId="6" borderId="12" xfId="0" applyFont="1" applyFill="1" applyBorder="1" applyAlignment="1">
      <alignment horizontal="center" wrapText="1"/>
    </xf>
    <xf numFmtId="0" fontId="6" fillId="17" borderId="5" xfId="0" applyFont="1" applyFill="1" applyBorder="1" applyAlignment="1">
      <alignment wrapText="1"/>
    </xf>
    <xf numFmtId="0" fontId="6" fillId="17" borderId="5" xfId="0" applyFont="1" applyFill="1" applyBorder="1"/>
    <xf numFmtId="0" fontId="12" fillId="6" borderId="5" xfId="0" applyFont="1" applyFill="1" applyBorder="1" applyAlignment="1">
      <alignment horizontal="center" wrapText="1"/>
    </xf>
    <xf numFmtId="0" fontId="12" fillId="9" borderId="5" xfId="0" applyFont="1" applyFill="1" applyBorder="1" applyAlignment="1">
      <alignment horizontal="center" wrapText="1"/>
    </xf>
    <xf numFmtId="0" fontId="12" fillId="6" borderId="5" xfId="0" applyFont="1" applyFill="1" applyBorder="1" applyAlignment="1">
      <alignment wrapText="1"/>
    </xf>
    <xf numFmtId="0" fontId="12" fillId="0" borderId="5" xfId="0" applyFont="1" applyBorder="1" applyAlignment="1">
      <alignment horizontal="center" vertical="center" wrapText="1"/>
    </xf>
    <xf numFmtId="0" fontId="12" fillId="0" borderId="0" xfId="0" applyFont="1" applyAlignment="1">
      <alignment horizontal="center" vertical="center" wrapText="1"/>
    </xf>
    <xf numFmtId="0" fontId="6" fillId="8" borderId="0" xfId="0" applyFont="1" applyFill="1"/>
    <xf numFmtId="0" fontId="6" fillId="7" borderId="4" xfId="0" applyFont="1" applyFill="1" applyBorder="1" applyAlignment="1">
      <alignment horizontal="center" wrapText="1"/>
    </xf>
    <xf numFmtId="1" fontId="6" fillId="8" borderId="5" xfId="0" applyNumberFormat="1" applyFont="1" applyFill="1" applyBorder="1" applyAlignment="1">
      <alignment horizontal="center"/>
    </xf>
    <xf numFmtId="1" fontId="6" fillId="7" borderId="5" xfId="0" applyNumberFormat="1" applyFont="1" applyFill="1" applyBorder="1" applyAlignment="1">
      <alignment horizontal="center"/>
    </xf>
    <xf numFmtId="0" fontId="6" fillId="7" borderId="5" xfId="0" applyFont="1" applyFill="1" applyBorder="1" applyAlignment="1">
      <alignment horizontal="center"/>
    </xf>
    <xf numFmtId="0" fontId="6" fillId="7" borderId="5" xfId="0" applyFont="1" applyFill="1" applyBorder="1" applyAlignment="1">
      <alignment horizontal="center" vertical="center"/>
    </xf>
    <xf numFmtId="0" fontId="15" fillId="7" borderId="0" xfId="0" applyFont="1" applyFill="1" applyAlignment="1">
      <alignment horizontal="center" vertical="center"/>
    </xf>
    <xf numFmtId="0" fontId="6" fillId="0" borderId="4" xfId="0" applyFont="1" applyBorder="1"/>
    <xf numFmtId="49" fontId="6" fillId="0" borderId="4" xfId="0" applyNumberFormat="1" applyFont="1" applyBorder="1"/>
    <xf numFmtId="0" fontId="6" fillId="0" borderId="4" xfId="0" applyFont="1" applyBorder="1" applyAlignment="1">
      <alignment horizontal="center"/>
    </xf>
    <xf numFmtId="0" fontId="16" fillId="0" borderId="0" xfId="0" applyFont="1"/>
    <xf numFmtId="0" fontId="6" fillId="15" borderId="0" xfId="0" applyFont="1" applyFill="1"/>
    <xf numFmtId="0" fontId="16" fillId="0" borderId="9" xfId="0" applyFont="1" applyBorder="1"/>
    <xf numFmtId="0" fontId="16" fillId="0" borderId="4" xfId="0" applyFont="1" applyBorder="1"/>
    <xf numFmtId="49" fontId="6" fillId="0" borderId="0" xfId="0" applyNumberFormat="1" applyFont="1"/>
    <xf numFmtId="0" fontId="16" fillId="0" borderId="0" xfId="0" applyFont="1" applyAlignment="1">
      <alignment horizontal="center"/>
    </xf>
    <xf numFmtId="0" fontId="6" fillId="0" borderId="2" xfId="0" applyFont="1" applyBorder="1"/>
    <xf numFmtId="0" fontId="6" fillId="0" borderId="0" xfId="0" applyFont="1" applyAlignment="1">
      <alignment horizontal="center" vertical="center"/>
    </xf>
    <xf numFmtId="0" fontId="15" fillId="0" borderId="0" xfId="0" applyFont="1"/>
    <xf numFmtId="0" fontId="15" fillId="0" borderId="0" xfId="0" applyFont="1" applyAlignment="1">
      <alignment horizontal="center" wrapText="1"/>
    </xf>
    <xf numFmtId="0" fontId="15" fillId="8" borderId="0" xfId="0" applyFont="1" applyFill="1"/>
    <xf numFmtId="0" fontId="15" fillId="0" borderId="0" xfId="0" applyFont="1" applyAlignment="1">
      <alignment horizontal="center" vertical="center"/>
    </xf>
    <xf numFmtId="0" fontId="15" fillId="18" borderId="0" xfId="0" quotePrefix="1" applyFont="1" applyFill="1"/>
    <xf numFmtId="0" fontId="15" fillId="0" borderId="0" xfId="0" applyFont="1" applyAlignment="1">
      <alignment horizontal="center"/>
    </xf>
    <xf numFmtId="0" fontId="6" fillId="6" borderId="0" xfId="0" applyFont="1" applyFill="1" applyAlignment="1">
      <alignment horizontal="center"/>
    </xf>
    <xf numFmtId="0" fontId="6" fillId="6" borderId="0" xfId="0" applyFont="1" applyFill="1"/>
    <xf numFmtId="0" fontId="8" fillId="0" borderId="8" xfId="0" applyFont="1" applyBorder="1" applyAlignment="1">
      <alignment horizontal="center" vertical="center"/>
    </xf>
    <xf numFmtId="0" fontId="6" fillId="0" borderId="6" xfId="0" applyFont="1" applyBorder="1" applyAlignment="1">
      <alignment horizontal="center"/>
    </xf>
    <xf numFmtId="0" fontId="6" fillId="0" borderId="9" xfId="0" applyFont="1" applyBorder="1" applyAlignment="1">
      <alignment horizontal="center"/>
    </xf>
    <xf numFmtId="0" fontId="8" fillId="0" borderId="8" xfId="0" applyFont="1" applyBorder="1" applyAlignment="1">
      <alignment horizontal="center"/>
    </xf>
    <xf numFmtId="0" fontId="6" fillId="0" borderId="6" xfId="0" applyFont="1" applyBorder="1"/>
    <xf numFmtId="0" fontId="6" fillId="0" borderId="9" xfId="0" applyFont="1" applyBorder="1"/>
    <xf numFmtId="0" fontId="12" fillId="0" borderId="11" xfId="0" applyFont="1" applyBorder="1" applyAlignment="1">
      <alignment horizontal="center" wrapText="1"/>
    </xf>
    <xf numFmtId="0" fontId="6" fillId="0" borderId="0" xfId="0" applyFont="1"/>
    <xf numFmtId="0" fontId="6" fillId="0" borderId="4" xfId="0" applyFont="1" applyBorder="1" applyAlignment="1">
      <alignment horizontal="center"/>
    </xf>
    <xf numFmtId="0" fontId="6" fillId="0" borderId="4" xfId="0" applyFont="1" applyBorder="1"/>
    <xf numFmtId="0" fontId="6" fillId="19" borderId="4" xfId="0" applyFont="1" applyFill="1" applyBorder="1" applyAlignment="1">
      <alignment horizontal="left" indent="1"/>
    </xf>
    <xf numFmtId="1" fontId="6" fillId="19" borderId="4" xfId="0" applyNumberFormat="1" applyFont="1" applyFill="1" applyBorder="1" applyAlignment="1">
      <alignment horizontal="center"/>
    </xf>
    <xf numFmtId="0" fontId="6" fillId="20" borderId="4" xfId="0" applyFont="1" applyFill="1" applyBorder="1" applyAlignment="1">
      <alignment horizontal="left" indent="1"/>
    </xf>
    <xf numFmtId="1" fontId="6" fillId="20" borderId="4" xfId="0" applyNumberFormat="1" applyFont="1" applyFill="1" applyBorder="1" applyAlignment="1">
      <alignment horizontal="center"/>
    </xf>
  </cellXfs>
  <cellStyles count="3">
    <cellStyle name="Normal" xfId="0" builtinId="0"/>
    <cellStyle name="Normal 3 2" xfId="1" xr:uid="{A8BED234-470A-43C5-B055-55B656EFA7E2}"/>
    <cellStyle name="Percent 2" xfId="2" xr:uid="{5C306C70-0632-4DD5-892B-8CE99CB8BFAA}"/>
  </cellStyles>
  <dxfs count="10">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96</xdr:row>
      <xdr:rowOff>0</xdr:rowOff>
    </xdr:from>
    <xdr:to>
      <xdr:col>5</xdr:col>
      <xdr:colOff>1448510</xdr:colOff>
      <xdr:row>112</xdr:row>
      <xdr:rowOff>67110</xdr:rowOff>
    </xdr:to>
    <xdr:pic>
      <xdr:nvPicPr>
        <xdr:cNvPr id="2" name="Picture 1">
          <a:extLst>
            <a:ext uri="{FF2B5EF4-FFF2-40B4-BE49-F238E27FC236}">
              <a16:creationId xmlns:a16="http://schemas.microsoft.com/office/drawing/2014/main" id="{6DBA5AD0-DB88-486D-B932-D4034D8E3B69}"/>
            </a:ext>
          </a:extLst>
        </xdr:cNvPr>
        <xdr:cNvPicPr>
          <a:picLocks noChangeAspect="1"/>
        </xdr:cNvPicPr>
      </xdr:nvPicPr>
      <xdr:blipFill>
        <a:blip xmlns:r="http://schemas.openxmlformats.org/officeDocument/2006/relationships" r:embed="rId1"/>
        <a:stretch>
          <a:fillRect/>
        </a:stretch>
      </xdr:blipFill>
      <xdr:spPr>
        <a:xfrm>
          <a:off x="295275" y="19354800"/>
          <a:ext cx="5087060" cy="3115110"/>
        </a:xfrm>
        <a:prstGeom prst="rect">
          <a:avLst/>
        </a:prstGeom>
      </xdr:spPr>
    </xdr:pic>
    <xdr:clientData/>
  </xdr:twoCellAnchor>
  <xdr:twoCellAnchor editAs="oneCell">
    <xdr:from>
      <xdr:col>1</xdr:col>
      <xdr:colOff>0</xdr:colOff>
      <xdr:row>113</xdr:row>
      <xdr:rowOff>0</xdr:rowOff>
    </xdr:from>
    <xdr:to>
      <xdr:col>6</xdr:col>
      <xdr:colOff>715</xdr:colOff>
      <xdr:row>130</xdr:row>
      <xdr:rowOff>86189</xdr:rowOff>
    </xdr:to>
    <xdr:pic>
      <xdr:nvPicPr>
        <xdr:cNvPr id="3" name="Picture 2">
          <a:extLst>
            <a:ext uri="{FF2B5EF4-FFF2-40B4-BE49-F238E27FC236}">
              <a16:creationId xmlns:a16="http://schemas.microsoft.com/office/drawing/2014/main" id="{B72A426D-B14A-4D98-89EC-EBD15927211E}"/>
            </a:ext>
          </a:extLst>
        </xdr:cNvPr>
        <xdr:cNvPicPr>
          <a:picLocks noChangeAspect="1"/>
        </xdr:cNvPicPr>
      </xdr:nvPicPr>
      <xdr:blipFill>
        <a:blip xmlns:r="http://schemas.openxmlformats.org/officeDocument/2006/relationships" r:embed="rId2"/>
        <a:stretch>
          <a:fillRect/>
        </a:stretch>
      </xdr:blipFill>
      <xdr:spPr>
        <a:xfrm>
          <a:off x="295275" y="22793325"/>
          <a:ext cx="5125165" cy="3324689"/>
        </a:xfrm>
        <a:prstGeom prst="rect">
          <a:avLst/>
        </a:prstGeom>
      </xdr:spPr>
    </xdr:pic>
    <xdr:clientData/>
  </xdr:twoCellAnchor>
  <xdr:twoCellAnchor editAs="oneCell">
    <xdr:from>
      <xdr:col>1</xdr:col>
      <xdr:colOff>0</xdr:colOff>
      <xdr:row>132</xdr:row>
      <xdr:rowOff>0</xdr:rowOff>
    </xdr:from>
    <xdr:to>
      <xdr:col>12</xdr:col>
      <xdr:colOff>10771</xdr:colOff>
      <xdr:row>147</xdr:row>
      <xdr:rowOff>181399</xdr:rowOff>
    </xdr:to>
    <xdr:pic>
      <xdr:nvPicPr>
        <xdr:cNvPr id="4" name="Picture 3">
          <a:extLst>
            <a:ext uri="{FF2B5EF4-FFF2-40B4-BE49-F238E27FC236}">
              <a16:creationId xmlns:a16="http://schemas.microsoft.com/office/drawing/2014/main" id="{2414107E-014A-4EA5-8DE9-8EE5A90F3A29}"/>
            </a:ext>
          </a:extLst>
        </xdr:cNvPr>
        <xdr:cNvPicPr>
          <a:picLocks noChangeAspect="1"/>
        </xdr:cNvPicPr>
      </xdr:nvPicPr>
      <xdr:blipFill>
        <a:blip xmlns:r="http://schemas.openxmlformats.org/officeDocument/2006/relationships" r:embed="rId3"/>
        <a:stretch>
          <a:fillRect/>
        </a:stretch>
      </xdr:blipFill>
      <xdr:spPr>
        <a:xfrm>
          <a:off x="295275" y="26450925"/>
          <a:ext cx="8926171" cy="3038899"/>
        </a:xfrm>
        <a:prstGeom prst="rect">
          <a:avLst/>
        </a:prstGeom>
      </xdr:spPr>
    </xdr:pic>
    <xdr:clientData/>
  </xdr:twoCellAnchor>
  <xdr:twoCellAnchor editAs="oneCell">
    <xdr:from>
      <xdr:col>0</xdr:col>
      <xdr:colOff>285750</xdr:colOff>
      <xdr:row>112</xdr:row>
      <xdr:rowOff>66675</xdr:rowOff>
    </xdr:from>
    <xdr:to>
      <xdr:col>5</xdr:col>
      <xdr:colOff>1438985</xdr:colOff>
      <xdr:row>128</xdr:row>
      <xdr:rowOff>114739</xdr:rowOff>
    </xdr:to>
    <xdr:pic>
      <xdr:nvPicPr>
        <xdr:cNvPr id="5" name="Picture 4">
          <a:extLst>
            <a:ext uri="{FF2B5EF4-FFF2-40B4-BE49-F238E27FC236}">
              <a16:creationId xmlns:a16="http://schemas.microsoft.com/office/drawing/2014/main" id="{EAA705CB-C1FB-466B-855B-5F3FBDD72470}"/>
            </a:ext>
          </a:extLst>
        </xdr:cNvPr>
        <xdr:cNvPicPr>
          <a:picLocks noChangeAspect="1"/>
        </xdr:cNvPicPr>
      </xdr:nvPicPr>
      <xdr:blipFill>
        <a:blip xmlns:r="http://schemas.openxmlformats.org/officeDocument/2006/relationships" r:embed="rId4"/>
        <a:stretch>
          <a:fillRect/>
        </a:stretch>
      </xdr:blipFill>
      <xdr:spPr>
        <a:xfrm>
          <a:off x="285750" y="22659975"/>
          <a:ext cx="5087060" cy="3143689"/>
        </a:xfrm>
        <a:prstGeom prst="rect">
          <a:avLst/>
        </a:prstGeom>
      </xdr:spPr>
    </xdr:pic>
    <xdr:clientData/>
  </xdr:twoCellAnchor>
  <xdr:twoCellAnchor editAs="oneCell">
    <xdr:from>
      <xdr:col>0</xdr:col>
      <xdr:colOff>285750</xdr:colOff>
      <xdr:row>94</xdr:row>
      <xdr:rowOff>171450</xdr:rowOff>
    </xdr:from>
    <xdr:to>
      <xdr:col>5</xdr:col>
      <xdr:colOff>1429459</xdr:colOff>
      <xdr:row>111</xdr:row>
      <xdr:rowOff>19509</xdr:rowOff>
    </xdr:to>
    <xdr:pic>
      <xdr:nvPicPr>
        <xdr:cNvPr id="6" name="Picture 5">
          <a:extLst>
            <a:ext uri="{FF2B5EF4-FFF2-40B4-BE49-F238E27FC236}">
              <a16:creationId xmlns:a16="http://schemas.microsoft.com/office/drawing/2014/main" id="{454ADED9-720E-44D6-A686-B8AD9C9B73C6}"/>
            </a:ext>
          </a:extLst>
        </xdr:cNvPr>
        <xdr:cNvPicPr>
          <a:picLocks noChangeAspect="1"/>
        </xdr:cNvPicPr>
      </xdr:nvPicPr>
      <xdr:blipFill>
        <a:blip xmlns:r="http://schemas.openxmlformats.org/officeDocument/2006/relationships" r:embed="rId5"/>
        <a:stretch>
          <a:fillRect/>
        </a:stretch>
      </xdr:blipFill>
      <xdr:spPr>
        <a:xfrm>
          <a:off x="285750" y="19126200"/>
          <a:ext cx="5077534" cy="3286584"/>
        </a:xfrm>
        <a:prstGeom prst="rect">
          <a:avLst/>
        </a:prstGeom>
      </xdr:spPr>
    </xdr:pic>
    <xdr:clientData/>
  </xdr:twoCellAnchor>
  <xdr:twoCellAnchor editAs="oneCell">
    <xdr:from>
      <xdr:col>1</xdr:col>
      <xdr:colOff>0</xdr:colOff>
      <xdr:row>131</xdr:row>
      <xdr:rowOff>0</xdr:rowOff>
    </xdr:from>
    <xdr:to>
      <xdr:col>12</xdr:col>
      <xdr:colOff>86981</xdr:colOff>
      <xdr:row>147</xdr:row>
      <xdr:rowOff>38531</xdr:rowOff>
    </xdr:to>
    <xdr:pic>
      <xdr:nvPicPr>
        <xdr:cNvPr id="7" name="Picture 6">
          <a:extLst>
            <a:ext uri="{FF2B5EF4-FFF2-40B4-BE49-F238E27FC236}">
              <a16:creationId xmlns:a16="http://schemas.microsoft.com/office/drawing/2014/main" id="{E4245891-828B-4BD9-B977-8770C64BCE40}"/>
            </a:ext>
          </a:extLst>
        </xdr:cNvPr>
        <xdr:cNvPicPr>
          <a:picLocks noChangeAspect="1"/>
        </xdr:cNvPicPr>
      </xdr:nvPicPr>
      <xdr:blipFill>
        <a:blip xmlns:r="http://schemas.openxmlformats.org/officeDocument/2006/relationships" r:embed="rId6"/>
        <a:stretch>
          <a:fillRect/>
        </a:stretch>
      </xdr:blipFill>
      <xdr:spPr>
        <a:xfrm>
          <a:off x="295275" y="26260425"/>
          <a:ext cx="9002381" cy="30865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Documents\MLCC%20Golf%20League\2024%20Mens%20League\2024%20League%20Master%20Sheet.xlsx" TargetMode="External"/><Relationship Id="rId1" Type="http://schemas.openxmlformats.org/officeDocument/2006/relationships/externalLinkPath" Target="2024%20League%20Master%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4 Team Pivot"/>
      <sheetName val="2024 Sign Ups"/>
      <sheetName val="2024 Teams &amp; Schedule"/>
      <sheetName val="HDCPs Explained"/>
      <sheetName val="Prev Yrs (2023) Scores.Hdicaps"/>
      <sheetName val="2024 Yr Scores.Hdicaps"/>
      <sheetName val="Process Notes"/>
      <sheetName val="F9 avg Scores for Yr (2)"/>
      <sheetName val="F9 avg Scores for Yr"/>
      <sheetName val="WK 1 F9 2024"/>
      <sheetName val="WK 2 B9 2024"/>
      <sheetName val="WK 3 F9 2024"/>
      <sheetName val="WK 4 B9 2024"/>
      <sheetName val="WK 5 F9 2024"/>
      <sheetName val="WK 6 B9 2024"/>
      <sheetName val="WK 7 F9 2024"/>
      <sheetName val="WK 8 B9 2024"/>
      <sheetName val="WK 9 F9 2024"/>
      <sheetName val="WK 10 B9 2024"/>
      <sheetName val="WK 11 F9 2024"/>
      <sheetName val="Scramble.Prize Sheet"/>
      <sheetName val="Payouts.Costs"/>
      <sheetName val="Summary Costs.Revenue"/>
    </sheetNames>
    <sheetDataSet>
      <sheetData sheetId="0"/>
      <sheetData sheetId="1">
        <row r="2">
          <cell r="A2" t="str">
            <v>Name</v>
          </cell>
          <cell r="B2" t="str">
            <v>2024:  New, Y, N, Blank -  No Reply</v>
          </cell>
          <cell r="C2" t="str">
            <v>2024 Starting HDCP2</v>
          </cell>
          <cell r="D2" t="str">
            <v>2024 TEAM # Sort HDCP</v>
          </cell>
          <cell r="E2" t="str">
            <v>Tees Playing -  R:Reg, S:Sr</v>
          </cell>
          <cell r="F2" t="str">
            <v>Team Name</v>
          </cell>
          <cell r="G2" t="str">
            <v>Paid</v>
          </cell>
          <cell r="H2" t="str">
            <v>Notes</v>
          </cell>
          <cell r="L2" t="str">
            <v>Name</v>
          </cell>
          <cell r="M2" t="str">
            <v>2024:  New, Y, N, Blank -  No Reply</v>
          </cell>
          <cell r="O2" t="str">
            <v>Name</v>
          </cell>
          <cell r="P2" t="str">
            <v>2024:  New, Y, N, Blank -  No Reply</v>
          </cell>
          <cell r="R2" t="str">
            <v>Dunbar, Al</v>
          </cell>
          <cell r="S2" t="str">
            <v xml:space="preserve"> </v>
          </cell>
        </row>
        <row r="3">
          <cell r="A3" t="str">
            <v>Stillson, Jeremy</v>
          </cell>
          <cell r="B3" t="str">
            <v>Y</v>
          </cell>
          <cell r="C3">
            <v>-0.52499999999999858</v>
          </cell>
          <cell r="D3">
            <v>1</v>
          </cell>
          <cell r="E3" t="str">
            <v>R</v>
          </cell>
          <cell r="F3"/>
          <cell r="G3"/>
          <cell r="H3"/>
          <cell r="L3" t="str">
            <v>Babcock, Nick (N)</v>
          </cell>
          <cell r="M3" t="str">
            <v>New</v>
          </cell>
          <cell r="O3" t="str">
            <v>Evans, Clark</v>
          </cell>
          <cell r="P3" t="str">
            <v>Y</v>
          </cell>
          <cell r="R3" t="str">
            <v>Shissler, Charlie</v>
          </cell>
          <cell r="S3" t="str">
            <v xml:space="preserve"> </v>
          </cell>
        </row>
        <row r="4">
          <cell r="A4" t="str">
            <v>Coulter, Ken</v>
          </cell>
          <cell r="B4" t="str">
            <v>Y</v>
          </cell>
          <cell r="C4">
            <v>0.10000000000000142</v>
          </cell>
          <cell r="D4">
            <v>2</v>
          </cell>
          <cell r="E4" t="str">
            <v>S</v>
          </cell>
          <cell r="F4"/>
          <cell r="G4"/>
          <cell r="H4"/>
          <cell r="L4" t="str">
            <v>Balagna, Max (N)</v>
          </cell>
          <cell r="M4" t="str">
            <v>New</v>
          </cell>
          <cell r="O4" t="str">
            <v>Ewalt, Alex</v>
          </cell>
          <cell r="P4" t="str">
            <v>Y</v>
          </cell>
          <cell r="R4" t="str">
            <v>Balagna, Max (N)</v>
          </cell>
          <cell r="S4" t="str">
            <v>New</v>
          </cell>
        </row>
        <row r="5">
          <cell r="A5" t="str">
            <v>Graves, Nate</v>
          </cell>
          <cell r="B5" t="str">
            <v>Y</v>
          </cell>
          <cell r="C5">
            <v>0.72500000000000142</v>
          </cell>
          <cell r="D5">
            <v>3</v>
          </cell>
          <cell r="E5" t="str">
            <v>R</v>
          </cell>
          <cell r="F5"/>
          <cell r="G5"/>
          <cell r="H5"/>
          <cell r="L5" t="str">
            <v>Blum, Tanner (N)</v>
          </cell>
          <cell r="M5" t="str">
            <v>New</v>
          </cell>
          <cell r="O5" t="str">
            <v>Ewalt, Britt</v>
          </cell>
          <cell r="P5" t="str">
            <v>Y</v>
          </cell>
          <cell r="R5" t="str">
            <v>Blum, Tanner (N)</v>
          </cell>
          <cell r="S5" t="str">
            <v>New</v>
          </cell>
        </row>
        <row r="6">
          <cell r="A6" t="str">
            <v>Ott, Alex</v>
          </cell>
          <cell r="B6" t="str">
            <v>Y</v>
          </cell>
          <cell r="C6">
            <v>0.72500000000000142</v>
          </cell>
          <cell r="D6">
            <v>4</v>
          </cell>
          <cell r="E6" t="str">
            <v>R</v>
          </cell>
          <cell r="F6"/>
          <cell r="G6"/>
          <cell r="H6"/>
          <cell r="L6" t="str">
            <v>Blum, Tucker (N)</v>
          </cell>
          <cell r="M6" t="str">
            <v>New</v>
          </cell>
          <cell r="O6" t="str">
            <v xml:space="preserve">Fletcher, Mat </v>
          </cell>
          <cell r="P6" t="str">
            <v>Y</v>
          </cell>
          <cell r="R6" t="str">
            <v>Blum, Tucker (N)</v>
          </cell>
          <cell r="S6" t="str">
            <v>New</v>
          </cell>
        </row>
        <row r="7">
          <cell r="A7" t="str">
            <v>Monroe, Nate</v>
          </cell>
          <cell r="B7" t="str">
            <v>Y</v>
          </cell>
          <cell r="C7">
            <v>0.97500000000000142</v>
          </cell>
          <cell r="D7">
            <v>5</v>
          </cell>
          <cell r="E7" t="str">
            <v>R</v>
          </cell>
          <cell r="F7"/>
          <cell r="G7"/>
          <cell r="H7"/>
          <cell r="L7" t="str">
            <v>Cosby, Doug (N)</v>
          </cell>
          <cell r="M7" t="str">
            <v>New</v>
          </cell>
          <cell r="O7" t="str">
            <v xml:space="preserve">Frye, Kevin </v>
          </cell>
          <cell r="P7" t="str">
            <v>Y</v>
          </cell>
          <cell r="R7" t="str">
            <v>Cosby, Doug (N)</v>
          </cell>
          <cell r="S7" t="str">
            <v>New</v>
          </cell>
        </row>
        <row r="8">
          <cell r="A8" t="str">
            <v>Conklin, Tom</v>
          </cell>
          <cell r="B8" t="str">
            <v>Y</v>
          </cell>
          <cell r="C8">
            <v>1.6000000000000014</v>
          </cell>
          <cell r="D8">
            <v>6</v>
          </cell>
          <cell r="E8" t="str">
            <v>R</v>
          </cell>
          <cell r="F8"/>
          <cell r="G8"/>
          <cell r="H8"/>
          <cell r="L8" t="str">
            <v>Evans, Ethan (N)</v>
          </cell>
          <cell r="M8" t="str">
            <v>New</v>
          </cell>
          <cell r="O8" t="str">
            <v>Graves, Nate</v>
          </cell>
          <cell r="P8" t="str">
            <v>Y</v>
          </cell>
          <cell r="R8" t="str">
            <v>Evans, Ethan (N)</v>
          </cell>
          <cell r="S8" t="str">
            <v>New</v>
          </cell>
        </row>
        <row r="9">
          <cell r="A9" t="str">
            <v>Kirvin, Zach</v>
          </cell>
          <cell r="B9" t="str">
            <v>Y</v>
          </cell>
          <cell r="C9">
            <v>3.2950000000000017</v>
          </cell>
          <cell r="D9">
            <v>7</v>
          </cell>
          <cell r="E9" t="str">
            <v>R</v>
          </cell>
          <cell r="F9"/>
          <cell r="G9"/>
          <cell r="H9"/>
          <cell r="L9" t="str">
            <v>Franks, Jason (N)</v>
          </cell>
          <cell r="M9" t="str">
            <v>New</v>
          </cell>
          <cell r="O9" t="str">
            <v>Guppy, Matt</v>
          </cell>
          <cell r="P9" t="str">
            <v>Y</v>
          </cell>
          <cell r="R9" t="str">
            <v>Frietsch, Bill (N)</v>
          </cell>
          <cell r="S9" t="str">
            <v>New</v>
          </cell>
        </row>
        <row r="10">
          <cell r="A10" t="str">
            <v>Casper, Steve</v>
          </cell>
          <cell r="B10" t="str">
            <v>Y</v>
          </cell>
          <cell r="C10">
            <v>3.4571428571428555</v>
          </cell>
          <cell r="D10">
            <v>8</v>
          </cell>
          <cell r="E10" t="str">
            <v>R</v>
          </cell>
          <cell r="F10"/>
          <cell r="G10"/>
          <cell r="H10"/>
          <cell r="L10" t="str">
            <v>Frietsch, Bill (N)</v>
          </cell>
          <cell r="M10" t="str">
            <v>New</v>
          </cell>
          <cell r="O10" t="str">
            <v>Halloway, Chad</v>
          </cell>
          <cell r="P10" t="str">
            <v>Y</v>
          </cell>
          <cell r="R10" t="str">
            <v>Heinz, Dan (N)</v>
          </cell>
          <cell r="S10" t="str">
            <v>New</v>
          </cell>
        </row>
        <row r="11">
          <cell r="A11" t="str">
            <v>Northrup, Jim</v>
          </cell>
          <cell r="B11" t="str">
            <v>Y</v>
          </cell>
          <cell r="C11">
            <v>3.7666666666666657</v>
          </cell>
          <cell r="D11">
            <v>9</v>
          </cell>
          <cell r="E11" t="str">
            <v>R</v>
          </cell>
          <cell r="F11"/>
          <cell r="G11"/>
          <cell r="H11"/>
          <cell r="L11" t="str">
            <v>Heinz, Dan (N)</v>
          </cell>
          <cell r="M11" t="str">
            <v>New</v>
          </cell>
          <cell r="O11" t="str">
            <v>Harmon, Aaron</v>
          </cell>
          <cell r="P11" t="str">
            <v>Y</v>
          </cell>
          <cell r="R11" t="str">
            <v>Homer, Keith (N)</v>
          </cell>
          <cell r="S11" t="str">
            <v>New</v>
          </cell>
        </row>
        <row r="12">
          <cell r="A12" t="str">
            <v>Ramsay, Dave</v>
          </cell>
          <cell r="B12" t="str">
            <v>Y</v>
          </cell>
          <cell r="C12">
            <v>4.2666666666666657</v>
          </cell>
          <cell r="D12">
            <v>10</v>
          </cell>
          <cell r="E12" t="str">
            <v>R</v>
          </cell>
          <cell r="F12"/>
          <cell r="G12"/>
          <cell r="H12"/>
          <cell r="L12" t="str">
            <v>Homer, Keith (N)</v>
          </cell>
          <cell r="M12" t="str">
            <v>New</v>
          </cell>
          <cell r="O12" t="str">
            <v>Harms, Tim</v>
          </cell>
          <cell r="P12" t="str">
            <v>Y</v>
          </cell>
          <cell r="R12" t="str">
            <v>McCoy, Derek (N)</v>
          </cell>
          <cell r="S12" t="str">
            <v>New</v>
          </cell>
        </row>
        <row r="13">
          <cell r="A13" t="str">
            <v>Ekstrand, Jared</v>
          </cell>
          <cell r="B13" t="str">
            <v>Y</v>
          </cell>
          <cell r="C13">
            <v>4.4571428571428555</v>
          </cell>
          <cell r="D13">
            <v>10</v>
          </cell>
          <cell r="E13" t="str">
            <v>R</v>
          </cell>
          <cell r="F13"/>
          <cell r="G13"/>
          <cell r="H13"/>
          <cell r="L13" t="str">
            <v>Jansen, Coe (N)</v>
          </cell>
          <cell r="M13" t="str">
            <v>New</v>
          </cell>
          <cell r="O13" t="str">
            <v>Hart, Seth</v>
          </cell>
          <cell r="P13" t="str">
            <v>Y</v>
          </cell>
          <cell r="R13" t="str">
            <v>Peterson, Andy (N)</v>
          </cell>
          <cell r="S13" t="str">
            <v>New</v>
          </cell>
        </row>
        <row r="14">
          <cell r="A14" t="str">
            <v>Harmon, Aaron</v>
          </cell>
          <cell r="B14" t="str">
            <v>Y</v>
          </cell>
          <cell r="C14">
            <v>4.4750000000000014</v>
          </cell>
          <cell r="D14">
            <v>9</v>
          </cell>
          <cell r="E14" t="str">
            <v>R</v>
          </cell>
          <cell r="F14"/>
          <cell r="G14"/>
          <cell r="H14"/>
          <cell r="I14" t="str">
            <v xml:space="preserve"> </v>
          </cell>
          <cell r="L14" t="str">
            <v>McCoy, Derek (N)</v>
          </cell>
          <cell r="M14" t="str">
            <v>New</v>
          </cell>
          <cell r="O14" t="str">
            <v>Haulk, Jake</v>
          </cell>
          <cell r="P14" t="str">
            <v>Y</v>
          </cell>
          <cell r="R14" t="str">
            <v>Pierson, Greg (N)</v>
          </cell>
          <cell r="S14" t="str">
            <v>New</v>
          </cell>
        </row>
        <row r="15">
          <cell r="A15" t="str">
            <v>Putrich, Josh</v>
          </cell>
          <cell r="B15" t="str">
            <v>Y</v>
          </cell>
          <cell r="C15">
            <v>4.6000000000000014</v>
          </cell>
          <cell r="D15">
            <v>8</v>
          </cell>
          <cell r="E15" t="str">
            <v>R</v>
          </cell>
          <cell r="F15"/>
          <cell r="G15"/>
          <cell r="H15"/>
          <cell r="L15" t="str">
            <v>Peterson, Andy (N)</v>
          </cell>
          <cell r="M15" t="str">
            <v>New</v>
          </cell>
          <cell r="O15" t="str">
            <v xml:space="preserve">Howard, Chris  </v>
          </cell>
          <cell r="P15" t="str">
            <v>Y</v>
          </cell>
          <cell r="R15" t="str">
            <v>Reick, Jon (N)</v>
          </cell>
          <cell r="S15" t="str">
            <v>New</v>
          </cell>
        </row>
        <row r="16">
          <cell r="A16" t="str">
            <v>Stover, Kyle</v>
          </cell>
          <cell r="B16" t="str">
            <v>Y</v>
          </cell>
          <cell r="C16">
            <v>4.7666666666666657</v>
          </cell>
          <cell r="D16">
            <v>7</v>
          </cell>
          <cell r="E16" t="str">
            <v>R</v>
          </cell>
          <cell r="F16"/>
          <cell r="G16"/>
          <cell r="H16"/>
          <cell r="L16" t="str">
            <v>Pierson, Greg (N)</v>
          </cell>
          <cell r="M16" t="str">
            <v>New</v>
          </cell>
          <cell r="O16" t="str">
            <v>Jackson, Bob</v>
          </cell>
          <cell r="P16" t="str">
            <v>Y</v>
          </cell>
          <cell r="R16" t="str">
            <v>Renner, Mike (N)</v>
          </cell>
          <cell r="S16" t="str">
            <v>New</v>
          </cell>
        </row>
        <row r="17">
          <cell r="A17" t="str">
            <v>Miller, Steven</v>
          </cell>
          <cell r="B17" t="str">
            <v>Y</v>
          </cell>
          <cell r="C17">
            <v>4.9333333333333371</v>
          </cell>
          <cell r="D17">
            <v>6</v>
          </cell>
          <cell r="E17" t="str">
            <v>R</v>
          </cell>
          <cell r="F17"/>
          <cell r="G17"/>
          <cell r="H17"/>
          <cell r="L17" t="str">
            <v>Prater, Todd (N)</v>
          </cell>
          <cell r="M17" t="str">
            <v>New</v>
          </cell>
          <cell r="O17" t="str">
            <v>Jehle, Nick</v>
          </cell>
          <cell r="P17" t="str">
            <v>Y</v>
          </cell>
          <cell r="R17" t="str">
            <v>Ruff, Jake (N)</v>
          </cell>
          <cell r="S17" t="str">
            <v>New</v>
          </cell>
        </row>
        <row r="18">
          <cell r="A18" t="str">
            <v>Urbanc, Moke</v>
          </cell>
          <cell r="B18" t="str">
            <v>Y</v>
          </cell>
          <cell r="C18">
            <v>5</v>
          </cell>
          <cell r="D18">
            <v>5</v>
          </cell>
          <cell r="E18" t="str">
            <v>R</v>
          </cell>
          <cell r="F18"/>
          <cell r="G18"/>
          <cell r="H18"/>
          <cell r="L18" t="str">
            <v>Reick, Jon (N)</v>
          </cell>
          <cell r="M18" t="str">
            <v>New</v>
          </cell>
          <cell r="O18" t="str">
            <v>Jehle, Scott</v>
          </cell>
          <cell r="P18" t="str">
            <v>Y</v>
          </cell>
          <cell r="R18" t="str">
            <v>Walraven, Noah (N)</v>
          </cell>
          <cell r="S18" t="str">
            <v>New</v>
          </cell>
        </row>
        <row r="19">
          <cell r="A19" t="str">
            <v>Phillips, Ralph</v>
          </cell>
          <cell r="B19" t="str">
            <v>Y</v>
          </cell>
          <cell r="C19">
            <v>5.1000000000000014</v>
          </cell>
          <cell r="D19">
            <v>4</v>
          </cell>
          <cell r="E19" t="str">
            <v>R</v>
          </cell>
          <cell r="F19"/>
          <cell r="G19"/>
          <cell r="H19"/>
          <cell r="L19" t="str">
            <v>Renner, Mike (N)</v>
          </cell>
          <cell r="M19" t="str">
            <v>New</v>
          </cell>
          <cell r="O19" t="str">
            <v>Johns, Nate</v>
          </cell>
          <cell r="P19" t="str">
            <v>Y</v>
          </cell>
          <cell r="R19" t="str">
            <v>Welch, Michael (N)</v>
          </cell>
          <cell r="S19" t="str">
            <v>New</v>
          </cell>
        </row>
        <row r="20">
          <cell r="A20" t="str">
            <v>Jehle, Nick</v>
          </cell>
          <cell r="B20" t="str">
            <v>Y</v>
          </cell>
          <cell r="C20">
            <v>5.3500000000000014</v>
          </cell>
          <cell r="D20">
            <v>3</v>
          </cell>
          <cell r="E20" t="str">
            <v>R</v>
          </cell>
          <cell r="F20"/>
          <cell r="G20"/>
          <cell r="H20"/>
          <cell r="L20" t="str">
            <v>Ruff, Jake (N)</v>
          </cell>
          <cell r="M20" t="str">
            <v>New</v>
          </cell>
          <cell r="O20" t="str">
            <v>Kirvin, Zach</v>
          </cell>
          <cell r="P20" t="str">
            <v>Y</v>
          </cell>
          <cell r="R20" t="str">
            <v>Almasi, Andrew</v>
          </cell>
          <cell r="S20" t="str">
            <v>Y</v>
          </cell>
        </row>
        <row r="21">
          <cell r="A21" t="str">
            <v>Tuttle, Gene</v>
          </cell>
          <cell r="B21" t="str">
            <v>Y</v>
          </cell>
          <cell r="C21">
            <v>5.7250000000000014</v>
          </cell>
          <cell r="D21">
            <v>2</v>
          </cell>
          <cell r="E21" t="str">
            <v>S</v>
          </cell>
          <cell r="F21"/>
          <cell r="G21"/>
          <cell r="H21"/>
          <cell r="L21" t="str">
            <v>Sumner, Branden (N)</v>
          </cell>
          <cell r="M21" t="str">
            <v>New</v>
          </cell>
          <cell r="O21" t="str">
            <v>Ludwig, Jay</v>
          </cell>
          <cell r="P21" t="str">
            <v>Y</v>
          </cell>
          <cell r="R21" t="str">
            <v>Almasi, Joe</v>
          </cell>
          <cell r="S21" t="str">
            <v>Y</v>
          </cell>
        </row>
        <row r="22">
          <cell r="A22" t="str">
            <v>Ehens, Matt</v>
          </cell>
          <cell r="B22" t="str">
            <v>Y</v>
          </cell>
          <cell r="C22">
            <v>5.7428571428571473</v>
          </cell>
          <cell r="D22">
            <v>1</v>
          </cell>
          <cell r="E22" t="str">
            <v>R</v>
          </cell>
          <cell r="F22"/>
          <cell r="G22"/>
          <cell r="H22"/>
          <cell r="L22" t="str">
            <v>Walraven, Noah (N)</v>
          </cell>
          <cell r="M22" t="str">
            <v>New</v>
          </cell>
          <cell r="O22" t="str">
            <v>Mackie, Greg</v>
          </cell>
          <cell r="P22" t="str">
            <v>Y</v>
          </cell>
          <cell r="R22" t="str">
            <v xml:space="preserve">Almasi, Matt  </v>
          </cell>
          <cell r="S22" t="str">
            <v>Y</v>
          </cell>
        </row>
        <row r="23">
          <cell r="A23" t="str">
            <v>Centers, Jason</v>
          </cell>
          <cell r="B23" t="str">
            <v>Y</v>
          </cell>
          <cell r="C23">
            <v>5.7428571428571473</v>
          </cell>
          <cell r="D23">
            <v>1</v>
          </cell>
          <cell r="E23" t="str">
            <v>R</v>
          </cell>
          <cell r="F23"/>
          <cell r="G23"/>
          <cell r="H23"/>
          <cell r="L23" t="str">
            <v>Welch, Michael (N)</v>
          </cell>
          <cell r="M23" t="str">
            <v>New</v>
          </cell>
          <cell r="O23" t="str">
            <v>Maier, Tom</v>
          </cell>
          <cell r="P23" t="str">
            <v>Y</v>
          </cell>
          <cell r="R23" t="str">
            <v>Almasi, Tom</v>
          </cell>
          <cell r="S23" t="str">
            <v>Y</v>
          </cell>
        </row>
        <row r="24">
          <cell r="A24" t="str">
            <v>McKinty, John</v>
          </cell>
          <cell r="B24" t="str">
            <v>Y</v>
          </cell>
          <cell r="C24">
            <v>5.7666666666666657</v>
          </cell>
          <cell r="D24">
            <v>2</v>
          </cell>
          <cell r="E24" t="str">
            <v>R</v>
          </cell>
          <cell r="F24"/>
          <cell r="G24"/>
          <cell r="H24"/>
          <cell r="L24" t="str">
            <v>Almasi, Andrew</v>
          </cell>
          <cell r="M24" t="str">
            <v>Y</v>
          </cell>
          <cell r="O24" t="str">
            <v>McKinty, John</v>
          </cell>
          <cell r="P24" t="str">
            <v>Y</v>
          </cell>
          <cell r="R24" t="str">
            <v>Askam, Tim</v>
          </cell>
          <cell r="S24" t="str">
            <v>Y</v>
          </cell>
        </row>
        <row r="25">
          <cell r="A25" t="str">
            <v>Cafferty, Pat</v>
          </cell>
          <cell r="B25" t="str">
            <v>Y</v>
          </cell>
          <cell r="C25">
            <v>5.9750000000000014</v>
          </cell>
          <cell r="D25">
            <v>3</v>
          </cell>
          <cell r="E25" t="str">
            <v>R</v>
          </cell>
          <cell r="F25"/>
          <cell r="G25"/>
          <cell r="H25"/>
          <cell r="L25" t="str">
            <v>Almasi, Joe</v>
          </cell>
          <cell r="M25" t="str">
            <v>Y</v>
          </cell>
          <cell r="O25" t="str">
            <v>Miller, Steven</v>
          </cell>
          <cell r="P25" t="str">
            <v>Y</v>
          </cell>
          <cell r="R25" t="str">
            <v>Begner, Josh</v>
          </cell>
          <cell r="S25" t="str">
            <v>Y</v>
          </cell>
        </row>
        <row r="26">
          <cell r="A26" t="str">
            <v>Maier, Tom</v>
          </cell>
          <cell r="B26" t="str">
            <v>Y</v>
          </cell>
          <cell r="C26">
            <v>6.028571428571432</v>
          </cell>
          <cell r="D26">
            <v>4</v>
          </cell>
          <cell r="E26" t="str">
            <v>R</v>
          </cell>
          <cell r="F26"/>
          <cell r="G26"/>
          <cell r="H26"/>
          <cell r="L26" t="str">
            <v xml:space="preserve">Almasi, Matt  </v>
          </cell>
          <cell r="M26" t="str">
            <v>Y</v>
          </cell>
          <cell r="O26" t="str">
            <v>Monroe, Jim</v>
          </cell>
          <cell r="P26" t="str">
            <v>Y</v>
          </cell>
          <cell r="R26" t="str">
            <v>Blum, Kenny</v>
          </cell>
          <cell r="S26" t="str">
            <v>Y</v>
          </cell>
        </row>
        <row r="27">
          <cell r="A27" t="str">
            <v>Claerhout, Todd</v>
          </cell>
          <cell r="B27" t="str">
            <v>Y</v>
          </cell>
          <cell r="C27">
            <v>6.1000000000000014</v>
          </cell>
          <cell r="D27">
            <v>5</v>
          </cell>
          <cell r="E27" t="str">
            <v>R</v>
          </cell>
          <cell r="F27"/>
          <cell r="G27"/>
          <cell r="H27"/>
          <cell r="L27" t="str">
            <v>Almasi, Tom</v>
          </cell>
          <cell r="M27" t="str">
            <v>Y</v>
          </cell>
          <cell r="O27" t="str">
            <v>Monroe, Nate</v>
          </cell>
          <cell r="P27" t="str">
            <v>Y</v>
          </cell>
          <cell r="R27" t="str">
            <v>Bolton, Brook</v>
          </cell>
          <cell r="S27" t="str">
            <v>Y</v>
          </cell>
        </row>
        <row r="28">
          <cell r="A28" t="str">
            <v>Harms, Tim</v>
          </cell>
          <cell r="B28" t="str">
            <v>Y</v>
          </cell>
          <cell r="C28">
            <v>6.1000000000000014</v>
          </cell>
          <cell r="D28">
            <v>6</v>
          </cell>
          <cell r="E28" t="str">
            <v>R</v>
          </cell>
          <cell r="F28"/>
          <cell r="G28"/>
          <cell r="H28"/>
          <cell r="L28" t="str">
            <v>Askam, Tim</v>
          </cell>
          <cell r="M28" t="str">
            <v>Y</v>
          </cell>
          <cell r="O28" t="str">
            <v xml:space="preserve">Nader, James  </v>
          </cell>
          <cell r="P28" t="str">
            <v>Y</v>
          </cell>
          <cell r="R28" t="str">
            <v>Bourque, Philip</v>
          </cell>
          <cell r="S28" t="str">
            <v>Y</v>
          </cell>
        </row>
        <row r="29">
          <cell r="A29" t="str">
            <v>Wiebler, David</v>
          </cell>
          <cell r="B29" t="str">
            <v>Y</v>
          </cell>
          <cell r="C29">
            <v>6.1000000000000014</v>
          </cell>
          <cell r="D29">
            <v>7</v>
          </cell>
          <cell r="E29" t="str">
            <v>R</v>
          </cell>
          <cell r="F29"/>
          <cell r="G29"/>
          <cell r="H29"/>
          <cell r="L29" t="str">
            <v>Begner, Josh</v>
          </cell>
          <cell r="M29" t="str">
            <v>Y</v>
          </cell>
          <cell r="O29" t="str">
            <v>Northrup, Jim</v>
          </cell>
          <cell r="P29" t="str">
            <v>Y</v>
          </cell>
          <cell r="R29" t="str">
            <v>Brown, Tim</v>
          </cell>
          <cell r="S29" t="str">
            <v>Y</v>
          </cell>
        </row>
        <row r="30">
          <cell r="A30" t="str">
            <v>Burwell, Brandon</v>
          </cell>
          <cell r="B30" t="str">
            <v>Y</v>
          </cell>
          <cell r="C30">
            <v>6.1000000000000014</v>
          </cell>
          <cell r="D30">
            <v>8</v>
          </cell>
          <cell r="E30" t="str">
            <v>R</v>
          </cell>
          <cell r="F30"/>
          <cell r="G30"/>
          <cell r="H30"/>
          <cell r="L30" t="str">
            <v>Blum, Kenny</v>
          </cell>
          <cell r="M30" t="str">
            <v>Y</v>
          </cell>
          <cell r="N30"/>
          <cell r="O30" t="str">
            <v>Ott, Alex</v>
          </cell>
          <cell r="P30" t="str">
            <v>Y</v>
          </cell>
          <cell r="Q30"/>
          <cell r="R30" t="str">
            <v>Burwell, Brandon</v>
          </cell>
          <cell r="S30" t="str">
            <v>Y</v>
          </cell>
          <cell r="T30"/>
        </row>
        <row r="31">
          <cell r="A31" t="str">
            <v>Durst, Justin</v>
          </cell>
          <cell r="B31" t="str">
            <v>Y</v>
          </cell>
          <cell r="C31">
            <v>6.2250000000000014</v>
          </cell>
          <cell r="D31">
            <v>9</v>
          </cell>
          <cell r="E31" t="str">
            <v>R</v>
          </cell>
          <cell r="F31"/>
          <cell r="G31"/>
          <cell r="H31"/>
          <cell r="L31" t="str">
            <v>Bolton, Brook</v>
          </cell>
          <cell r="M31" t="str">
            <v>Y</v>
          </cell>
          <cell r="O31" t="str">
            <v>Patterson, Jim</v>
          </cell>
          <cell r="P31" t="str">
            <v>Y</v>
          </cell>
          <cell r="R31" t="str">
            <v>Cafferty, Pat</v>
          </cell>
          <cell r="S31" t="str">
            <v>Y</v>
          </cell>
        </row>
        <row r="32">
          <cell r="A32" t="str">
            <v>Jehle, Scott</v>
          </cell>
          <cell r="B32" t="str">
            <v>Y</v>
          </cell>
          <cell r="C32">
            <v>6.2250000000000014</v>
          </cell>
          <cell r="D32">
            <v>10</v>
          </cell>
          <cell r="E32" t="str">
            <v>R</v>
          </cell>
          <cell r="F32"/>
          <cell r="G32"/>
          <cell r="H32"/>
          <cell r="L32" t="str">
            <v>Bourque, Philip</v>
          </cell>
          <cell r="M32" t="str">
            <v>Y</v>
          </cell>
          <cell r="O32" t="str">
            <v>Phillips, Ralph</v>
          </cell>
          <cell r="P32" t="str">
            <v>Y</v>
          </cell>
          <cell r="R32" t="str">
            <v>Carter, Greg</v>
          </cell>
          <cell r="S32" t="str">
            <v>Y</v>
          </cell>
        </row>
        <row r="33">
          <cell r="A33" t="str">
            <v>Criswell, Larry</v>
          </cell>
          <cell r="B33" t="str">
            <v>Y</v>
          </cell>
          <cell r="C33">
            <v>6.7250000000000014</v>
          </cell>
          <cell r="D33">
            <v>10</v>
          </cell>
          <cell r="E33" t="str">
            <v>S</v>
          </cell>
          <cell r="F33"/>
          <cell r="G33"/>
          <cell r="H33"/>
          <cell r="L33" t="str">
            <v>Brown, Tim</v>
          </cell>
          <cell r="M33" t="str">
            <v>Y</v>
          </cell>
          <cell r="O33" t="str">
            <v>Pierson, Brent</v>
          </cell>
          <cell r="P33" t="str">
            <v>Y</v>
          </cell>
          <cell r="R33" t="str">
            <v>Casper, Steve</v>
          </cell>
          <cell r="S33" t="str">
            <v>Y</v>
          </cell>
        </row>
        <row r="34">
          <cell r="A34" t="str">
            <v>Guppy, Matt</v>
          </cell>
          <cell r="B34" t="str">
            <v>Y</v>
          </cell>
          <cell r="C34">
            <v>6.8857142857142861</v>
          </cell>
          <cell r="D34">
            <v>9</v>
          </cell>
          <cell r="E34" t="str">
            <v>R</v>
          </cell>
          <cell r="F34"/>
          <cell r="G34"/>
          <cell r="H34"/>
          <cell r="L34" t="str">
            <v>Burwell, Brandon</v>
          </cell>
          <cell r="M34" t="str">
            <v>Y</v>
          </cell>
          <cell r="O34" t="str">
            <v>Price, Curt</v>
          </cell>
          <cell r="P34" t="str">
            <v>Y</v>
          </cell>
          <cell r="R34" t="str">
            <v>Caulkins, Paul</v>
          </cell>
          <cell r="S34" t="str">
            <v>Y</v>
          </cell>
        </row>
        <row r="35">
          <cell r="A35" t="str">
            <v>Copple, Jim</v>
          </cell>
          <cell r="B35" t="str">
            <v>Y</v>
          </cell>
          <cell r="C35">
            <v>6.9750000000000014</v>
          </cell>
          <cell r="D35">
            <v>8</v>
          </cell>
          <cell r="E35" t="str">
            <v>R</v>
          </cell>
          <cell r="F35"/>
          <cell r="G35"/>
          <cell r="H35"/>
          <cell r="L35" t="str">
            <v>Cafferty, Pat</v>
          </cell>
          <cell r="M35" t="str">
            <v>Y</v>
          </cell>
          <cell r="O35" t="str">
            <v>Price, Eric</v>
          </cell>
          <cell r="P35" t="str">
            <v>Y</v>
          </cell>
          <cell r="R35" t="str">
            <v>Centers, Jason</v>
          </cell>
          <cell r="S35" t="str">
            <v>Y</v>
          </cell>
        </row>
        <row r="36">
          <cell r="A36" t="str">
            <v>Begner, Josh</v>
          </cell>
          <cell r="B36" t="str">
            <v>Y</v>
          </cell>
          <cell r="C36">
            <v>7.2000000000000028</v>
          </cell>
          <cell r="D36">
            <v>7</v>
          </cell>
          <cell r="E36" t="str">
            <v>R</v>
          </cell>
          <cell r="F36"/>
          <cell r="G36"/>
          <cell r="H36"/>
          <cell r="L36" t="str">
            <v>Carter, Greg</v>
          </cell>
          <cell r="M36" t="str">
            <v>Y</v>
          </cell>
          <cell r="O36" t="str">
            <v>Putrich, Josh</v>
          </cell>
          <cell r="P36" t="str">
            <v>Y</v>
          </cell>
          <cell r="R36" t="str">
            <v>Claerhout, Todd</v>
          </cell>
          <cell r="S36" t="str">
            <v>Y</v>
          </cell>
        </row>
        <row r="37">
          <cell r="A37" t="str">
            <v>Evans, Clark</v>
          </cell>
          <cell r="B37" t="str">
            <v>Y</v>
          </cell>
          <cell r="C37">
            <v>7.2666666666666657</v>
          </cell>
          <cell r="D37">
            <v>6</v>
          </cell>
          <cell r="E37" t="str">
            <v>R</v>
          </cell>
          <cell r="F37"/>
          <cell r="G37"/>
          <cell r="H37"/>
          <cell r="L37" t="str">
            <v>Casper, Steve</v>
          </cell>
          <cell r="M37" t="str">
            <v>Y</v>
          </cell>
          <cell r="O37" t="str">
            <v>Ramsay, Dave</v>
          </cell>
          <cell r="P37" t="str">
            <v>Y</v>
          </cell>
          <cell r="R37" t="str">
            <v>Clark, John</v>
          </cell>
          <cell r="S37" t="str">
            <v>Y</v>
          </cell>
        </row>
        <row r="38">
          <cell r="A38" t="str">
            <v>Johns, Nate</v>
          </cell>
          <cell r="B38" t="str">
            <v>Y</v>
          </cell>
          <cell r="C38">
            <v>7.2666666666666657</v>
          </cell>
          <cell r="D38">
            <v>5</v>
          </cell>
          <cell r="E38" t="str">
            <v>R</v>
          </cell>
          <cell r="F38"/>
          <cell r="G38"/>
          <cell r="H38"/>
          <cell r="L38" t="str">
            <v>Caulkins, Paul</v>
          </cell>
          <cell r="M38" t="str">
            <v>Y</v>
          </cell>
          <cell r="O38" t="str">
            <v>Roberson, Damon</v>
          </cell>
          <cell r="P38" t="str">
            <v>Y</v>
          </cell>
          <cell r="R38" t="str">
            <v>Cluskey, Ron</v>
          </cell>
          <cell r="S38" t="str">
            <v>Y</v>
          </cell>
        </row>
        <row r="39">
          <cell r="A39" t="str">
            <v>Steffes, Adam</v>
          </cell>
          <cell r="B39" t="str">
            <v>Y</v>
          </cell>
          <cell r="C39">
            <v>7.3999999999999986</v>
          </cell>
          <cell r="D39">
            <v>4</v>
          </cell>
          <cell r="E39" t="str">
            <v>R</v>
          </cell>
          <cell r="F39"/>
          <cell r="G39"/>
          <cell r="H39"/>
          <cell r="L39" t="str">
            <v>Centers, Jason</v>
          </cell>
          <cell r="M39" t="str">
            <v>Y</v>
          </cell>
          <cell r="O39" t="str">
            <v>Schmeig, Joel</v>
          </cell>
          <cell r="P39" t="str">
            <v>Y</v>
          </cell>
          <cell r="R39" t="str">
            <v>Colgan, Jack</v>
          </cell>
          <cell r="S39" t="str">
            <v>Y</v>
          </cell>
        </row>
        <row r="40">
          <cell r="A40" t="str">
            <v>Askam, Tim</v>
          </cell>
          <cell r="B40" t="str">
            <v>Y</v>
          </cell>
          <cell r="C40">
            <v>7.7666666666666657</v>
          </cell>
          <cell r="D40">
            <v>3</v>
          </cell>
          <cell r="E40" t="str">
            <v>R</v>
          </cell>
          <cell r="F40"/>
          <cell r="G40"/>
          <cell r="H40"/>
          <cell r="L40" t="str">
            <v>Claerhout, Todd</v>
          </cell>
          <cell r="M40" t="str">
            <v>Y</v>
          </cell>
          <cell r="O40" t="str">
            <v>Self, Dallas</v>
          </cell>
          <cell r="P40" t="str">
            <v>Y</v>
          </cell>
          <cell r="R40" t="str">
            <v>Conklin, Tom</v>
          </cell>
          <cell r="S40" t="str">
            <v>Y</v>
          </cell>
        </row>
        <row r="41">
          <cell r="A41" t="str">
            <v>Monroe, Jim</v>
          </cell>
          <cell r="B41" t="str">
            <v>Y</v>
          </cell>
          <cell r="C41">
            <v>7.9333333333333371</v>
          </cell>
          <cell r="D41">
            <v>2</v>
          </cell>
          <cell r="E41" t="str">
            <v>R</v>
          </cell>
          <cell r="F41"/>
          <cell r="G41"/>
          <cell r="H41"/>
          <cell r="L41" t="str">
            <v>Clark, John</v>
          </cell>
          <cell r="M41" t="str">
            <v>Y</v>
          </cell>
          <cell r="O41" t="str">
            <v xml:space="preserve">Shreck, Adam  </v>
          </cell>
          <cell r="P41" t="str">
            <v>Y</v>
          </cell>
          <cell r="R41" t="str">
            <v>Copple, Jim</v>
          </cell>
          <cell r="S41" t="str">
            <v>Y</v>
          </cell>
        </row>
        <row r="42">
          <cell r="A42" t="str">
            <v>Clark, John</v>
          </cell>
          <cell r="B42" t="str">
            <v>Y</v>
          </cell>
          <cell r="C42">
            <v>8.1000000000000014</v>
          </cell>
          <cell r="D42">
            <v>1</v>
          </cell>
          <cell r="E42" t="str">
            <v>R</v>
          </cell>
          <cell r="F42"/>
          <cell r="G42"/>
          <cell r="H42"/>
          <cell r="L42" t="str">
            <v>Cluskey, Ron</v>
          </cell>
          <cell r="M42" t="str">
            <v>Y</v>
          </cell>
          <cell r="O42" t="str">
            <v xml:space="preserve">Steffes, Adam  </v>
          </cell>
          <cell r="P42" t="str">
            <v>Y</v>
          </cell>
          <cell r="R42" t="str">
            <v>Coulter, Ken</v>
          </cell>
          <cell r="S42" t="str">
            <v>Y</v>
          </cell>
        </row>
        <row r="43">
          <cell r="A43" t="str">
            <v>Mackie, Greg</v>
          </cell>
          <cell r="B43" t="str">
            <v>Y</v>
          </cell>
          <cell r="C43">
            <v>8.2666666666666657</v>
          </cell>
          <cell r="D43">
            <v>1</v>
          </cell>
          <cell r="E43" t="str">
            <v>S</v>
          </cell>
          <cell r="F43"/>
          <cell r="G43"/>
          <cell r="H43"/>
          <cell r="L43" t="str">
            <v>Colgan, Jack</v>
          </cell>
          <cell r="M43" t="str">
            <v>Y</v>
          </cell>
          <cell r="O43" t="str">
            <v>Stillson, Jeremy</v>
          </cell>
          <cell r="P43" t="str">
            <v>Y</v>
          </cell>
          <cell r="R43" t="str">
            <v>Criswell, Larry</v>
          </cell>
          <cell r="S43" t="str">
            <v>Y</v>
          </cell>
        </row>
        <row r="44">
          <cell r="A44" t="str">
            <v>Frye, Kevin</v>
          </cell>
          <cell r="B44" t="str">
            <v>Y</v>
          </cell>
          <cell r="C44">
            <v>8.3999999999999986</v>
          </cell>
          <cell r="D44">
            <v>2</v>
          </cell>
          <cell r="E44" t="str">
            <v>R</v>
          </cell>
          <cell r="F44"/>
          <cell r="G44"/>
          <cell r="H44"/>
          <cell r="L44" t="str">
            <v>Conklin, Tom</v>
          </cell>
          <cell r="M44" t="str">
            <v>Y</v>
          </cell>
          <cell r="O44" t="str">
            <v>Stillson, Ray</v>
          </cell>
          <cell r="P44" t="str">
            <v>Y</v>
          </cell>
          <cell r="R44" t="str">
            <v>Durst, Justin</v>
          </cell>
          <cell r="S44" t="str">
            <v>Y</v>
          </cell>
        </row>
        <row r="45">
          <cell r="A45" t="str">
            <v>Thompson, Craig</v>
          </cell>
          <cell r="B45" t="str">
            <v>Y</v>
          </cell>
          <cell r="C45">
            <v>8.3999999999999986</v>
          </cell>
          <cell r="D45">
            <v>3</v>
          </cell>
          <cell r="E45" t="str">
            <v>R</v>
          </cell>
          <cell r="F45"/>
          <cell r="G45"/>
          <cell r="H45"/>
          <cell r="L45" t="str">
            <v>Copple, Jim</v>
          </cell>
          <cell r="M45" t="str">
            <v>Y</v>
          </cell>
          <cell r="O45" t="str">
            <v xml:space="preserve">Stover, Kyle  </v>
          </cell>
          <cell r="P45" t="str">
            <v>Y</v>
          </cell>
          <cell r="R45" t="str">
            <v>Ehens, Matt</v>
          </cell>
          <cell r="S45" t="str">
            <v>Y</v>
          </cell>
        </row>
        <row r="46">
          <cell r="A46" t="str">
            <v>Ludwig, Jay</v>
          </cell>
          <cell r="B46" t="str">
            <v>Y</v>
          </cell>
          <cell r="C46">
            <v>8.4333333333333371</v>
          </cell>
          <cell r="D46">
            <v>4</v>
          </cell>
          <cell r="E46" t="str">
            <v>R</v>
          </cell>
          <cell r="F46"/>
          <cell r="G46"/>
          <cell r="H46"/>
          <cell r="L46" t="str">
            <v>Coulter, Ken</v>
          </cell>
          <cell r="M46" t="str">
            <v>Y</v>
          </cell>
          <cell r="O46" t="str">
            <v>Thompson, Craig</v>
          </cell>
          <cell r="P46" t="str">
            <v>Y</v>
          </cell>
          <cell r="R46" t="str">
            <v>Ekstrand, Jared</v>
          </cell>
          <cell r="S46" t="str">
            <v>Y</v>
          </cell>
        </row>
        <row r="47">
          <cell r="A47" t="str">
            <v>Dunbar, Al</v>
          </cell>
          <cell r="B47" t="str">
            <v>Y</v>
          </cell>
          <cell r="C47">
            <v>8.5166666666666657</v>
          </cell>
          <cell r="D47">
            <v>5</v>
          </cell>
          <cell r="E47" t="str">
            <v>R</v>
          </cell>
          <cell r="F47"/>
          <cell r="G47"/>
          <cell r="H47"/>
          <cell r="L47" t="str">
            <v>Criswell, Larry</v>
          </cell>
          <cell r="M47" t="str">
            <v>Y</v>
          </cell>
          <cell r="O47" t="str">
            <v>Thornton, Bryan</v>
          </cell>
          <cell r="P47" t="str">
            <v>Y</v>
          </cell>
          <cell r="R47" t="str">
            <v>Evans, Clark</v>
          </cell>
          <cell r="S47" t="str">
            <v>Y</v>
          </cell>
        </row>
        <row r="48">
          <cell r="A48" t="str">
            <v>Stillson, Ray</v>
          </cell>
          <cell r="B48" t="str">
            <v>Y</v>
          </cell>
          <cell r="C48">
            <v>8.6000000000000014</v>
          </cell>
          <cell r="D48">
            <v>6</v>
          </cell>
          <cell r="E48" t="str">
            <v>S</v>
          </cell>
          <cell r="F48"/>
          <cell r="G48"/>
          <cell r="H48"/>
          <cell r="L48" t="str">
            <v>Dunbar, Al</v>
          </cell>
          <cell r="M48" t="str">
            <v>Y</v>
          </cell>
          <cell r="O48" t="str">
            <v>Threw, Mick</v>
          </cell>
          <cell r="P48" t="str">
            <v>Y</v>
          </cell>
          <cell r="R48" t="str">
            <v>Ewalt, Alex</v>
          </cell>
          <cell r="S48" t="str">
            <v>Y</v>
          </cell>
        </row>
        <row r="49">
          <cell r="A49" t="str">
            <v>Halloway, Chad</v>
          </cell>
          <cell r="B49" t="str">
            <v>Y</v>
          </cell>
          <cell r="C49">
            <v>8.7666666666666657</v>
          </cell>
          <cell r="D49">
            <v>7</v>
          </cell>
          <cell r="E49" t="str">
            <v>R</v>
          </cell>
          <cell r="F49"/>
          <cell r="G49"/>
          <cell r="H49"/>
          <cell r="L49" t="str">
            <v>Durst, Justin</v>
          </cell>
          <cell r="M49" t="str">
            <v>Y</v>
          </cell>
          <cell r="O49" t="str">
            <v>Tuttle, Gene</v>
          </cell>
          <cell r="P49" t="str">
            <v>Y</v>
          </cell>
          <cell r="R49" t="str">
            <v>Ewalt, Britt</v>
          </cell>
          <cell r="S49" t="str">
            <v>Y</v>
          </cell>
        </row>
        <row r="50">
          <cell r="A50" t="str">
            <v>Blum, Kenny</v>
          </cell>
          <cell r="B50" t="str">
            <v>Y</v>
          </cell>
          <cell r="C50">
            <v>8.7666666666666657</v>
          </cell>
          <cell r="D50">
            <v>8</v>
          </cell>
          <cell r="E50" t="str">
            <v>R</v>
          </cell>
          <cell r="F50"/>
          <cell r="G50"/>
          <cell r="H50"/>
          <cell r="L50" t="str">
            <v>Ehens, Matt</v>
          </cell>
          <cell r="M50" t="str">
            <v>Y</v>
          </cell>
          <cell r="O50" t="str">
            <v>Urbanc, Moke</v>
          </cell>
          <cell r="P50" t="str">
            <v>Y</v>
          </cell>
          <cell r="R50" t="str">
            <v xml:space="preserve">Fletcher, Mat </v>
          </cell>
          <cell r="S50" t="str">
            <v>Y</v>
          </cell>
        </row>
        <row r="51">
          <cell r="A51" t="str">
            <v>Hart, Seth</v>
          </cell>
          <cell r="B51" t="str">
            <v>Y</v>
          </cell>
          <cell r="C51">
            <v>9.028571428571432</v>
          </cell>
          <cell r="D51">
            <v>9</v>
          </cell>
          <cell r="E51" t="str">
            <v>R</v>
          </cell>
          <cell r="F51"/>
          <cell r="G51"/>
          <cell r="H51"/>
          <cell r="L51" t="str">
            <v>Ekstrand, Jared</v>
          </cell>
          <cell r="M51" t="str">
            <v>Y</v>
          </cell>
          <cell r="O51" t="str">
            <v>Wiebler, David</v>
          </cell>
          <cell r="P51" t="str">
            <v>Y</v>
          </cell>
          <cell r="R51" t="str">
            <v xml:space="preserve">Frye, Kevin </v>
          </cell>
          <cell r="S51" t="str">
            <v>Y</v>
          </cell>
        </row>
        <row r="52">
          <cell r="A52" t="str">
            <v>Almasi, Joe</v>
          </cell>
          <cell r="B52" t="str">
            <v>Y</v>
          </cell>
          <cell r="C52">
            <v>9.8000000000000043</v>
          </cell>
          <cell r="D52">
            <v>10</v>
          </cell>
          <cell r="E52" t="str">
            <v>R</v>
          </cell>
          <cell r="F52"/>
          <cell r="G52"/>
          <cell r="H52"/>
          <cell r="O52" t="str">
            <v>Grand Tot YES &amp; New</v>
          </cell>
          <cell r="P52">
            <v>98</v>
          </cell>
          <cell r="R52" t="str">
            <v>Graves, Nate</v>
          </cell>
          <cell r="S52" t="str">
            <v>Y</v>
          </cell>
        </row>
        <row r="53">
          <cell r="A53" t="str">
            <v>Ewalt, Alex</v>
          </cell>
          <cell r="B53" t="str">
            <v>Y</v>
          </cell>
          <cell r="C53">
            <v>10.100000000000001</v>
          </cell>
          <cell r="D53">
            <v>10</v>
          </cell>
          <cell r="E53" t="str">
            <v>R</v>
          </cell>
          <cell r="F53"/>
          <cell r="G53"/>
          <cell r="H53"/>
          <cell r="R53" t="str">
            <v>Guppy, Matt</v>
          </cell>
          <cell r="S53" t="str">
            <v>Y</v>
          </cell>
        </row>
        <row r="54">
          <cell r="A54" t="str">
            <v>Ewalt, Britt</v>
          </cell>
          <cell r="B54" t="str">
            <v>Y</v>
          </cell>
          <cell r="C54">
            <v>10.200000000000003</v>
          </cell>
          <cell r="D54">
            <v>9</v>
          </cell>
          <cell r="E54" t="str">
            <v>R</v>
          </cell>
          <cell r="F54"/>
          <cell r="G54"/>
          <cell r="H54"/>
          <cell r="L54" t="str">
            <v>total YES or New</v>
          </cell>
          <cell r="M54">
            <v>49</v>
          </cell>
          <cell r="O54" t="str">
            <v>total YES or New</v>
          </cell>
          <cell r="P54">
            <v>49</v>
          </cell>
          <cell r="R54" t="str">
            <v>Halloway, Chad</v>
          </cell>
          <cell r="S54" t="str">
            <v>Y</v>
          </cell>
        </row>
        <row r="55">
          <cell r="A55" t="str">
            <v>Patterson, Jim</v>
          </cell>
          <cell r="B55" t="str">
            <v>Y</v>
          </cell>
          <cell r="C55">
            <v>10.225000000000001</v>
          </cell>
          <cell r="D55">
            <v>8</v>
          </cell>
          <cell r="E55" t="str">
            <v>R</v>
          </cell>
          <cell r="F55"/>
          <cell r="G55"/>
          <cell r="H55"/>
          <cell r="R55" t="str">
            <v>Harmon, Aaron</v>
          </cell>
          <cell r="S55" t="str">
            <v>Y</v>
          </cell>
        </row>
        <row r="56">
          <cell r="A56" t="str">
            <v>Fletcher, Mat</v>
          </cell>
          <cell r="B56" t="str">
            <v>Y</v>
          </cell>
          <cell r="C56">
            <v>10.350000000000001</v>
          </cell>
          <cell r="D56">
            <v>7</v>
          </cell>
          <cell r="E56" t="str">
            <v>R</v>
          </cell>
          <cell r="F56"/>
          <cell r="G56"/>
          <cell r="H56"/>
          <cell r="O56" t="str">
            <v xml:space="preserve">total No </v>
          </cell>
          <cell r="P56">
            <v>0</v>
          </cell>
          <cell r="R56" t="str">
            <v>Harms, Tim</v>
          </cell>
          <cell r="S56" t="str">
            <v>Y</v>
          </cell>
        </row>
        <row r="57">
          <cell r="A57" t="str">
            <v>Pierson, Brent</v>
          </cell>
          <cell r="B57" t="str">
            <v>Y</v>
          </cell>
          <cell r="C57">
            <v>10.399999999999999</v>
          </cell>
          <cell r="D57">
            <v>6</v>
          </cell>
          <cell r="E57" t="str">
            <v>R</v>
          </cell>
          <cell r="F57"/>
          <cell r="G57"/>
          <cell r="H57"/>
          <cell r="R57" t="str">
            <v>Hart, Seth</v>
          </cell>
          <cell r="S57" t="str">
            <v>Y</v>
          </cell>
        </row>
        <row r="58">
          <cell r="A58" t="str">
            <v>Caulkins, Paul</v>
          </cell>
          <cell r="B58" t="str">
            <v>Y</v>
          </cell>
          <cell r="C58">
            <v>10.800000000000004</v>
          </cell>
          <cell r="D58">
            <v>5</v>
          </cell>
          <cell r="E58" t="str">
            <v>R</v>
          </cell>
          <cell r="F58"/>
          <cell r="G58"/>
          <cell r="H58"/>
          <cell r="R58" t="str">
            <v>Haulk, Jake</v>
          </cell>
          <cell r="S58" t="str">
            <v>Y</v>
          </cell>
        </row>
        <row r="59">
          <cell r="A59" t="str">
            <v>Shreck, Adam</v>
          </cell>
          <cell r="B59" t="str">
            <v>Y</v>
          </cell>
          <cell r="C59">
            <v>11</v>
          </cell>
          <cell r="D59">
            <v>4</v>
          </cell>
          <cell r="E59" t="str">
            <v>R</v>
          </cell>
          <cell r="F59"/>
          <cell r="G59"/>
          <cell r="H59"/>
          <cell r="R59" t="str">
            <v xml:space="preserve">Howard, Chris  </v>
          </cell>
          <cell r="S59" t="str">
            <v>Y</v>
          </cell>
        </row>
        <row r="60">
          <cell r="A60" t="str">
            <v>Howard, Chris</v>
          </cell>
          <cell r="B60" t="str">
            <v>Y</v>
          </cell>
          <cell r="C60">
            <v>11.225000000000001</v>
          </cell>
          <cell r="D60">
            <v>3</v>
          </cell>
          <cell r="E60" t="str">
            <v>R</v>
          </cell>
          <cell r="F60"/>
          <cell r="G60"/>
          <cell r="H60"/>
          <cell r="R60" t="str">
            <v>Jackson, Bob</v>
          </cell>
          <cell r="S60" t="str">
            <v>Y</v>
          </cell>
        </row>
        <row r="61">
          <cell r="A61" t="str">
            <v>Jackson, Bob</v>
          </cell>
          <cell r="B61" t="str">
            <v>Y</v>
          </cell>
          <cell r="C61">
            <v>11.225000000000001</v>
          </cell>
          <cell r="D61">
            <v>2</v>
          </cell>
          <cell r="E61" t="str">
            <v>R</v>
          </cell>
          <cell r="F61"/>
          <cell r="G61"/>
          <cell r="H61"/>
          <cell r="R61" t="str">
            <v>Jehle, Nick</v>
          </cell>
          <cell r="S61" t="str">
            <v>Y</v>
          </cell>
        </row>
        <row r="62">
          <cell r="A62" t="str">
            <v>Roberson, Damon</v>
          </cell>
          <cell r="B62" t="str">
            <v>Y</v>
          </cell>
          <cell r="C62">
            <v>11.314285714285717</v>
          </cell>
          <cell r="D62">
            <v>1</v>
          </cell>
          <cell r="E62" t="str">
            <v>S</v>
          </cell>
          <cell r="F62"/>
          <cell r="G62"/>
          <cell r="H62" t="str">
            <v>NEW TO RED TEES 2024, RECALC HDCP</v>
          </cell>
          <cell r="R62" t="str">
            <v>Jehle, Scott</v>
          </cell>
          <cell r="S62" t="str">
            <v>Y</v>
          </cell>
        </row>
        <row r="63">
          <cell r="A63" t="str">
            <v>Schmeig, Joel</v>
          </cell>
          <cell r="B63" t="str">
            <v>Y</v>
          </cell>
          <cell r="C63">
            <v>11.399999999999999</v>
          </cell>
          <cell r="D63">
            <v>1</v>
          </cell>
          <cell r="E63" t="str">
            <v>R</v>
          </cell>
          <cell r="F63"/>
          <cell r="G63"/>
          <cell r="H63"/>
          <cell r="R63" t="str">
            <v>Johns, Nate</v>
          </cell>
          <cell r="S63" t="str">
            <v>Y</v>
          </cell>
        </row>
        <row r="64">
          <cell r="A64" t="str">
            <v>Price, Eric</v>
          </cell>
          <cell r="B64" t="str">
            <v>Y</v>
          </cell>
          <cell r="C64">
            <v>11.600000000000001</v>
          </cell>
          <cell r="D64">
            <v>2</v>
          </cell>
          <cell r="E64" t="str">
            <v>R</v>
          </cell>
          <cell r="F64"/>
          <cell r="G64"/>
          <cell r="H64"/>
          <cell r="R64" t="str">
            <v>Kirvin, Zach</v>
          </cell>
          <cell r="S64" t="str">
            <v>Y</v>
          </cell>
        </row>
        <row r="65">
          <cell r="A65" t="str">
            <v>Bolton, Brook</v>
          </cell>
          <cell r="B65" t="str">
            <v>Y</v>
          </cell>
          <cell r="C65">
            <v>12.266666666666666</v>
          </cell>
          <cell r="D65">
            <v>3</v>
          </cell>
          <cell r="E65" t="str">
            <v>R</v>
          </cell>
          <cell r="F65"/>
          <cell r="G65"/>
          <cell r="H65"/>
          <cell r="R65" t="str">
            <v>Ludwig, Jay</v>
          </cell>
          <cell r="S65" t="str">
            <v>Y</v>
          </cell>
        </row>
        <row r="66">
          <cell r="A66" t="str">
            <v>Almasi, Matt</v>
          </cell>
          <cell r="B66" t="str">
            <v>Y</v>
          </cell>
          <cell r="C66">
            <v>12.314285714285717</v>
          </cell>
          <cell r="D66">
            <v>4</v>
          </cell>
          <cell r="E66" t="str">
            <v>R</v>
          </cell>
          <cell r="F66"/>
          <cell r="G66"/>
          <cell r="H66"/>
          <cell r="R66" t="str">
            <v>Mackie, Greg</v>
          </cell>
          <cell r="S66" t="str">
            <v>Y</v>
          </cell>
        </row>
        <row r="67">
          <cell r="A67" t="str">
            <v>Price, Curt</v>
          </cell>
          <cell r="B67" t="str">
            <v>Y</v>
          </cell>
          <cell r="C67">
            <v>12.314285714285717</v>
          </cell>
          <cell r="D67">
            <v>5</v>
          </cell>
          <cell r="E67" t="str">
            <v>R</v>
          </cell>
          <cell r="F67"/>
          <cell r="G67"/>
          <cell r="H67"/>
          <cell r="R67" t="str">
            <v>Maier, Tom</v>
          </cell>
          <cell r="S67" t="str">
            <v>Y</v>
          </cell>
        </row>
        <row r="68">
          <cell r="A68" t="str">
            <v>Brown, Tim</v>
          </cell>
          <cell r="B68" t="str">
            <v>Y</v>
          </cell>
          <cell r="C68">
            <v>12.399999999999999</v>
          </cell>
          <cell r="D68">
            <v>6</v>
          </cell>
          <cell r="E68" t="str">
            <v>R</v>
          </cell>
          <cell r="F68"/>
          <cell r="G68"/>
          <cell r="H68"/>
          <cell r="R68" t="str">
            <v>McKinty, John</v>
          </cell>
          <cell r="S68" t="str">
            <v>Y</v>
          </cell>
        </row>
        <row r="69">
          <cell r="A69" t="str">
            <v>Nader, James</v>
          </cell>
          <cell r="B69" t="str">
            <v>Y</v>
          </cell>
          <cell r="C69">
            <v>12.457142857142856</v>
          </cell>
          <cell r="D69">
            <v>7</v>
          </cell>
          <cell r="E69" t="str">
            <v>R</v>
          </cell>
          <cell r="F69"/>
          <cell r="G69"/>
          <cell r="H69"/>
          <cell r="R69" t="str">
            <v>Miller, Steven</v>
          </cell>
          <cell r="S69" t="str">
            <v>Y</v>
          </cell>
        </row>
        <row r="70">
          <cell r="A70" t="str">
            <v>Cluskey, Ron</v>
          </cell>
          <cell r="B70" t="str">
            <v>Y</v>
          </cell>
          <cell r="C70">
            <v>12.475000000000001</v>
          </cell>
          <cell r="D70">
            <v>8</v>
          </cell>
          <cell r="E70" t="str">
            <v>S</v>
          </cell>
          <cell r="F70"/>
          <cell r="G70"/>
          <cell r="H70"/>
          <cell r="R70" t="str">
            <v>Monroe, Jim</v>
          </cell>
          <cell r="S70" t="str">
            <v>Y</v>
          </cell>
        </row>
        <row r="71">
          <cell r="A71" t="str">
            <v>Threw, Mick</v>
          </cell>
          <cell r="B71" t="str">
            <v>Y</v>
          </cell>
          <cell r="C71">
            <v>12.600000000000001</v>
          </cell>
          <cell r="D71">
            <v>9</v>
          </cell>
          <cell r="E71" t="str">
            <v>R</v>
          </cell>
          <cell r="F71"/>
          <cell r="G71"/>
          <cell r="H71"/>
          <cell r="R71" t="str">
            <v>Monroe, Nate</v>
          </cell>
          <cell r="S71" t="str">
            <v>Y</v>
          </cell>
        </row>
        <row r="72">
          <cell r="A72" t="str">
            <v>Self, Dallas</v>
          </cell>
          <cell r="B72" t="str">
            <v>Y</v>
          </cell>
          <cell r="C72">
            <v>13.975000000000001</v>
          </cell>
          <cell r="D72">
            <v>10</v>
          </cell>
          <cell r="E72" t="str">
            <v>R</v>
          </cell>
          <cell r="F72"/>
          <cell r="G72"/>
          <cell r="H72"/>
          <cell r="R72" t="str">
            <v xml:space="preserve">Nader, James  </v>
          </cell>
          <cell r="S72" t="str">
            <v>Y</v>
          </cell>
        </row>
        <row r="73">
          <cell r="A73" t="str">
            <v>Bourque, Philip</v>
          </cell>
          <cell r="B73" t="str">
            <v>Y</v>
          </cell>
          <cell r="C73">
            <v>14.028571428571432</v>
          </cell>
          <cell r="D73">
            <v>10</v>
          </cell>
          <cell r="E73" t="str">
            <v>R</v>
          </cell>
          <cell r="F73"/>
          <cell r="G73"/>
          <cell r="H73"/>
          <cell r="R73" t="str">
            <v>Northrup, Jim</v>
          </cell>
          <cell r="S73" t="str">
            <v>Y</v>
          </cell>
        </row>
        <row r="74">
          <cell r="A74" t="str">
            <v>Haulk, Jake</v>
          </cell>
          <cell r="B74" t="str">
            <v>Y</v>
          </cell>
          <cell r="C74">
            <v>14.314285714285717</v>
          </cell>
          <cell r="D74">
            <v>9</v>
          </cell>
          <cell r="E74" t="str">
            <v>R</v>
          </cell>
          <cell r="F74"/>
          <cell r="G74"/>
          <cell r="H74"/>
          <cell r="R74" t="str">
            <v>Ott, Alex</v>
          </cell>
          <cell r="S74" t="str">
            <v>Y</v>
          </cell>
        </row>
        <row r="75">
          <cell r="A75" t="str">
            <v>Carter, Greg</v>
          </cell>
          <cell r="B75" t="str">
            <v>Y</v>
          </cell>
          <cell r="C75">
            <v>14.725000000000001</v>
          </cell>
          <cell r="D75">
            <v>8</v>
          </cell>
          <cell r="E75" t="str">
            <v>R</v>
          </cell>
          <cell r="F75"/>
          <cell r="G75"/>
          <cell r="H75"/>
          <cell r="R75" t="str">
            <v>Patterson, Jim</v>
          </cell>
          <cell r="S75" t="str">
            <v>Y</v>
          </cell>
        </row>
        <row r="76">
          <cell r="A76" t="str">
            <v>Almasi, Andrew</v>
          </cell>
          <cell r="B76" t="str">
            <v>Y</v>
          </cell>
          <cell r="C76">
            <v>17.800000000000004</v>
          </cell>
          <cell r="D76">
            <v>7</v>
          </cell>
          <cell r="E76" t="str">
            <v>R</v>
          </cell>
          <cell r="F76"/>
          <cell r="G76"/>
          <cell r="H76"/>
          <cell r="R76" t="str">
            <v>Phillips, Ralph</v>
          </cell>
          <cell r="S76" t="str">
            <v>Y</v>
          </cell>
        </row>
        <row r="77">
          <cell r="A77" t="str">
            <v>Colgan, Jack</v>
          </cell>
          <cell r="B77" t="str">
            <v>Y</v>
          </cell>
          <cell r="C77">
            <v>21.171428571428571</v>
          </cell>
          <cell r="D77">
            <v>6</v>
          </cell>
          <cell r="E77" t="str">
            <v>R</v>
          </cell>
          <cell r="F77"/>
          <cell r="G77"/>
          <cell r="H77"/>
          <cell r="R77" t="str">
            <v>Pierson, Brent</v>
          </cell>
          <cell r="S77" t="str">
            <v>Y</v>
          </cell>
        </row>
        <row r="78">
          <cell r="A78" t="str">
            <v>Almasi, Tom</v>
          </cell>
          <cell r="B78" t="str">
            <v>Y</v>
          </cell>
          <cell r="C78">
            <v>23.225000000000001</v>
          </cell>
          <cell r="D78">
            <v>5</v>
          </cell>
          <cell r="E78" t="str">
            <v>R</v>
          </cell>
          <cell r="F78"/>
          <cell r="G78"/>
          <cell r="H78"/>
          <cell r="R78" t="str">
            <v>Price, Curt</v>
          </cell>
          <cell r="S78" t="str">
            <v>Y</v>
          </cell>
        </row>
        <row r="79">
          <cell r="A79" t="str">
            <v>Thornton, Bryan</v>
          </cell>
          <cell r="B79" t="str">
            <v>Y</v>
          </cell>
          <cell r="C79">
            <v>27.35</v>
          </cell>
          <cell r="D79">
            <v>4</v>
          </cell>
          <cell r="E79" t="str">
            <v>R</v>
          </cell>
          <cell r="F79"/>
          <cell r="G79"/>
          <cell r="H79"/>
          <cell r="R79" t="str">
            <v>Price, Eric</v>
          </cell>
          <cell r="S79" t="str">
            <v>Y</v>
          </cell>
        </row>
        <row r="80">
          <cell r="A80" t="str">
            <v>Prater, Todd (N)</v>
          </cell>
          <cell r="B80" t="str">
            <v>New</v>
          </cell>
          <cell r="C80">
            <v>4.28</v>
          </cell>
          <cell r="D80">
            <v>10</v>
          </cell>
          <cell r="E80" t="str">
            <v>R</v>
          </cell>
          <cell r="F80" t="str">
            <v xml:space="preserve"> </v>
          </cell>
          <cell r="G80" t="str">
            <v xml:space="preserve"> </v>
          </cell>
          <cell r="H80" t="str">
            <v>Shoots 37? ..says he's not very good idk</v>
          </cell>
          <cell r="R80" t="str">
            <v>Ramsay, Dave</v>
          </cell>
          <cell r="S80" t="str">
            <v>Y</v>
          </cell>
        </row>
        <row r="81">
          <cell r="A81" t="str">
            <v>Jansen, Coe (N)</v>
          </cell>
          <cell r="B81" t="str">
            <v>New</v>
          </cell>
          <cell r="C81">
            <v>6</v>
          </cell>
          <cell r="D81">
            <v>9</v>
          </cell>
          <cell r="E81" t="str">
            <v>R</v>
          </cell>
          <cell r="F81"/>
          <cell r="G81"/>
          <cell r="H81" t="str">
            <v xml:space="preserve">shoots 42 </v>
          </cell>
          <cell r="R81" t="str">
            <v>Roberson, Damon</v>
          </cell>
          <cell r="S81" t="str">
            <v>Y</v>
          </cell>
        </row>
        <row r="82">
          <cell r="A82" t="str">
            <v>Ruff, Jake (N)</v>
          </cell>
          <cell r="B82" t="str">
            <v>New</v>
          </cell>
          <cell r="C82">
            <v>7</v>
          </cell>
          <cell r="D82">
            <v>8</v>
          </cell>
          <cell r="E82" t="str">
            <v>R</v>
          </cell>
          <cell r="F82"/>
          <cell r="G82"/>
          <cell r="H82" t="str">
            <v>SHOOTS 43</v>
          </cell>
          <cell r="R82" t="str">
            <v>Schmeig, Joel</v>
          </cell>
          <cell r="S82" t="str">
            <v>Y</v>
          </cell>
        </row>
        <row r="83">
          <cell r="A83" t="str">
            <v>Blum, Tanner (N)</v>
          </cell>
          <cell r="B83" t="str">
            <v>New</v>
          </cell>
          <cell r="C83">
            <v>8</v>
          </cell>
          <cell r="D83">
            <v>7</v>
          </cell>
          <cell r="E83" t="str">
            <v>R</v>
          </cell>
          <cell r="F83"/>
          <cell r="G83"/>
          <cell r="H83" t="str">
            <v>shoots 43</v>
          </cell>
          <cell r="R83" t="str">
            <v>Self, Dallas</v>
          </cell>
          <cell r="S83" t="str">
            <v>Y</v>
          </cell>
        </row>
        <row r="84">
          <cell r="A84" t="str">
            <v>Babcock, Nick (N)</v>
          </cell>
          <cell r="B84" t="str">
            <v>New</v>
          </cell>
          <cell r="C84">
            <v>8</v>
          </cell>
          <cell r="D84">
            <v>6</v>
          </cell>
          <cell r="E84" t="str">
            <v>R</v>
          </cell>
          <cell r="F84" t="str">
            <v xml:space="preserve"> </v>
          </cell>
          <cell r="G84" t="str">
            <v xml:space="preserve"> </v>
          </cell>
          <cell r="H84" t="str">
            <v>shoots 43-45 @ mlcc</v>
          </cell>
          <cell r="R84" t="str">
            <v xml:space="preserve">Shreck, Adam  </v>
          </cell>
          <cell r="S84" t="str">
            <v>Y</v>
          </cell>
        </row>
        <row r="85">
          <cell r="A85" t="str">
            <v>Reick, Jon (N)</v>
          </cell>
          <cell r="B85" t="str">
            <v>New</v>
          </cell>
          <cell r="C85">
            <v>8</v>
          </cell>
          <cell r="D85">
            <v>5</v>
          </cell>
          <cell r="E85" t="str">
            <v>R</v>
          </cell>
          <cell r="F85"/>
          <cell r="G85"/>
          <cell r="H85" t="str">
            <v>shoots 44</v>
          </cell>
          <cell r="R85" t="str">
            <v xml:space="preserve">Steffes, Adam  </v>
          </cell>
          <cell r="S85" t="str">
            <v>Y</v>
          </cell>
        </row>
        <row r="86">
          <cell r="A86" t="str">
            <v>Balagna, Max (N)</v>
          </cell>
          <cell r="B86" t="str">
            <v>New</v>
          </cell>
          <cell r="C86">
            <v>9</v>
          </cell>
          <cell r="D86">
            <v>4</v>
          </cell>
          <cell r="E86" t="str">
            <v>R</v>
          </cell>
          <cell r="F86"/>
          <cell r="G86"/>
          <cell r="H86" t="str">
            <v>SHOOTS 45</v>
          </cell>
          <cell r="R86" t="str">
            <v>Stillson, Jeremy</v>
          </cell>
          <cell r="S86" t="str">
            <v>Y</v>
          </cell>
        </row>
        <row r="87">
          <cell r="A87" t="str">
            <v>Blum, Tucker (N)</v>
          </cell>
          <cell r="B87" t="str">
            <v>New</v>
          </cell>
          <cell r="C87">
            <v>9</v>
          </cell>
          <cell r="D87">
            <v>3</v>
          </cell>
          <cell r="E87" t="str">
            <v>R</v>
          </cell>
          <cell r="F87"/>
          <cell r="G87"/>
          <cell r="H87" t="str">
            <v>shoots 45</v>
          </cell>
          <cell r="R87" t="str">
            <v>Stillson, Ray</v>
          </cell>
          <cell r="S87" t="str">
            <v>Y</v>
          </cell>
        </row>
        <row r="88">
          <cell r="A88" t="str">
            <v>Cosby, Doug (N)</v>
          </cell>
          <cell r="B88" t="str">
            <v>New</v>
          </cell>
          <cell r="C88">
            <v>9</v>
          </cell>
          <cell r="D88">
            <v>2</v>
          </cell>
          <cell r="E88" t="str">
            <v>R</v>
          </cell>
          <cell r="F88"/>
          <cell r="G88"/>
          <cell r="H88" t="str">
            <v>SHOOTS 45</v>
          </cell>
          <cell r="R88" t="str">
            <v xml:space="preserve">Stover, Kyle  </v>
          </cell>
          <cell r="S88" t="str">
            <v>Y</v>
          </cell>
        </row>
        <row r="89">
          <cell r="A89" t="str">
            <v>Evans, Ethan (N)</v>
          </cell>
          <cell r="B89" t="str">
            <v>New</v>
          </cell>
          <cell r="C89">
            <v>9</v>
          </cell>
          <cell r="D89">
            <v>1</v>
          </cell>
          <cell r="E89" t="str">
            <v>R</v>
          </cell>
          <cell r="F89"/>
          <cell r="G89"/>
          <cell r="H89" t="str">
            <v>SHOOTS 45</v>
          </cell>
          <cell r="R89" t="str">
            <v>Thompson, Craig</v>
          </cell>
          <cell r="S89" t="str">
            <v>Y</v>
          </cell>
        </row>
        <row r="90">
          <cell r="A90" t="str">
            <v>Frietsch, Bill (N)</v>
          </cell>
          <cell r="B90" t="str">
            <v>New</v>
          </cell>
          <cell r="C90">
            <v>9</v>
          </cell>
          <cell r="D90">
            <v>1</v>
          </cell>
          <cell r="E90" t="str">
            <v>R</v>
          </cell>
          <cell r="F90"/>
          <cell r="G90"/>
          <cell r="H90" t="str">
            <v>shoots 45</v>
          </cell>
          <cell r="R90" t="str">
            <v>Thornton, Bryan</v>
          </cell>
          <cell r="S90" t="str">
            <v>Y</v>
          </cell>
        </row>
        <row r="91">
          <cell r="A91" t="str">
            <v>Heinz, Dan (N)</v>
          </cell>
          <cell r="B91" t="str">
            <v>New</v>
          </cell>
          <cell r="C91">
            <v>9</v>
          </cell>
          <cell r="D91">
            <v>2</v>
          </cell>
          <cell r="E91" t="str">
            <v>R</v>
          </cell>
          <cell r="F91"/>
          <cell r="G91"/>
          <cell r="H91" t="str">
            <v>shoots 45</v>
          </cell>
          <cell r="R91" t="str">
            <v>Threw, Mick</v>
          </cell>
          <cell r="S91" t="str">
            <v>Y</v>
          </cell>
        </row>
        <row r="92">
          <cell r="A92" t="str">
            <v>Homer, Keith (N)</v>
          </cell>
          <cell r="B92" t="str">
            <v>New</v>
          </cell>
          <cell r="C92">
            <v>9</v>
          </cell>
          <cell r="D92">
            <v>3</v>
          </cell>
          <cell r="E92" t="str">
            <v>R</v>
          </cell>
          <cell r="F92"/>
          <cell r="G92"/>
          <cell r="H92"/>
          <cell r="R92" t="str">
            <v>Tuttle, Gene</v>
          </cell>
          <cell r="S92" t="str">
            <v>Y</v>
          </cell>
        </row>
        <row r="93">
          <cell r="A93" t="str">
            <v>McCoy, Derek (N)</v>
          </cell>
          <cell r="B93" t="str">
            <v>New</v>
          </cell>
          <cell r="C93">
            <v>9</v>
          </cell>
          <cell r="D93">
            <v>4</v>
          </cell>
          <cell r="E93" t="str">
            <v>R</v>
          </cell>
          <cell r="F93"/>
          <cell r="G93"/>
          <cell r="H93" t="str">
            <v>SHOOTS 45</v>
          </cell>
          <cell r="R93" t="str">
            <v>Urbanc, Moke</v>
          </cell>
          <cell r="S93" t="str">
            <v>Y</v>
          </cell>
        </row>
        <row r="94">
          <cell r="A94" t="str">
            <v>Peterson, Andy (N)</v>
          </cell>
          <cell r="B94" t="str">
            <v>New</v>
          </cell>
          <cell r="C94">
            <v>9</v>
          </cell>
          <cell r="D94">
            <v>5</v>
          </cell>
          <cell r="E94" t="str">
            <v>R</v>
          </cell>
          <cell r="F94"/>
          <cell r="G94"/>
          <cell r="H94" t="str">
            <v>shoots 45</v>
          </cell>
          <cell r="R94" t="str">
            <v>Wiebler, David</v>
          </cell>
          <cell r="S94" t="str">
            <v>Y</v>
          </cell>
        </row>
        <row r="95">
          <cell r="A95" t="str">
            <v>Renner, Mike (N)</v>
          </cell>
          <cell r="B95" t="str">
            <v>New</v>
          </cell>
          <cell r="C95">
            <v>9</v>
          </cell>
          <cell r="D95">
            <v>6</v>
          </cell>
          <cell r="E95" t="str">
            <v>R</v>
          </cell>
          <cell r="F95"/>
          <cell r="G95"/>
          <cell r="H95"/>
        </row>
        <row r="96">
          <cell r="A96" t="str">
            <v>Franks, Jason (N)</v>
          </cell>
          <cell r="B96" t="str">
            <v>New</v>
          </cell>
          <cell r="C96">
            <v>10</v>
          </cell>
          <cell r="D96">
            <v>7</v>
          </cell>
          <cell r="E96" t="str">
            <v>R</v>
          </cell>
          <cell r="F96"/>
          <cell r="G96"/>
          <cell r="H96" t="str">
            <v>shoorts 46</v>
          </cell>
        </row>
        <row r="97">
          <cell r="A97" t="str">
            <v>Pierson, Greg (N)</v>
          </cell>
          <cell r="B97" t="str">
            <v>New</v>
          </cell>
          <cell r="C97">
            <v>10</v>
          </cell>
          <cell r="D97">
            <v>8</v>
          </cell>
          <cell r="E97" t="str">
            <v>R</v>
          </cell>
          <cell r="F97"/>
          <cell r="G97"/>
          <cell r="H97" t="str">
            <v>shoots 46</v>
          </cell>
        </row>
        <row r="98">
          <cell r="A98" t="str">
            <v>Sumner, Branden (N)</v>
          </cell>
          <cell r="B98" t="str">
            <v>New</v>
          </cell>
          <cell r="C98">
            <v>10</v>
          </cell>
          <cell r="D98">
            <v>9</v>
          </cell>
          <cell r="E98" t="str">
            <v>R</v>
          </cell>
          <cell r="F98"/>
          <cell r="G98"/>
          <cell r="H98" t="str">
            <v>shoots 45-47</v>
          </cell>
        </row>
        <row r="99">
          <cell r="A99" t="str">
            <v>Welch, Michael (N)</v>
          </cell>
          <cell r="B99" t="str">
            <v>New</v>
          </cell>
          <cell r="C99">
            <v>12</v>
          </cell>
          <cell r="D99">
            <v>10</v>
          </cell>
          <cell r="E99" t="str">
            <v>R</v>
          </cell>
          <cell r="F99"/>
          <cell r="G99"/>
          <cell r="H99" t="str">
            <v>SHOOTS 48</v>
          </cell>
        </row>
        <row r="100">
          <cell r="A100" t="str">
            <v>Walraven, Noah (N)</v>
          </cell>
          <cell r="B100" t="str">
            <v>New</v>
          </cell>
          <cell r="C100">
            <v>14</v>
          </cell>
          <cell r="D100">
            <v>1</v>
          </cell>
          <cell r="E100" t="str">
            <v>R</v>
          </cell>
          <cell r="F100"/>
          <cell r="G100"/>
          <cell r="H100" t="str">
            <v>SHOOTS 50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DF0B3-1001-4690-B1C0-99D6FC2C0C5E}">
  <sheetPr>
    <pageSetUpPr fitToPage="1"/>
  </sheetPr>
  <dimension ref="A1:AC137"/>
  <sheetViews>
    <sheetView tabSelected="1" zoomScaleNormal="100" workbookViewId="0">
      <selection activeCell="J57" sqref="J57"/>
    </sheetView>
  </sheetViews>
  <sheetFormatPr defaultRowHeight="15" x14ac:dyDescent="0.25"/>
  <cols>
    <col min="1" max="1" width="4.42578125" style="9" customWidth="1"/>
    <col min="2" max="2" width="22.7109375" style="9" customWidth="1"/>
    <col min="3" max="3" width="12.7109375" style="9" customWidth="1"/>
    <col min="4" max="4" width="10" style="9" customWidth="1"/>
    <col min="5" max="5" width="9.140625" style="9"/>
    <col min="6" max="6" width="22.28515625" style="9" customWidth="1"/>
    <col min="7" max="7" width="12.140625" style="9" customWidth="1"/>
    <col min="8" max="8" width="10.42578125" style="9" customWidth="1"/>
    <col min="9" max="12" width="8.5703125" style="9" customWidth="1"/>
    <col min="13" max="13" width="2.7109375" style="9" customWidth="1"/>
    <col min="14" max="14" width="19.140625" style="9" customWidth="1"/>
    <col min="15" max="15" width="7.42578125" style="9" customWidth="1"/>
    <col min="16" max="17" width="8.5703125" style="9" customWidth="1"/>
    <col min="18" max="18" width="8.85546875" style="9" customWidth="1"/>
    <col min="19" max="19" width="10" style="9" customWidth="1"/>
    <col min="20" max="20" width="9" style="9" customWidth="1"/>
    <col min="21" max="24" width="9.140625" style="9"/>
    <col min="25" max="25" width="8.28515625" style="9" customWidth="1"/>
    <col min="26" max="26" width="9.5703125" style="9" customWidth="1"/>
    <col min="27" max="27" width="9" style="9" customWidth="1"/>
    <col min="28" max="28" width="10.85546875" style="9" customWidth="1"/>
    <col min="29" max="29" width="12" style="9" customWidth="1"/>
    <col min="30" max="16384" width="9.140625" style="9"/>
  </cols>
  <sheetData>
    <row r="1" spans="2:29" ht="15.75" x14ac:dyDescent="0.25">
      <c r="B1" s="1" t="s">
        <v>0</v>
      </c>
      <c r="C1" s="2">
        <v>98</v>
      </c>
      <c r="D1" s="3" t="s">
        <v>1</v>
      </c>
      <c r="E1" s="4"/>
      <c r="F1" s="5">
        <v>45470</v>
      </c>
      <c r="G1" s="6" t="s">
        <v>2</v>
      </c>
      <c r="H1" s="7">
        <v>36</v>
      </c>
      <c r="I1" s="8"/>
      <c r="J1" s="8"/>
      <c r="K1" s="8"/>
      <c r="L1" s="8"/>
      <c r="N1" s="10" t="s">
        <v>3</v>
      </c>
      <c r="O1" s="11"/>
      <c r="P1" s="12" t="s">
        <v>4</v>
      </c>
      <c r="Q1" s="12" t="s">
        <v>5</v>
      </c>
      <c r="R1" s="12" t="s">
        <v>6</v>
      </c>
      <c r="S1" s="12" t="s">
        <v>7</v>
      </c>
      <c r="T1" s="12" t="s">
        <v>8</v>
      </c>
      <c r="U1" s="13" t="s">
        <v>9</v>
      </c>
      <c r="V1" s="13" t="s">
        <v>10</v>
      </c>
      <c r="W1" s="12" t="s">
        <v>11</v>
      </c>
      <c r="X1" s="13" t="s">
        <v>12</v>
      </c>
      <c r="Y1" s="11"/>
      <c r="Z1" s="11"/>
      <c r="AA1" s="11"/>
      <c r="AB1" s="11"/>
      <c r="AC1" s="11"/>
    </row>
    <row r="2" spans="2:29" ht="19.5" customHeight="1" x14ac:dyDescent="0.25">
      <c r="C2" s="14"/>
      <c r="D2" s="8"/>
      <c r="E2" s="15"/>
      <c r="F2" s="14"/>
      <c r="G2" s="14"/>
      <c r="H2" s="14"/>
      <c r="I2" s="8"/>
      <c r="J2" s="8"/>
      <c r="K2" s="8"/>
      <c r="L2" s="8"/>
      <c r="N2" s="16" t="s">
        <v>217</v>
      </c>
      <c r="O2" s="2"/>
      <c r="P2" s="17" t="s">
        <v>13</v>
      </c>
      <c r="Q2" s="17" t="s">
        <v>13</v>
      </c>
      <c r="R2" s="17" t="s">
        <v>13</v>
      </c>
      <c r="S2" s="17" t="s">
        <v>13</v>
      </c>
      <c r="T2" s="17" t="s">
        <v>13</v>
      </c>
      <c r="U2" s="18" t="s">
        <v>13</v>
      </c>
      <c r="V2" s="18" t="s">
        <v>13</v>
      </c>
      <c r="W2" s="17" t="s">
        <v>13</v>
      </c>
      <c r="X2" s="18" t="s">
        <v>13</v>
      </c>
      <c r="Y2" s="11"/>
      <c r="Z2" s="19" t="s">
        <v>14</v>
      </c>
      <c r="AA2" s="11"/>
      <c r="AB2" s="20" t="s">
        <v>15</v>
      </c>
      <c r="AC2" s="11"/>
    </row>
    <row r="3" spans="2:29" ht="18.75" customHeight="1" x14ac:dyDescent="0.25">
      <c r="B3" s="21" t="s">
        <v>16</v>
      </c>
      <c r="C3" s="21"/>
      <c r="D3" s="22" t="s">
        <v>17</v>
      </c>
      <c r="E3" s="23" t="s">
        <v>15</v>
      </c>
      <c r="F3" s="21" t="s">
        <v>18</v>
      </c>
      <c r="G3" s="21"/>
      <c r="H3" s="22" t="s">
        <v>17</v>
      </c>
      <c r="I3" s="24" t="s">
        <v>15</v>
      </c>
      <c r="J3" s="8"/>
      <c r="K3" s="8"/>
      <c r="L3" s="8"/>
      <c r="N3" s="25" t="s">
        <v>19</v>
      </c>
      <c r="O3" s="16" t="s">
        <v>20</v>
      </c>
      <c r="P3" s="26">
        <v>4</v>
      </c>
      <c r="Q3" s="26">
        <v>4</v>
      </c>
      <c r="R3" s="26">
        <v>4</v>
      </c>
      <c r="S3" s="26">
        <v>3</v>
      </c>
      <c r="T3" s="26">
        <v>4</v>
      </c>
      <c r="U3" s="27">
        <v>5</v>
      </c>
      <c r="V3" s="27">
        <v>4</v>
      </c>
      <c r="W3" s="26">
        <v>3</v>
      </c>
      <c r="X3" s="27">
        <v>5</v>
      </c>
      <c r="Y3" s="19" t="s">
        <v>21</v>
      </c>
      <c r="Z3" s="28" t="s">
        <v>22</v>
      </c>
      <c r="AA3" s="29" t="s">
        <v>15</v>
      </c>
      <c r="AB3" s="28" t="s">
        <v>23</v>
      </c>
      <c r="AC3" s="30" t="s">
        <v>24</v>
      </c>
    </row>
    <row r="4" spans="2:29" ht="18.75" customHeight="1" x14ac:dyDescent="0.25">
      <c r="B4" s="31" t="s">
        <v>25</v>
      </c>
      <c r="C4" s="31" t="s">
        <v>26</v>
      </c>
      <c r="D4" s="32" t="s">
        <v>27</v>
      </c>
      <c r="E4" s="33" t="s">
        <v>28</v>
      </c>
      <c r="F4" s="31" t="s">
        <v>29</v>
      </c>
      <c r="G4" s="31" t="s">
        <v>26</v>
      </c>
      <c r="H4" s="32" t="s">
        <v>27</v>
      </c>
      <c r="I4" s="34" t="s">
        <v>28</v>
      </c>
      <c r="J4" s="8"/>
      <c r="K4" s="8"/>
      <c r="L4" s="8"/>
      <c r="N4" s="35" t="s">
        <v>30</v>
      </c>
      <c r="O4" s="36">
        <v>7</v>
      </c>
      <c r="P4" s="37">
        <v>7</v>
      </c>
      <c r="Q4" s="37">
        <v>5</v>
      </c>
      <c r="R4" s="37">
        <v>7</v>
      </c>
      <c r="S4" s="37">
        <v>6</v>
      </c>
      <c r="T4" s="37">
        <v>6</v>
      </c>
      <c r="U4" s="37">
        <v>7</v>
      </c>
      <c r="V4" s="37">
        <v>7</v>
      </c>
      <c r="W4" s="37">
        <v>3</v>
      </c>
      <c r="X4" s="37">
        <v>6</v>
      </c>
      <c r="Y4" s="38">
        <f t="shared" ref="Y4:Y35" si="0">IF(P4&gt;1,SUM(P4:X4),"")</f>
        <v>54</v>
      </c>
      <c r="Z4" s="38">
        <f t="shared" ref="Z4:Z35" si="1">IF(AB4="TBD","TBD",ROUND(AB4,0))</f>
        <v>17</v>
      </c>
      <c r="AA4" s="38">
        <f t="shared" ref="AA4:AA35" si="2">IF(P4&gt;0,SUM(Y4-Z4)," ")</f>
        <v>37</v>
      </c>
      <c r="AB4" s="39">
        <v>16.950000000000003</v>
      </c>
      <c r="AC4" s="40">
        <v>17.149999999999999</v>
      </c>
    </row>
    <row r="5" spans="2:29" ht="15.75" x14ac:dyDescent="0.25">
      <c r="B5" s="41" t="s">
        <v>31</v>
      </c>
      <c r="C5" s="42">
        <f t="shared" ref="C5:C14" si="3">INDEX($Y$4:$Y$102,MATCH(B5,$N$4:$N$102,0))</f>
        <v>47</v>
      </c>
      <c r="D5" s="42">
        <f t="shared" ref="D5:D14" si="4">INDEX($Z$4:$Z$102,MATCH(B5,$N$4:$N$102,0))</f>
        <v>14</v>
      </c>
      <c r="E5" s="42">
        <f t="shared" ref="E5:E14" si="5">INDEX($AA$4:$AA$102,MATCH(B5,$N$4:$N$102,0))</f>
        <v>33</v>
      </c>
      <c r="F5" s="41" t="s">
        <v>32</v>
      </c>
      <c r="G5" s="42">
        <f t="shared" ref="G5:G14" si="6">INDEX($Y$4:$Y$102,MATCH(F5,$N$4:$N$102,0))</f>
        <v>40</v>
      </c>
      <c r="H5" s="42">
        <f t="shared" ref="H5:H14" si="7">INDEX($Z$4:$Z$102,MATCH(F5,$N$4:$N$102,0))</f>
        <v>7</v>
      </c>
      <c r="I5" s="42">
        <f t="shared" ref="I5:I14" si="8">INDEX($AA$4:$AA$102,MATCH(F5,$N$4:$N$102,0))</f>
        <v>33</v>
      </c>
      <c r="J5" s="8"/>
      <c r="K5" s="8"/>
      <c r="L5" s="8"/>
      <c r="N5" s="35" t="s">
        <v>33</v>
      </c>
      <c r="O5" s="36">
        <v>10</v>
      </c>
      <c r="P5" s="37">
        <v>6</v>
      </c>
      <c r="Q5" s="37">
        <v>6</v>
      </c>
      <c r="R5" s="37">
        <v>5</v>
      </c>
      <c r="S5" s="37">
        <v>3</v>
      </c>
      <c r="T5" s="37">
        <v>5</v>
      </c>
      <c r="U5" s="37">
        <v>5</v>
      </c>
      <c r="V5" s="37">
        <v>5</v>
      </c>
      <c r="W5" s="37">
        <v>5</v>
      </c>
      <c r="X5" s="37">
        <v>4</v>
      </c>
      <c r="Y5" s="38">
        <f t="shared" si="0"/>
        <v>44</v>
      </c>
      <c r="Z5" s="38">
        <f t="shared" si="1"/>
        <v>8</v>
      </c>
      <c r="AA5" s="38">
        <f t="shared" si="2"/>
        <v>36</v>
      </c>
      <c r="AB5" s="39">
        <v>7.8999999999999986</v>
      </c>
      <c r="AC5" s="40">
        <v>7.6000000000000014</v>
      </c>
    </row>
    <row r="6" spans="2:29" ht="15.75" x14ac:dyDescent="0.25">
      <c r="B6" s="41" t="s">
        <v>34</v>
      </c>
      <c r="C6" s="42">
        <f t="shared" si="3"/>
        <v>42</v>
      </c>
      <c r="D6" s="42">
        <f t="shared" si="4"/>
        <v>8</v>
      </c>
      <c r="E6" s="42">
        <f t="shared" si="5"/>
        <v>34</v>
      </c>
      <c r="F6" s="41" t="s">
        <v>35</v>
      </c>
      <c r="G6" s="42">
        <f t="shared" si="6"/>
        <v>40</v>
      </c>
      <c r="H6" s="42">
        <f t="shared" si="7"/>
        <v>7</v>
      </c>
      <c r="I6" s="42">
        <f t="shared" si="8"/>
        <v>33</v>
      </c>
      <c r="J6" s="8"/>
      <c r="K6" s="8"/>
      <c r="L6" s="8"/>
      <c r="N6" s="43" t="s">
        <v>36</v>
      </c>
      <c r="O6" s="36">
        <v>4</v>
      </c>
      <c r="P6" s="37">
        <v>7</v>
      </c>
      <c r="Q6" s="37">
        <v>4</v>
      </c>
      <c r="R6" s="37">
        <v>6</v>
      </c>
      <c r="S6" s="37">
        <v>6</v>
      </c>
      <c r="T6" s="37">
        <v>6</v>
      </c>
      <c r="U6" s="37">
        <v>7</v>
      </c>
      <c r="V6" s="37">
        <v>7</v>
      </c>
      <c r="W6" s="37">
        <v>6</v>
      </c>
      <c r="X6" s="37">
        <v>4</v>
      </c>
      <c r="Y6" s="38">
        <f t="shared" si="0"/>
        <v>53</v>
      </c>
      <c r="Z6" s="38">
        <f t="shared" si="1"/>
        <v>14</v>
      </c>
      <c r="AA6" s="38">
        <f t="shared" si="2"/>
        <v>39</v>
      </c>
      <c r="AB6" s="39">
        <v>14.278571428571432</v>
      </c>
      <c r="AC6" s="40">
        <v>14.028571428571432</v>
      </c>
    </row>
    <row r="7" spans="2:29" ht="15.75" x14ac:dyDescent="0.25">
      <c r="B7" s="41" t="s">
        <v>37</v>
      </c>
      <c r="C7" s="42">
        <f t="shared" si="3"/>
        <v>42</v>
      </c>
      <c r="D7" s="42">
        <f t="shared" si="4"/>
        <v>7</v>
      </c>
      <c r="E7" s="42">
        <f t="shared" si="5"/>
        <v>35</v>
      </c>
      <c r="F7" s="41" t="s">
        <v>38</v>
      </c>
      <c r="G7" s="42">
        <f t="shared" si="6"/>
        <v>53</v>
      </c>
      <c r="H7" s="42">
        <f t="shared" si="7"/>
        <v>17</v>
      </c>
      <c r="I7" s="42">
        <f t="shared" si="8"/>
        <v>36</v>
      </c>
      <c r="J7" s="8"/>
      <c r="K7" s="8"/>
      <c r="L7" s="8"/>
      <c r="N7" s="35" t="s">
        <v>39</v>
      </c>
      <c r="O7" s="36">
        <v>5</v>
      </c>
      <c r="P7" s="37">
        <v>4</v>
      </c>
      <c r="Q7" s="37">
        <v>6</v>
      </c>
      <c r="R7" s="37">
        <v>6</v>
      </c>
      <c r="S7" s="37">
        <v>5</v>
      </c>
      <c r="T7" s="37">
        <v>6</v>
      </c>
      <c r="U7" s="37">
        <v>7</v>
      </c>
      <c r="V7" s="37">
        <v>7</v>
      </c>
      <c r="W7" s="37">
        <v>4</v>
      </c>
      <c r="X7" s="37">
        <v>8</v>
      </c>
      <c r="Y7" s="38">
        <f t="shared" si="0"/>
        <v>53</v>
      </c>
      <c r="Z7" s="38">
        <f t="shared" si="1"/>
        <v>17</v>
      </c>
      <c r="AA7" s="38">
        <f t="shared" si="2"/>
        <v>36</v>
      </c>
      <c r="AB7" s="39">
        <v>17.100000000000001</v>
      </c>
      <c r="AC7" s="40">
        <v>16.350000000000001</v>
      </c>
    </row>
    <row r="8" spans="2:29" ht="15.75" x14ac:dyDescent="0.25">
      <c r="B8" s="41" t="s">
        <v>40</v>
      </c>
      <c r="C8" s="42">
        <f t="shared" si="3"/>
        <v>41</v>
      </c>
      <c r="D8" s="42">
        <f t="shared" si="4"/>
        <v>6</v>
      </c>
      <c r="E8" s="42">
        <f t="shared" si="5"/>
        <v>35</v>
      </c>
      <c r="F8" s="41" t="s">
        <v>41</v>
      </c>
      <c r="G8" s="42">
        <f t="shared" si="6"/>
        <v>45</v>
      </c>
      <c r="H8" s="42">
        <f t="shared" si="7"/>
        <v>8</v>
      </c>
      <c r="I8" s="42">
        <f t="shared" si="8"/>
        <v>37</v>
      </c>
      <c r="J8" s="8"/>
      <c r="K8" s="8"/>
      <c r="L8" s="8"/>
      <c r="N8" s="35" t="s">
        <v>42</v>
      </c>
      <c r="O8" s="36">
        <v>3</v>
      </c>
      <c r="P8" s="37">
        <v>5</v>
      </c>
      <c r="Q8" s="37">
        <v>4</v>
      </c>
      <c r="R8" s="37">
        <v>6</v>
      </c>
      <c r="S8" s="37">
        <v>3</v>
      </c>
      <c r="T8" s="37">
        <v>5</v>
      </c>
      <c r="U8" s="37">
        <v>5</v>
      </c>
      <c r="V8" s="37">
        <v>5</v>
      </c>
      <c r="W8" s="37">
        <v>4</v>
      </c>
      <c r="X8" s="37">
        <v>5</v>
      </c>
      <c r="Y8" s="38">
        <f t="shared" si="0"/>
        <v>42</v>
      </c>
      <c r="Z8" s="38">
        <f t="shared" si="1"/>
        <v>8</v>
      </c>
      <c r="AA8" s="38">
        <f t="shared" si="2"/>
        <v>34</v>
      </c>
      <c r="AB8" s="39">
        <v>8.1416666666666657</v>
      </c>
      <c r="AC8" s="40">
        <v>7.8500000000000014</v>
      </c>
    </row>
    <row r="9" spans="2:29" ht="15.75" x14ac:dyDescent="0.25">
      <c r="B9" s="41" t="s">
        <v>43</v>
      </c>
      <c r="C9" s="42">
        <f t="shared" si="3"/>
        <v>53</v>
      </c>
      <c r="D9" s="42">
        <f t="shared" si="4"/>
        <v>18</v>
      </c>
      <c r="E9" s="42">
        <f t="shared" si="5"/>
        <v>35</v>
      </c>
      <c r="F9" s="41" t="s">
        <v>44</v>
      </c>
      <c r="G9" s="42">
        <f t="shared" si="6"/>
        <v>52</v>
      </c>
      <c r="H9" s="42">
        <f t="shared" si="7"/>
        <v>14</v>
      </c>
      <c r="I9" s="42">
        <f t="shared" si="8"/>
        <v>38</v>
      </c>
      <c r="J9" s="8"/>
      <c r="K9" s="8"/>
      <c r="L9" s="8"/>
      <c r="N9" s="35" t="s">
        <v>45</v>
      </c>
      <c r="O9" s="36">
        <v>6</v>
      </c>
      <c r="P9" s="37"/>
      <c r="Q9" s="37"/>
      <c r="R9" s="37"/>
      <c r="S9" s="37"/>
      <c r="T9" s="37"/>
      <c r="U9" s="37"/>
      <c r="V9" s="37"/>
      <c r="W9" s="37"/>
      <c r="X9" s="37"/>
      <c r="Y9" s="38" t="str">
        <f t="shared" si="0"/>
        <v/>
      </c>
      <c r="Z9" s="38">
        <f t="shared" si="1"/>
        <v>11</v>
      </c>
      <c r="AA9" s="38" t="str">
        <f t="shared" si="2"/>
        <v xml:space="preserve"> </v>
      </c>
      <c r="AB9" s="39">
        <v>11.100000000000001</v>
      </c>
      <c r="AC9" s="40">
        <v>11.100000000000001</v>
      </c>
    </row>
    <row r="10" spans="2:29" ht="15.75" x14ac:dyDescent="0.25">
      <c r="B10" s="41" t="s">
        <v>46</v>
      </c>
      <c r="C10" s="42">
        <f t="shared" si="3"/>
        <v>41</v>
      </c>
      <c r="D10" s="42">
        <f t="shared" si="4"/>
        <v>4</v>
      </c>
      <c r="E10" s="42">
        <f t="shared" si="5"/>
        <v>37</v>
      </c>
      <c r="F10" s="41" t="s">
        <v>47</v>
      </c>
      <c r="G10" s="42">
        <f t="shared" si="6"/>
        <v>51</v>
      </c>
      <c r="H10" s="42">
        <f t="shared" si="7"/>
        <v>13</v>
      </c>
      <c r="I10" s="42">
        <f t="shared" si="8"/>
        <v>38</v>
      </c>
      <c r="J10" s="8"/>
      <c r="K10" s="8"/>
      <c r="L10" s="8"/>
      <c r="N10" s="35" t="s">
        <v>48</v>
      </c>
      <c r="O10" s="36">
        <v>4</v>
      </c>
      <c r="P10" s="37">
        <v>5</v>
      </c>
      <c r="Q10" s="37">
        <v>4</v>
      </c>
      <c r="R10" s="37">
        <v>5</v>
      </c>
      <c r="S10" s="37">
        <v>3</v>
      </c>
      <c r="T10" s="37">
        <v>5</v>
      </c>
      <c r="U10" s="37">
        <v>6</v>
      </c>
      <c r="V10" s="37">
        <v>5</v>
      </c>
      <c r="W10" s="37">
        <v>5</v>
      </c>
      <c r="X10" s="37">
        <v>6</v>
      </c>
      <c r="Y10" s="38">
        <f t="shared" si="0"/>
        <v>44</v>
      </c>
      <c r="Z10" s="38">
        <f t="shared" si="1"/>
        <v>5</v>
      </c>
      <c r="AA10" s="38">
        <f t="shared" si="2"/>
        <v>39</v>
      </c>
      <c r="AB10" s="39">
        <v>5.2250000000000014</v>
      </c>
      <c r="AC10" s="40">
        <v>5.3500000000000014</v>
      </c>
    </row>
    <row r="11" spans="2:29" ht="15.75" x14ac:dyDescent="0.25">
      <c r="B11" s="44" t="s">
        <v>49</v>
      </c>
      <c r="C11" s="36">
        <f t="shared" si="3"/>
        <v>46</v>
      </c>
      <c r="D11" s="36">
        <f t="shared" si="4"/>
        <v>7</v>
      </c>
      <c r="E11" s="36">
        <f t="shared" si="5"/>
        <v>39</v>
      </c>
      <c r="F11" s="44" t="s">
        <v>50</v>
      </c>
      <c r="G11" s="36">
        <f t="shared" si="6"/>
        <v>41</v>
      </c>
      <c r="H11" s="36">
        <f t="shared" si="7"/>
        <v>3</v>
      </c>
      <c r="I11" s="36">
        <f t="shared" si="8"/>
        <v>38</v>
      </c>
      <c r="J11" s="8"/>
      <c r="K11" s="8"/>
      <c r="L11" s="8"/>
      <c r="N11" s="35" t="s">
        <v>51</v>
      </c>
      <c r="O11" s="36">
        <v>7</v>
      </c>
      <c r="P11" s="37">
        <v>6</v>
      </c>
      <c r="Q11" s="37">
        <v>5</v>
      </c>
      <c r="R11" s="37">
        <v>4</v>
      </c>
      <c r="S11" s="37">
        <v>4</v>
      </c>
      <c r="T11" s="37">
        <v>4</v>
      </c>
      <c r="U11" s="37">
        <v>8</v>
      </c>
      <c r="V11" s="37">
        <v>4</v>
      </c>
      <c r="W11" s="37">
        <v>6</v>
      </c>
      <c r="X11" s="37">
        <v>7</v>
      </c>
      <c r="Y11" s="38">
        <f t="shared" si="0"/>
        <v>48</v>
      </c>
      <c r="Z11" s="38">
        <f t="shared" si="1"/>
        <v>7</v>
      </c>
      <c r="AA11" s="38">
        <f t="shared" si="2"/>
        <v>41</v>
      </c>
      <c r="AB11" s="39">
        <v>7.3999999999999986</v>
      </c>
      <c r="AC11" s="40">
        <v>7.3999999999999986</v>
      </c>
    </row>
    <row r="12" spans="2:29" ht="15.75" x14ac:dyDescent="0.25">
      <c r="B12" s="44" t="s">
        <v>52</v>
      </c>
      <c r="C12" s="36">
        <f t="shared" si="3"/>
        <v>48</v>
      </c>
      <c r="D12" s="36">
        <f t="shared" si="4"/>
        <v>6</v>
      </c>
      <c r="E12" s="36">
        <f t="shared" si="5"/>
        <v>42</v>
      </c>
      <c r="F12" s="44" t="s">
        <v>53</v>
      </c>
      <c r="G12" s="36">
        <f t="shared" si="6"/>
        <v>49</v>
      </c>
      <c r="H12" s="36">
        <f t="shared" si="7"/>
        <v>10</v>
      </c>
      <c r="I12" s="36">
        <f t="shared" si="8"/>
        <v>39</v>
      </c>
      <c r="J12" s="8"/>
      <c r="K12" s="8"/>
      <c r="L12" s="8"/>
      <c r="N12" s="35" t="s">
        <v>54</v>
      </c>
      <c r="O12" s="36">
        <v>8</v>
      </c>
      <c r="P12" s="37">
        <v>5</v>
      </c>
      <c r="Q12" s="37">
        <v>6</v>
      </c>
      <c r="R12" s="37">
        <v>5</v>
      </c>
      <c r="S12" s="37">
        <v>4</v>
      </c>
      <c r="T12" s="37">
        <v>4</v>
      </c>
      <c r="U12" s="37">
        <v>6</v>
      </c>
      <c r="V12" s="37">
        <v>6</v>
      </c>
      <c r="W12" s="37">
        <v>5</v>
      </c>
      <c r="X12" s="37">
        <v>6</v>
      </c>
      <c r="Y12" s="38">
        <f t="shared" si="0"/>
        <v>47</v>
      </c>
      <c r="Z12" s="38">
        <f t="shared" si="1"/>
        <v>8</v>
      </c>
      <c r="AA12" s="38">
        <f t="shared" si="2"/>
        <v>39</v>
      </c>
      <c r="AB12" s="39">
        <v>7.6416666666666657</v>
      </c>
      <c r="AC12" s="40">
        <v>7.6416666666666657</v>
      </c>
    </row>
    <row r="13" spans="2:29" ht="15.75" x14ac:dyDescent="0.25">
      <c r="B13" s="44" t="s">
        <v>55</v>
      </c>
      <c r="C13" s="36" t="str">
        <f t="shared" si="3"/>
        <v/>
      </c>
      <c r="D13" s="36">
        <f t="shared" si="4"/>
        <v>0</v>
      </c>
      <c r="E13" s="36" t="str">
        <f t="shared" si="5"/>
        <v xml:space="preserve"> </v>
      </c>
      <c r="F13" s="44" t="s">
        <v>56</v>
      </c>
      <c r="G13" s="36" t="str">
        <f t="shared" si="6"/>
        <v/>
      </c>
      <c r="H13" s="36">
        <f t="shared" si="7"/>
        <v>5</v>
      </c>
      <c r="I13" s="36" t="str">
        <f t="shared" si="8"/>
        <v xml:space="preserve"> </v>
      </c>
      <c r="J13" s="8"/>
      <c r="K13" s="8"/>
      <c r="L13" s="8"/>
      <c r="N13" s="35" t="s">
        <v>57</v>
      </c>
      <c r="O13" s="36">
        <v>7</v>
      </c>
      <c r="P13" s="37">
        <v>7</v>
      </c>
      <c r="Q13" s="37">
        <v>4</v>
      </c>
      <c r="R13" s="37">
        <v>5</v>
      </c>
      <c r="S13" s="37">
        <v>3</v>
      </c>
      <c r="T13" s="37">
        <v>4</v>
      </c>
      <c r="U13" s="37">
        <v>6</v>
      </c>
      <c r="V13" s="37">
        <v>4</v>
      </c>
      <c r="W13" s="37">
        <v>4</v>
      </c>
      <c r="X13" s="37">
        <v>4</v>
      </c>
      <c r="Y13" s="38">
        <f t="shared" si="0"/>
        <v>41</v>
      </c>
      <c r="Z13" s="38">
        <f t="shared" si="1"/>
        <v>6</v>
      </c>
      <c r="AA13" s="38">
        <f t="shared" si="2"/>
        <v>35</v>
      </c>
      <c r="AB13" s="39">
        <v>5.6000000000000014</v>
      </c>
      <c r="AC13" s="40">
        <v>4.8500000000000014</v>
      </c>
    </row>
    <row r="14" spans="2:29" ht="15.75" x14ac:dyDescent="0.25">
      <c r="B14" s="44" t="s">
        <v>58</v>
      </c>
      <c r="C14" s="36" t="str">
        <f t="shared" si="3"/>
        <v/>
      </c>
      <c r="D14" s="36">
        <f t="shared" si="4"/>
        <v>7</v>
      </c>
      <c r="E14" s="36" t="str">
        <f t="shared" si="5"/>
        <v xml:space="preserve"> </v>
      </c>
      <c r="F14" s="44" t="s">
        <v>59</v>
      </c>
      <c r="G14" s="36" t="str">
        <f t="shared" si="6"/>
        <v/>
      </c>
      <c r="H14" s="36">
        <f t="shared" si="7"/>
        <v>9</v>
      </c>
      <c r="I14" s="36" t="str">
        <f t="shared" si="8"/>
        <v xml:space="preserve"> </v>
      </c>
      <c r="J14" s="8"/>
      <c r="K14" s="8"/>
      <c r="L14" s="8"/>
      <c r="N14" s="35" t="s">
        <v>60</v>
      </c>
      <c r="O14" s="36">
        <v>3</v>
      </c>
      <c r="P14" s="37">
        <v>7</v>
      </c>
      <c r="Q14" s="37">
        <v>6</v>
      </c>
      <c r="R14" s="37">
        <v>6</v>
      </c>
      <c r="S14" s="37">
        <v>5</v>
      </c>
      <c r="T14" s="37">
        <v>5</v>
      </c>
      <c r="U14" s="37">
        <v>5</v>
      </c>
      <c r="V14" s="37">
        <v>7</v>
      </c>
      <c r="W14" s="37">
        <v>3</v>
      </c>
      <c r="X14" s="37">
        <v>5</v>
      </c>
      <c r="Y14" s="38">
        <f t="shared" si="0"/>
        <v>49</v>
      </c>
      <c r="Z14" s="38">
        <f t="shared" si="1"/>
        <v>14</v>
      </c>
      <c r="AA14" s="38">
        <f t="shared" si="2"/>
        <v>35</v>
      </c>
      <c r="AB14" s="39">
        <v>13.725000000000001</v>
      </c>
      <c r="AC14" s="40">
        <v>13.225000000000001</v>
      </c>
    </row>
    <row r="15" spans="2:29" ht="15.75" customHeight="1" x14ac:dyDescent="0.25">
      <c r="B15" s="45" t="s">
        <v>61</v>
      </c>
      <c r="C15" s="46"/>
      <c r="D15" s="47">
        <f>AVERAGE(D5:D14)</f>
        <v>7.7</v>
      </c>
      <c r="E15" s="48">
        <f>SUM(E5:E10)</f>
        <v>209</v>
      </c>
      <c r="F15" s="45" t="s">
        <v>61</v>
      </c>
      <c r="G15" s="46"/>
      <c r="H15" s="47">
        <f>AVERAGE(H5:H14)</f>
        <v>9.3000000000000007</v>
      </c>
      <c r="I15" s="49">
        <f>SUM(I5:I10)</f>
        <v>215</v>
      </c>
      <c r="J15" s="8"/>
      <c r="K15" s="8"/>
      <c r="L15" s="8"/>
      <c r="N15" s="35" t="s">
        <v>62</v>
      </c>
      <c r="O15" s="36">
        <v>3</v>
      </c>
      <c r="P15" s="37"/>
      <c r="Q15" s="37"/>
      <c r="R15" s="37"/>
      <c r="S15" s="37"/>
      <c r="T15" s="37"/>
      <c r="U15" s="37"/>
      <c r="V15" s="37"/>
      <c r="W15" s="37"/>
      <c r="X15" s="37"/>
      <c r="Y15" s="38" t="str">
        <f t="shared" si="0"/>
        <v/>
      </c>
      <c r="Z15" s="38">
        <f t="shared" si="1"/>
        <v>13</v>
      </c>
      <c r="AA15" s="38" t="str">
        <f t="shared" si="2"/>
        <v xml:space="preserve"> </v>
      </c>
      <c r="AB15" s="39">
        <v>12.93333333333333</v>
      </c>
      <c r="AC15" s="40">
        <v>12.93333333333333</v>
      </c>
    </row>
    <row r="16" spans="2:29" ht="15" customHeight="1" x14ac:dyDescent="0.25">
      <c r="B16" s="50" t="s">
        <v>63</v>
      </c>
      <c r="C16" s="51"/>
      <c r="D16" s="52"/>
      <c r="E16" s="42">
        <f>E15-SUM($H$1*6)</f>
        <v>-7</v>
      </c>
      <c r="F16" s="50" t="s">
        <v>63</v>
      </c>
      <c r="G16" s="51"/>
      <c r="H16" s="52"/>
      <c r="I16" s="36">
        <f>I15-SUM($H$1*6)</f>
        <v>-1</v>
      </c>
      <c r="J16" s="8"/>
      <c r="K16" s="8"/>
      <c r="L16" s="8"/>
      <c r="N16" s="35" t="s">
        <v>64</v>
      </c>
      <c r="O16" s="36">
        <v>10</v>
      </c>
      <c r="P16" s="37">
        <v>6</v>
      </c>
      <c r="Q16" s="37">
        <v>6</v>
      </c>
      <c r="R16" s="37">
        <v>5</v>
      </c>
      <c r="S16" s="37">
        <v>5</v>
      </c>
      <c r="T16" s="37">
        <v>6</v>
      </c>
      <c r="U16" s="37">
        <v>6</v>
      </c>
      <c r="V16" s="37">
        <v>7</v>
      </c>
      <c r="W16" s="37">
        <v>4</v>
      </c>
      <c r="X16" s="37">
        <v>6</v>
      </c>
      <c r="Y16" s="38">
        <f t="shared" si="0"/>
        <v>51</v>
      </c>
      <c r="Z16" s="38">
        <f t="shared" si="1"/>
        <v>11</v>
      </c>
      <c r="AA16" s="38">
        <f t="shared" si="2"/>
        <v>40</v>
      </c>
      <c r="AB16" s="39">
        <v>10.850000000000001</v>
      </c>
      <c r="AC16" s="40">
        <v>10.850000000000001</v>
      </c>
    </row>
    <row r="17" spans="2:29" ht="15.75" x14ac:dyDescent="0.25">
      <c r="B17" s="53"/>
      <c r="C17" s="51"/>
      <c r="D17" s="52"/>
      <c r="E17" s="54"/>
      <c r="F17" s="53"/>
      <c r="G17" s="51"/>
      <c r="H17" s="52"/>
      <c r="I17" s="54"/>
      <c r="J17" s="8"/>
      <c r="K17" s="8"/>
      <c r="L17" s="8"/>
      <c r="N17" s="35" t="s">
        <v>65</v>
      </c>
      <c r="O17" s="36">
        <v>6</v>
      </c>
      <c r="P17" s="37">
        <v>5</v>
      </c>
      <c r="Q17" s="37">
        <v>5</v>
      </c>
      <c r="R17" s="37">
        <v>5</v>
      </c>
      <c r="S17" s="37">
        <v>4</v>
      </c>
      <c r="T17" s="37">
        <v>6</v>
      </c>
      <c r="U17" s="37">
        <v>6</v>
      </c>
      <c r="V17" s="37">
        <v>7</v>
      </c>
      <c r="W17" s="37">
        <v>5</v>
      </c>
      <c r="X17" s="37">
        <v>6</v>
      </c>
      <c r="Y17" s="38">
        <f t="shared" si="0"/>
        <v>49</v>
      </c>
      <c r="Z17" s="38">
        <f t="shared" si="1"/>
        <v>12</v>
      </c>
      <c r="AA17" s="38">
        <f t="shared" si="2"/>
        <v>37</v>
      </c>
      <c r="AB17" s="39">
        <v>12</v>
      </c>
      <c r="AC17" s="40">
        <v>12.300000000000004</v>
      </c>
    </row>
    <row r="18" spans="2:29" ht="15" customHeight="1" x14ac:dyDescent="0.25">
      <c r="B18" s="21" t="s">
        <v>66</v>
      </c>
      <c r="C18" s="21"/>
      <c r="D18" s="22" t="s">
        <v>17</v>
      </c>
      <c r="E18" s="23" t="s">
        <v>15</v>
      </c>
      <c r="F18" s="21" t="s">
        <v>67</v>
      </c>
      <c r="G18" s="21"/>
      <c r="H18" s="22" t="s">
        <v>17</v>
      </c>
      <c r="I18" s="24" t="s">
        <v>15</v>
      </c>
      <c r="J18" s="8"/>
      <c r="K18" s="8"/>
      <c r="L18" s="8"/>
      <c r="N18" s="35" t="s">
        <v>68</v>
      </c>
      <c r="O18" s="36">
        <v>8</v>
      </c>
      <c r="P18" s="37">
        <v>5</v>
      </c>
      <c r="Q18" s="37">
        <v>6</v>
      </c>
      <c r="R18" s="37">
        <v>6</v>
      </c>
      <c r="S18" s="37">
        <v>3</v>
      </c>
      <c r="T18" s="37">
        <v>6</v>
      </c>
      <c r="U18" s="37">
        <v>4</v>
      </c>
      <c r="V18" s="37">
        <v>5</v>
      </c>
      <c r="W18" s="37">
        <v>3</v>
      </c>
      <c r="X18" s="37">
        <v>5</v>
      </c>
      <c r="Y18" s="38">
        <f t="shared" si="0"/>
        <v>43</v>
      </c>
      <c r="Z18" s="38">
        <f t="shared" si="1"/>
        <v>7</v>
      </c>
      <c r="AA18" s="38">
        <f t="shared" si="2"/>
        <v>36</v>
      </c>
      <c r="AB18" s="39">
        <v>7.3500000000000014</v>
      </c>
      <c r="AC18" s="40">
        <v>7.7250000000000014</v>
      </c>
    </row>
    <row r="19" spans="2:29" ht="15.75" x14ac:dyDescent="0.25">
      <c r="B19" s="31" t="s">
        <v>69</v>
      </c>
      <c r="C19" s="31" t="s">
        <v>26</v>
      </c>
      <c r="D19" s="32" t="s">
        <v>27</v>
      </c>
      <c r="E19" s="33" t="s">
        <v>28</v>
      </c>
      <c r="F19" s="31" t="s">
        <v>70</v>
      </c>
      <c r="G19" s="31" t="s">
        <v>26</v>
      </c>
      <c r="H19" s="32" t="s">
        <v>27</v>
      </c>
      <c r="I19" s="34" t="s">
        <v>28</v>
      </c>
      <c r="J19" s="8"/>
      <c r="K19" s="8"/>
      <c r="L19" s="8"/>
      <c r="N19" s="55" t="s">
        <v>71</v>
      </c>
      <c r="O19" s="36">
        <v>3</v>
      </c>
      <c r="P19" s="37">
        <v>5</v>
      </c>
      <c r="Q19" s="37">
        <v>5</v>
      </c>
      <c r="R19" s="37">
        <v>5</v>
      </c>
      <c r="S19" s="37">
        <v>3</v>
      </c>
      <c r="T19" s="37">
        <v>7</v>
      </c>
      <c r="U19" s="37">
        <v>6</v>
      </c>
      <c r="V19" s="37">
        <v>6</v>
      </c>
      <c r="W19" s="37">
        <v>3</v>
      </c>
      <c r="X19" s="37">
        <v>6</v>
      </c>
      <c r="Y19" s="38">
        <f t="shared" si="0"/>
        <v>46</v>
      </c>
      <c r="Z19" s="38">
        <f t="shared" si="1"/>
        <v>5</v>
      </c>
      <c r="AA19" s="38">
        <f t="shared" si="2"/>
        <v>41</v>
      </c>
      <c r="AB19" s="39">
        <v>5.4437500000000014</v>
      </c>
      <c r="AC19" s="40">
        <v>5.6000000000000014</v>
      </c>
    </row>
    <row r="20" spans="2:29" ht="15.75" x14ac:dyDescent="0.25">
      <c r="B20" s="41" t="s">
        <v>72</v>
      </c>
      <c r="C20" s="42">
        <f t="shared" ref="C20:C29" si="9">INDEX($Y$4:$Y$102,MATCH(B20,$N$4:$N$102,0))</f>
        <v>58</v>
      </c>
      <c r="D20" s="42">
        <f t="shared" ref="D20:D29" si="10">INDEX($Z$4:$Z$102,MATCH(B20,$N$4:$N$102,0))</f>
        <v>24</v>
      </c>
      <c r="E20" s="42">
        <f t="shared" ref="E20:E29" si="11">INDEX($AA$4:$AA$102,MATCH(B20,$N$4:$N$102,0))</f>
        <v>34</v>
      </c>
      <c r="F20" s="41" t="s">
        <v>73</v>
      </c>
      <c r="G20" s="42">
        <f t="shared" ref="G20:G29" si="12">INDEX($Y$4:$Y$102,MATCH(F20,$N$4:$N$102,0))</f>
        <v>45</v>
      </c>
      <c r="H20" s="42">
        <f t="shared" ref="H20:H29" si="13">INDEX($Z$4:$Z$102,MATCH(F20,$N$4:$N$102,0))</f>
        <v>13</v>
      </c>
      <c r="I20" s="42">
        <f t="shared" ref="I20:I29" si="14">INDEX($AA$4:$AA$102,MATCH(F20,$N$4:$N$102,0))</f>
        <v>32</v>
      </c>
      <c r="J20" s="8"/>
      <c r="K20" s="8"/>
      <c r="L20" s="8"/>
      <c r="N20" s="55" t="s">
        <v>74</v>
      </c>
      <c r="O20" s="36">
        <v>8</v>
      </c>
      <c r="P20" s="37"/>
      <c r="Q20" s="37"/>
      <c r="R20" s="37"/>
      <c r="S20" s="37"/>
      <c r="T20" s="37"/>
      <c r="U20" s="37"/>
      <c r="V20" s="37"/>
      <c r="W20" s="37"/>
      <c r="X20" s="37"/>
      <c r="Y20" s="38" t="str">
        <f t="shared" si="0"/>
        <v/>
      </c>
      <c r="Z20" s="38">
        <f t="shared" si="1"/>
        <v>14</v>
      </c>
      <c r="AA20" s="38" t="str">
        <f t="shared" si="2"/>
        <v xml:space="preserve"> </v>
      </c>
      <c r="AB20" s="39">
        <v>13.912500000000001</v>
      </c>
      <c r="AC20" s="40">
        <v>13.912500000000001</v>
      </c>
    </row>
    <row r="21" spans="2:29" ht="15.75" x14ac:dyDescent="0.25">
      <c r="B21" s="41" t="s">
        <v>75</v>
      </c>
      <c r="C21" s="42">
        <f t="shared" si="9"/>
        <v>40</v>
      </c>
      <c r="D21" s="42">
        <f t="shared" si="10"/>
        <v>5</v>
      </c>
      <c r="E21" s="42">
        <f t="shared" si="11"/>
        <v>35</v>
      </c>
      <c r="F21" s="41" t="s">
        <v>76</v>
      </c>
      <c r="G21" s="42">
        <f t="shared" si="12"/>
        <v>44</v>
      </c>
      <c r="H21" s="42">
        <f t="shared" si="13"/>
        <v>12</v>
      </c>
      <c r="I21" s="42">
        <f t="shared" si="14"/>
        <v>32</v>
      </c>
      <c r="J21" s="8"/>
      <c r="K21" s="8"/>
      <c r="L21" s="8"/>
      <c r="N21" s="35" t="s">
        <v>77</v>
      </c>
      <c r="O21" s="36">
        <v>8</v>
      </c>
      <c r="P21" s="37">
        <v>4</v>
      </c>
      <c r="Q21" s="37">
        <v>5</v>
      </c>
      <c r="R21" s="37">
        <v>7</v>
      </c>
      <c r="S21" s="37">
        <v>4</v>
      </c>
      <c r="T21" s="37">
        <v>3</v>
      </c>
      <c r="U21" s="37">
        <v>5</v>
      </c>
      <c r="V21" s="37">
        <v>4</v>
      </c>
      <c r="W21" s="37">
        <v>3</v>
      </c>
      <c r="X21" s="37">
        <v>6</v>
      </c>
      <c r="Y21" s="38">
        <f t="shared" si="0"/>
        <v>41</v>
      </c>
      <c r="Z21" s="38">
        <f t="shared" si="1"/>
        <v>4</v>
      </c>
      <c r="AA21" s="38">
        <f t="shared" si="2"/>
        <v>37</v>
      </c>
      <c r="AB21" s="39">
        <v>4.3142857142857167</v>
      </c>
      <c r="AC21" s="40">
        <v>4.8500000000000014</v>
      </c>
    </row>
    <row r="22" spans="2:29" ht="15.75" x14ac:dyDescent="0.25">
      <c r="B22" s="41" t="s">
        <v>78</v>
      </c>
      <c r="C22" s="42">
        <f t="shared" si="9"/>
        <v>45</v>
      </c>
      <c r="D22" s="42">
        <f t="shared" si="10"/>
        <v>9</v>
      </c>
      <c r="E22" s="42">
        <f t="shared" si="11"/>
        <v>36</v>
      </c>
      <c r="F22" s="41" t="s">
        <v>79</v>
      </c>
      <c r="G22" s="42">
        <f t="shared" si="12"/>
        <v>44</v>
      </c>
      <c r="H22" s="42">
        <f t="shared" si="13"/>
        <v>9</v>
      </c>
      <c r="I22" s="42">
        <f t="shared" si="14"/>
        <v>35</v>
      </c>
      <c r="J22" s="8"/>
      <c r="K22" s="8"/>
      <c r="L22" s="8"/>
      <c r="N22" s="35" t="s">
        <v>76</v>
      </c>
      <c r="O22" s="36">
        <v>5</v>
      </c>
      <c r="P22" s="37">
        <v>6</v>
      </c>
      <c r="Q22" s="37">
        <v>6</v>
      </c>
      <c r="R22" s="37">
        <v>4</v>
      </c>
      <c r="S22" s="37">
        <v>4</v>
      </c>
      <c r="T22" s="37">
        <v>4</v>
      </c>
      <c r="U22" s="37">
        <v>6</v>
      </c>
      <c r="V22" s="37">
        <v>4</v>
      </c>
      <c r="W22" s="37">
        <v>4</v>
      </c>
      <c r="X22" s="37">
        <v>6</v>
      </c>
      <c r="Y22" s="38">
        <f t="shared" si="0"/>
        <v>44</v>
      </c>
      <c r="Z22" s="38">
        <f t="shared" si="1"/>
        <v>12</v>
      </c>
      <c r="AA22" s="38">
        <f t="shared" si="2"/>
        <v>32</v>
      </c>
      <c r="AB22" s="39">
        <v>11.649999999999999</v>
      </c>
      <c r="AC22" s="40">
        <v>10.149999999999999</v>
      </c>
    </row>
    <row r="23" spans="2:29" ht="15.75" x14ac:dyDescent="0.25">
      <c r="B23" s="41" t="s">
        <v>80</v>
      </c>
      <c r="C23" s="42">
        <f t="shared" si="9"/>
        <v>46</v>
      </c>
      <c r="D23" s="42">
        <f t="shared" si="10"/>
        <v>10</v>
      </c>
      <c r="E23" s="42">
        <f t="shared" si="11"/>
        <v>36</v>
      </c>
      <c r="F23" s="41" t="s">
        <v>81</v>
      </c>
      <c r="G23" s="42">
        <f t="shared" si="12"/>
        <v>38</v>
      </c>
      <c r="H23" s="42">
        <f t="shared" si="13"/>
        <v>7</v>
      </c>
      <c r="I23" s="42">
        <f t="shared" si="14"/>
        <v>31</v>
      </c>
      <c r="J23" s="8"/>
      <c r="K23" s="8"/>
      <c r="L23" s="8"/>
      <c r="N23" s="35" t="s">
        <v>46</v>
      </c>
      <c r="O23" s="36">
        <v>1</v>
      </c>
      <c r="P23" s="37">
        <v>5</v>
      </c>
      <c r="Q23" s="37">
        <v>5</v>
      </c>
      <c r="R23" s="37">
        <v>5</v>
      </c>
      <c r="S23" s="37">
        <v>4</v>
      </c>
      <c r="T23" s="37">
        <v>4</v>
      </c>
      <c r="U23" s="37">
        <v>5</v>
      </c>
      <c r="V23" s="37">
        <v>5</v>
      </c>
      <c r="W23" s="37">
        <v>3</v>
      </c>
      <c r="X23" s="37">
        <v>5</v>
      </c>
      <c r="Y23" s="38">
        <f t="shared" si="0"/>
        <v>41</v>
      </c>
      <c r="Z23" s="38">
        <f t="shared" si="1"/>
        <v>4</v>
      </c>
      <c r="AA23" s="38">
        <f t="shared" si="2"/>
        <v>37</v>
      </c>
      <c r="AB23" s="39">
        <v>4.1000000000000014</v>
      </c>
      <c r="AC23" s="40">
        <v>4.1000000000000014</v>
      </c>
    </row>
    <row r="24" spans="2:29" ht="15.75" x14ac:dyDescent="0.25">
      <c r="B24" s="41" t="s">
        <v>82</v>
      </c>
      <c r="C24" s="42">
        <f t="shared" si="9"/>
        <v>44</v>
      </c>
      <c r="D24" s="42">
        <f t="shared" si="10"/>
        <v>7</v>
      </c>
      <c r="E24" s="42">
        <f t="shared" si="11"/>
        <v>37</v>
      </c>
      <c r="F24" s="41" t="s">
        <v>39</v>
      </c>
      <c r="G24" s="42">
        <f t="shared" si="12"/>
        <v>53</v>
      </c>
      <c r="H24" s="42">
        <f t="shared" si="13"/>
        <v>17</v>
      </c>
      <c r="I24" s="42">
        <f t="shared" si="14"/>
        <v>36</v>
      </c>
      <c r="J24" s="8"/>
      <c r="K24" s="8"/>
      <c r="L24" s="8"/>
      <c r="N24" s="35" t="s">
        <v>81</v>
      </c>
      <c r="O24" s="36">
        <v>5</v>
      </c>
      <c r="P24" s="37">
        <v>3</v>
      </c>
      <c r="Q24" s="37">
        <v>5</v>
      </c>
      <c r="R24" s="37">
        <v>5</v>
      </c>
      <c r="S24" s="37">
        <v>3</v>
      </c>
      <c r="T24" s="37">
        <v>4</v>
      </c>
      <c r="U24" s="37">
        <v>5</v>
      </c>
      <c r="V24" s="37">
        <v>4</v>
      </c>
      <c r="W24" s="37">
        <v>4</v>
      </c>
      <c r="X24" s="37">
        <v>5</v>
      </c>
      <c r="Y24" s="38">
        <f t="shared" si="0"/>
        <v>38</v>
      </c>
      <c r="Z24" s="38">
        <f t="shared" si="1"/>
        <v>7</v>
      </c>
      <c r="AA24" s="38">
        <f t="shared" si="2"/>
        <v>31</v>
      </c>
      <c r="AB24" s="39">
        <v>6.7250000000000014</v>
      </c>
      <c r="AC24" s="40">
        <v>5.8500000000000014</v>
      </c>
    </row>
    <row r="25" spans="2:29" ht="15.75" x14ac:dyDescent="0.25">
      <c r="B25" s="41" t="s">
        <v>83</v>
      </c>
      <c r="C25" s="42">
        <f t="shared" si="9"/>
        <v>44</v>
      </c>
      <c r="D25" s="42">
        <f t="shared" si="10"/>
        <v>6</v>
      </c>
      <c r="E25" s="42">
        <f t="shared" si="11"/>
        <v>38</v>
      </c>
      <c r="F25" s="41" t="s">
        <v>84</v>
      </c>
      <c r="G25" s="42">
        <f t="shared" si="12"/>
        <v>48</v>
      </c>
      <c r="H25" s="42">
        <f t="shared" si="13"/>
        <v>11</v>
      </c>
      <c r="I25" s="42">
        <f t="shared" si="14"/>
        <v>37</v>
      </c>
      <c r="J25" s="8"/>
      <c r="K25" s="8"/>
      <c r="L25" s="8"/>
      <c r="N25" s="35" t="s">
        <v>49</v>
      </c>
      <c r="O25" s="36">
        <v>1</v>
      </c>
      <c r="P25" s="37">
        <v>4</v>
      </c>
      <c r="Q25" s="37">
        <v>5</v>
      </c>
      <c r="R25" s="37">
        <v>5</v>
      </c>
      <c r="S25" s="37">
        <v>4</v>
      </c>
      <c r="T25" s="37">
        <v>5</v>
      </c>
      <c r="U25" s="37">
        <v>6</v>
      </c>
      <c r="V25" s="37">
        <v>6</v>
      </c>
      <c r="W25" s="37">
        <v>3</v>
      </c>
      <c r="X25" s="37">
        <v>8</v>
      </c>
      <c r="Y25" s="38">
        <f t="shared" si="0"/>
        <v>46</v>
      </c>
      <c r="Z25" s="38">
        <f t="shared" si="1"/>
        <v>7</v>
      </c>
      <c r="AA25" s="38">
        <f t="shared" si="2"/>
        <v>39</v>
      </c>
      <c r="AB25" s="39">
        <v>7.4750000000000014</v>
      </c>
      <c r="AC25" s="40">
        <v>7.6000000000000014</v>
      </c>
    </row>
    <row r="26" spans="2:29" ht="15.75" x14ac:dyDescent="0.25">
      <c r="B26" s="44" t="s">
        <v>48</v>
      </c>
      <c r="C26" s="36">
        <f t="shared" si="9"/>
        <v>44</v>
      </c>
      <c r="D26" s="36">
        <f t="shared" si="10"/>
        <v>5</v>
      </c>
      <c r="E26" s="36">
        <f t="shared" si="11"/>
        <v>39</v>
      </c>
      <c r="F26" s="44" t="s">
        <v>85</v>
      </c>
      <c r="G26" s="36">
        <f t="shared" si="12"/>
        <v>38</v>
      </c>
      <c r="H26" s="36">
        <f t="shared" si="13"/>
        <v>1</v>
      </c>
      <c r="I26" s="36">
        <f t="shared" si="14"/>
        <v>37</v>
      </c>
      <c r="J26" s="8"/>
      <c r="K26" s="8"/>
      <c r="L26" s="8"/>
      <c r="N26" s="35" t="s">
        <v>86</v>
      </c>
      <c r="O26" s="36">
        <v>8</v>
      </c>
      <c r="P26" s="37">
        <v>6</v>
      </c>
      <c r="Q26" s="37">
        <v>6</v>
      </c>
      <c r="R26" s="37">
        <v>5</v>
      </c>
      <c r="S26" s="37">
        <v>3</v>
      </c>
      <c r="T26" s="37">
        <v>4</v>
      </c>
      <c r="U26" s="37">
        <v>6</v>
      </c>
      <c r="V26" s="37">
        <v>7</v>
      </c>
      <c r="W26" s="37">
        <v>6</v>
      </c>
      <c r="X26" s="37">
        <v>6</v>
      </c>
      <c r="Y26" s="38">
        <f t="shared" si="0"/>
        <v>49</v>
      </c>
      <c r="Z26" s="38">
        <f t="shared" si="1"/>
        <v>10</v>
      </c>
      <c r="AA26" s="38">
        <f t="shared" si="2"/>
        <v>39</v>
      </c>
      <c r="AB26" s="39">
        <v>10.068750000000001</v>
      </c>
      <c r="AC26" s="40">
        <v>10.350000000000001</v>
      </c>
    </row>
    <row r="27" spans="2:29" ht="15.75" x14ac:dyDescent="0.25">
      <c r="B27" s="44" t="s">
        <v>36</v>
      </c>
      <c r="C27" s="36">
        <f t="shared" si="9"/>
        <v>53</v>
      </c>
      <c r="D27" s="36">
        <f t="shared" si="10"/>
        <v>14</v>
      </c>
      <c r="E27" s="36">
        <f t="shared" si="11"/>
        <v>39</v>
      </c>
      <c r="F27" s="44" t="s">
        <v>87</v>
      </c>
      <c r="G27" s="36">
        <f t="shared" si="12"/>
        <v>43</v>
      </c>
      <c r="H27" s="36">
        <f t="shared" si="13"/>
        <v>4</v>
      </c>
      <c r="I27" s="36">
        <f t="shared" si="14"/>
        <v>39</v>
      </c>
      <c r="J27" s="8"/>
      <c r="K27" s="8"/>
      <c r="L27" s="8"/>
      <c r="N27" s="35" t="s">
        <v>88</v>
      </c>
      <c r="O27" s="36">
        <v>6</v>
      </c>
      <c r="P27" s="37">
        <v>5</v>
      </c>
      <c r="Q27" s="37">
        <v>6</v>
      </c>
      <c r="R27" s="37">
        <v>7</v>
      </c>
      <c r="S27" s="37">
        <v>4</v>
      </c>
      <c r="T27" s="37">
        <v>5</v>
      </c>
      <c r="U27" s="37">
        <v>6</v>
      </c>
      <c r="V27" s="37">
        <v>7</v>
      </c>
      <c r="W27" s="37">
        <v>5</v>
      </c>
      <c r="X27" s="37">
        <v>7</v>
      </c>
      <c r="Y27" s="38">
        <f t="shared" si="0"/>
        <v>52</v>
      </c>
      <c r="Z27" s="38">
        <f t="shared" si="1"/>
        <v>19</v>
      </c>
      <c r="AA27" s="38">
        <f t="shared" si="2"/>
        <v>33</v>
      </c>
      <c r="AB27" s="39">
        <v>19.24285714285714</v>
      </c>
      <c r="AC27" s="40">
        <v>18.100000000000001</v>
      </c>
    </row>
    <row r="28" spans="2:29" ht="15.75" customHeight="1" x14ac:dyDescent="0.25">
      <c r="B28" s="44" t="s">
        <v>89</v>
      </c>
      <c r="C28" s="36" t="str">
        <f t="shared" si="9"/>
        <v/>
      </c>
      <c r="D28" s="36">
        <f t="shared" si="10"/>
        <v>8</v>
      </c>
      <c r="E28" s="36" t="str">
        <f t="shared" si="11"/>
        <v xml:space="preserve"> </v>
      </c>
      <c r="F28" s="44" t="s">
        <v>90</v>
      </c>
      <c r="G28" s="36" t="str">
        <f t="shared" si="12"/>
        <v/>
      </c>
      <c r="H28" s="36">
        <f t="shared" si="13"/>
        <v>12</v>
      </c>
      <c r="I28" s="36" t="str">
        <f t="shared" si="14"/>
        <v xml:space="preserve"> </v>
      </c>
      <c r="J28" s="8"/>
      <c r="K28" s="8"/>
      <c r="L28" s="8"/>
      <c r="N28" s="35" t="s">
        <v>91</v>
      </c>
      <c r="O28" s="36">
        <v>6</v>
      </c>
      <c r="P28" s="37">
        <v>5</v>
      </c>
      <c r="Q28" s="37">
        <v>4</v>
      </c>
      <c r="R28" s="37">
        <v>4</v>
      </c>
      <c r="S28" s="37">
        <v>4</v>
      </c>
      <c r="T28" s="37">
        <v>5</v>
      </c>
      <c r="U28" s="37">
        <v>5</v>
      </c>
      <c r="V28" s="37">
        <v>5</v>
      </c>
      <c r="W28" s="37">
        <v>2</v>
      </c>
      <c r="X28" s="37">
        <v>5</v>
      </c>
      <c r="Y28" s="38">
        <f t="shared" si="0"/>
        <v>39</v>
      </c>
      <c r="Z28" s="38">
        <f t="shared" si="1"/>
        <v>2</v>
      </c>
      <c r="AA28" s="38">
        <f t="shared" si="2"/>
        <v>37</v>
      </c>
      <c r="AB28" s="39">
        <v>1.8500000000000014</v>
      </c>
      <c r="AC28" s="40">
        <v>2.3500000000000014</v>
      </c>
    </row>
    <row r="29" spans="2:29" ht="15.75" x14ac:dyDescent="0.25">
      <c r="B29" s="44" t="s">
        <v>92</v>
      </c>
      <c r="C29" s="36" t="str">
        <f t="shared" si="9"/>
        <v/>
      </c>
      <c r="D29" s="36">
        <f t="shared" si="10"/>
        <v>1</v>
      </c>
      <c r="E29" s="36" t="str">
        <f t="shared" si="11"/>
        <v xml:space="preserve"> </v>
      </c>
      <c r="F29" s="44" t="s">
        <v>93</v>
      </c>
      <c r="G29" s="36" t="str">
        <f t="shared" si="12"/>
        <v/>
      </c>
      <c r="H29" s="36">
        <f t="shared" si="13"/>
        <v>10</v>
      </c>
      <c r="I29" s="36" t="str">
        <f t="shared" si="14"/>
        <v xml:space="preserve"> </v>
      </c>
      <c r="J29" s="8"/>
      <c r="K29" s="8"/>
      <c r="L29" s="8"/>
      <c r="N29" s="35" t="s">
        <v>94</v>
      </c>
      <c r="O29" s="36">
        <v>8</v>
      </c>
      <c r="P29" s="37"/>
      <c r="Q29" s="37"/>
      <c r="R29" s="37"/>
      <c r="S29" s="37"/>
      <c r="T29" s="37"/>
      <c r="U29" s="37"/>
      <c r="V29" s="37"/>
      <c r="W29" s="37"/>
      <c r="X29" s="37"/>
      <c r="Y29" s="38" t="str">
        <f t="shared" si="0"/>
        <v/>
      </c>
      <c r="Z29" s="38">
        <f t="shared" si="1"/>
        <v>8</v>
      </c>
      <c r="AA29" s="38" t="str">
        <f t="shared" si="2"/>
        <v xml:space="preserve"> </v>
      </c>
      <c r="AB29" s="39">
        <v>7.6937500000000014</v>
      </c>
      <c r="AC29" s="40">
        <v>7.6937500000000014</v>
      </c>
    </row>
    <row r="30" spans="2:29" ht="18" customHeight="1" x14ac:dyDescent="0.25">
      <c r="B30" s="45" t="s">
        <v>61</v>
      </c>
      <c r="C30" s="46"/>
      <c r="D30" s="47">
        <f>AVERAGE(D20:D27)</f>
        <v>10</v>
      </c>
      <c r="E30" s="49">
        <f>SUM(E20:E25)</f>
        <v>216</v>
      </c>
      <c r="F30" s="45" t="s">
        <v>61</v>
      </c>
      <c r="G30" s="46"/>
      <c r="H30" s="47">
        <f>AVERAGE(H20:H27)</f>
        <v>9.25</v>
      </c>
      <c r="I30" s="48">
        <f>SUM(I20:I25)</f>
        <v>203</v>
      </c>
      <c r="J30" s="8"/>
      <c r="K30" s="8"/>
      <c r="L30" s="8"/>
      <c r="N30" s="35" t="s">
        <v>95</v>
      </c>
      <c r="O30" s="36">
        <v>2</v>
      </c>
      <c r="P30" s="37"/>
      <c r="Q30" s="37"/>
      <c r="R30" s="37"/>
      <c r="S30" s="37"/>
      <c r="T30" s="37"/>
      <c r="U30" s="37"/>
      <c r="V30" s="37"/>
      <c r="W30" s="37"/>
      <c r="X30" s="37"/>
      <c r="Y30" s="38" t="str">
        <f t="shared" si="0"/>
        <v/>
      </c>
      <c r="Z30" s="38">
        <f t="shared" si="1"/>
        <v>15</v>
      </c>
      <c r="AA30" s="38" t="str">
        <f t="shared" si="2"/>
        <v xml:space="preserve"> </v>
      </c>
      <c r="AB30" s="39">
        <v>15.100000000000001</v>
      </c>
      <c r="AC30" s="40">
        <v>15.100000000000001</v>
      </c>
    </row>
    <row r="31" spans="2:29" ht="15.75" x14ac:dyDescent="0.25">
      <c r="B31" s="45" t="s">
        <v>63</v>
      </c>
      <c r="C31" s="46"/>
      <c r="D31" s="47"/>
      <c r="E31" s="36">
        <f>E30-SUM($H$1*6)</f>
        <v>0</v>
      </c>
      <c r="F31" s="45" t="s">
        <v>63</v>
      </c>
      <c r="G31" s="46"/>
      <c r="H31" s="47"/>
      <c r="I31" s="42">
        <f>I30-SUM($H$1*6)</f>
        <v>-13</v>
      </c>
      <c r="J31" s="8"/>
      <c r="K31" s="8"/>
      <c r="L31" s="8"/>
      <c r="N31" s="35" t="s">
        <v>96</v>
      </c>
      <c r="O31" s="36">
        <v>2</v>
      </c>
      <c r="P31" s="37">
        <v>4</v>
      </c>
      <c r="Q31" s="37">
        <v>4</v>
      </c>
      <c r="R31" s="37">
        <v>5</v>
      </c>
      <c r="S31" s="37">
        <v>3</v>
      </c>
      <c r="T31" s="37">
        <v>4</v>
      </c>
      <c r="U31" s="37">
        <v>4</v>
      </c>
      <c r="V31" s="37">
        <v>4</v>
      </c>
      <c r="W31" s="37">
        <v>3</v>
      </c>
      <c r="X31" s="37">
        <v>4</v>
      </c>
      <c r="Y31" s="38">
        <f t="shared" si="0"/>
        <v>35</v>
      </c>
      <c r="Z31" s="38">
        <f t="shared" si="1"/>
        <v>1</v>
      </c>
      <c r="AA31" s="38">
        <f t="shared" si="2"/>
        <v>34</v>
      </c>
      <c r="AB31" s="39">
        <v>0.97500000000000142</v>
      </c>
      <c r="AC31" s="40">
        <v>0.22500000000000142</v>
      </c>
    </row>
    <row r="32" spans="2:29" ht="15.75" customHeight="1" x14ac:dyDescent="0.25">
      <c r="B32" s="53"/>
      <c r="C32" s="51"/>
      <c r="D32" s="52"/>
      <c r="E32" s="54"/>
      <c r="F32" s="53"/>
      <c r="G32" s="51"/>
      <c r="H32" s="52"/>
      <c r="I32" s="54"/>
      <c r="J32" s="8"/>
      <c r="K32" s="8"/>
      <c r="L32" s="8"/>
      <c r="N32" s="35" t="s">
        <v>97</v>
      </c>
      <c r="O32" s="36">
        <v>10</v>
      </c>
      <c r="P32" s="37">
        <v>7</v>
      </c>
      <c r="Q32" s="37">
        <v>5</v>
      </c>
      <c r="R32" s="37">
        <v>5</v>
      </c>
      <c r="S32" s="37">
        <v>4</v>
      </c>
      <c r="T32" s="37">
        <v>6</v>
      </c>
      <c r="U32" s="37">
        <v>6</v>
      </c>
      <c r="V32" s="37">
        <v>7</v>
      </c>
      <c r="W32" s="37">
        <v>4</v>
      </c>
      <c r="X32" s="37">
        <v>5</v>
      </c>
      <c r="Y32" s="38">
        <f t="shared" si="0"/>
        <v>49</v>
      </c>
      <c r="Z32" s="38">
        <f t="shared" si="1"/>
        <v>9</v>
      </c>
      <c r="AA32" s="38">
        <f t="shared" si="2"/>
        <v>40</v>
      </c>
      <c r="AB32" s="39">
        <v>9.3812500000000014</v>
      </c>
      <c r="AC32" s="40">
        <v>11.100000000000001</v>
      </c>
    </row>
    <row r="33" spans="2:29" ht="15" customHeight="1" x14ac:dyDescent="0.25">
      <c r="B33" s="21" t="s">
        <v>98</v>
      </c>
      <c r="C33" s="21"/>
      <c r="D33" s="22" t="s">
        <v>17</v>
      </c>
      <c r="E33" s="23" t="s">
        <v>15</v>
      </c>
      <c r="F33" s="21" t="s">
        <v>99</v>
      </c>
      <c r="G33" s="21"/>
      <c r="H33" s="22" t="s">
        <v>17</v>
      </c>
      <c r="I33" s="24" t="s">
        <v>15</v>
      </c>
      <c r="J33" s="8"/>
      <c r="K33" s="8"/>
      <c r="L33" s="8"/>
      <c r="N33" s="35" t="s">
        <v>84</v>
      </c>
      <c r="O33" s="36">
        <v>5</v>
      </c>
      <c r="P33" s="37">
        <v>4</v>
      </c>
      <c r="Q33" s="37">
        <v>6</v>
      </c>
      <c r="R33" s="37">
        <v>5</v>
      </c>
      <c r="S33" s="37">
        <v>5</v>
      </c>
      <c r="T33" s="37">
        <v>5</v>
      </c>
      <c r="U33" s="37">
        <v>7</v>
      </c>
      <c r="V33" s="37">
        <v>5</v>
      </c>
      <c r="W33" s="37">
        <v>5</v>
      </c>
      <c r="X33" s="37">
        <v>6</v>
      </c>
      <c r="Y33" s="38">
        <f t="shared" si="0"/>
        <v>48</v>
      </c>
      <c r="Z33" s="38">
        <f t="shared" si="1"/>
        <v>11</v>
      </c>
      <c r="AA33" s="38">
        <f t="shared" si="2"/>
        <v>37</v>
      </c>
      <c r="AB33" s="39">
        <v>10.829166666666666</v>
      </c>
      <c r="AC33" s="40">
        <v>11.850000000000001</v>
      </c>
    </row>
    <row r="34" spans="2:29" ht="15.75" x14ac:dyDescent="0.25">
      <c r="B34" s="31" t="s">
        <v>100</v>
      </c>
      <c r="C34" s="31" t="s">
        <v>26</v>
      </c>
      <c r="D34" s="32" t="s">
        <v>27</v>
      </c>
      <c r="E34" s="33" t="s">
        <v>28</v>
      </c>
      <c r="F34" s="31" t="s">
        <v>101</v>
      </c>
      <c r="G34" s="31" t="s">
        <v>26</v>
      </c>
      <c r="H34" s="32" t="s">
        <v>27</v>
      </c>
      <c r="I34" s="34" t="s">
        <v>28</v>
      </c>
      <c r="J34" s="8"/>
      <c r="K34" s="8"/>
      <c r="L34" s="8"/>
      <c r="N34" s="43" t="s">
        <v>35</v>
      </c>
      <c r="O34" s="36">
        <v>9</v>
      </c>
      <c r="P34" s="37">
        <v>5</v>
      </c>
      <c r="Q34" s="37">
        <v>4</v>
      </c>
      <c r="R34" s="37">
        <v>5</v>
      </c>
      <c r="S34" s="37">
        <v>4</v>
      </c>
      <c r="T34" s="37">
        <v>4</v>
      </c>
      <c r="U34" s="37">
        <v>5</v>
      </c>
      <c r="V34" s="37">
        <v>4</v>
      </c>
      <c r="W34" s="37">
        <v>4</v>
      </c>
      <c r="X34" s="37">
        <v>5</v>
      </c>
      <c r="Y34" s="38">
        <f t="shared" si="0"/>
        <v>40</v>
      </c>
      <c r="Z34" s="38">
        <f t="shared" si="1"/>
        <v>7</v>
      </c>
      <c r="AA34" s="38">
        <f t="shared" si="2"/>
        <v>33</v>
      </c>
      <c r="AB34" s="39">
        <v>6.5062500000000014</v>
      </c>
      <c r="AC34" s="40">
        <v>6.1000000000000014</v>
      </c>
    </row>
    <row r="35" spans="2:29" ht="15.75" customHeight="1" x14ac:dyDescent="0.25">
      <c r="B35" s="41" t="s">
        <v>102</v>
      </c>
      <c r="C35" s="42">
        <f t="shared" ref="C35:C44" si="15">INDEX($Y$4:$Y$102,MATCH(B35,$N$4:$N$102,0))</f>
        <v>39</v>
      </c>
      <c r="D35" s="42">
        <f t="shared" ref="D35:D44" si="16">INDEX($Z$4:$Z$102,MATCH(B35,$N$4:$N$102,0))</f>
        <v>5</v>
      </c>
      <c r="E35" s="42">
        <f t="shared" ref="E35:E44" si="17">INDEX($AA$4:$AA$102,MATCH(B35,$N$4:$N$102,0))</f>
        <v>34</v>
      </c>
      <c r="F35" s="41" t="s">
        <v>103</v>
      </c>
      <c r="G35" s="42">
        <f t="shared" ref="G35:G43" si="18">INDEX($Y$4:$Y$102,MATCH(F35,$N$4:$N$102,0))</f>
        <v>42</v>
      </c>
      <c r="H35" s="42">
        <f t="shared" ref="H35:H43" si="19">INDEX($Z$4:$Z$102,MATCH(F35,$N$4:$N$102,0))</f>
        <v>11</v>
      </c>
      <c r="I35" s="42">
        <f t="shared" ref="I35:I43" si="20">INDEX($AA$4:$AA$102,MATCH(F35,$N$4:$N$102,0))</f>
        <v>31</v>
      </c>
      <c r="J35" s="8"/>
      <c r="K35" s="8"/>
      <c r="L35" s="8"/>
      <c r="N35" s="35" t="s">
        <v>37</v>
      </c>
      <c r="O35" s="36">
        <v>1</v>
      </c>
      <c r="P35" s="37">
        <v>6</v>
      </c>
      <c r="Q35" s="37">
        <v>5</v>
      </c>
      <c r="R35" s="37">
        <v>6</v>
      </c>
      <c r="S35" s="37">
        <v>4</v>
      </c>
      <c r="T35" s="37">
        <v>4</v>
      </c>
      <c r="U35" s="37">
        <v>4</v>
      </c>
      <c r="V35" s="37">
        <v>4</v>
      </c>
      <c r="W35" s="37">
        <v>4</v>
      </c>
      <c r="X35" s="37">
        <v>5</v>
      </c>
      <c r="Y35" s="38">
        <f t="shared" si="0"/>
        <v>42</v>
      </c>
      <c r="Z35" s="38">
        <f t="shared" si="1"/>
        <v>7</v>
      </c>
      <c r="AA35" s="38">
        <f t="shared" si="2"/>
        <v>35</v>
      </c>
      <c r="AB35" s="39">
        <v>6.8857142857142861</v>
      </c>
      <c r="AC35" s="40">
        <v>6.1357142857142861</v>
      </c>
    </row>
    <row r="36" spans="2:29" ht="15.75" x14ac:dyDescent="0.25">
      <c r="B36" s="41" t="s">
        <v>104</v>
      </c>
      <c r="C36" s="42">
        <f t="shared" si="15"/>
        <v>40</v>
      </c>
      <c r="D36" s="42">
        <f t="shared" si="16"/>
        <v>6</v>
      </c>
      <c r="E36" s="42">
        <f t="shared" si="17"/>
        <v>34</v>
      </c>
      <c r="F36" s="41" t="s">
        <v>96</v>
      </c>
      <c r="G36" s="42">
        <f t="shared" si="18"/>
        <v>35</v>
      </c>
      <c r="H36" s="42">
        <f t="shared" si="19"/>
        <v>1</v>
      </c>
      <c r="I36" s="42">
        <f t="shared" si="20"/>
        <v>34</v>
      </c>
      <c r="J36" s="8"/>
      <c r="K36" s="8"/>
      <c r="L36" s="8"/>
      <c r="N36" s="35" t="s">
        <v>105</v>
      </c>
      <c r="O36" s="36">
        <v>10</v>
      </c>
      <c r="P36" s="37"/>
      <c r="Q36" s="37"/>
      <c r="R36" s="37"/>
      <c r="S36" s="37"/>
      <c r="T36" s="37"/>
      <c r="U36" s="37"/>
      <c r="V36" s="37"/>
      <c r="W36" s="37"/>
      <c r="X36" s="37"/>
      <c r="Y36" s="38" t="str">
        <f t="shared" ref="Y36:Y67" si="21">IF(P36&gt;1,SUM(P36:X36),"")</f>
        <v/>
      </c>
      <c r="Z36" s="38">
        <f t="shared" ref="Z36:Z67" si="22">IF(AB36="TBD","TBD",ROUND(AB36,0))</f>
        <v>5</v>
      </c>
      <c r="AA36" s="38" t="str">
        <f t="shared" ref="AA36:AA67" si="23">IF(P36&gt;0,SUM(Y36-Z36)," ")</f>
        <v xml:space="preserve"> </v>
      </c>
      <c r="AB36" s="39">
        <v>4.5642857142857167</v>
      </c>
      <c r="AC36" s="40">
        <v>4.5642857142857167</v>
      </c>
    </row>
    <row r="37" spans="2:29" ht="15.75" x14ac:dyDescent="0.25">
      <c r="B37" s="41" t="s">
        <v>57</v>
      </c>
      <c r="C37" s="42">
        <f t="shared" si="15"/>
        <v>41</v>
      </c>
      <c r="D37" s="42">
        <f t="shared" si="16"/>
        <v>6</v>
      </c>
      <c r="E37" s="42">
        <f t="shared" si="17"/>
        <v>35</v>
      </c>
      <c r="F37" s="41" t="s">
        <v>106</v>
      </c>
      <c r="G37" s="42">
        <f t="shared" si="18"/>
        <v>40</v>
      </c>
      <c r="H37" s="42">
        <f t="shared" si="19"/>
        <v>6</v>
      </c>
      <c r="I37" s="42">
        <f t="shared" si="20"/>
        <v>34</v>
      </c>
      <c r="J37" s="8"/>
      <c r="K37" s="8"/>
      <c r="L37" s="8"/>
      <c r="N37" s="35" t="s">
        <v>107</v>
      </c>
      <c r="O37" s="36">
        <v>6</v>
      </c>
      <c r="P37" s="37">
        <v>5</v>
      </c>
      <c r="Q37" s="37">
        <v>4</v>
      </c>
      <c r="R37" s="37">
        <v>4</v>
      </c>
      <c r="S37" s="37">
        <v>4</v>
      </c>
      <c r="T37" s="37">
        <v>4</v>
      </c>
      <c r="U37" s="37">
        <v>5</v>
      </c>
      <c r="V37" s="37">
        <v>5</v>
      </c>
      <c r="W37" s="37">
        <v>4</v>
      </c>
      <c r="X37" s="37">
        <v>7</v>
      </c>
      <c r="Y37" s="38">
        <f t="shared" si="21"/>
        <v>42</v>
      </c>
      <c r="Z37" s="38">
        <f t="shared" si="22"/>
        <v>7</v>
      </c>
      <c r="AA37" s="38">
        <f t="shared" si="23"/>
        <v>35</v>
      </c>
      <c r="AB37" s="39">
        <v>7.2666666666666657</v>
      </c>
      <c r="AC37" s="40">
        <v>6.2666666666666657</v>
      </c>
    </row>
    <row r="38" spans="2:29" ht="15.75" x14ac:dyDescent="0.25">
      <c r="B38" s="41" t="s">
        <v>30</v>
      </c>
      <c r="C38" s="42">
        <f t="shared" si="15"/>
        <v>54</v>
      </c>
      <c r="D38" s="42">
        <f t="shared" si="16"/>
        <v>17</v>
      </c>
      <c r="E38" s="42">
        <f t="shared" si="17"/>
        <v>37</v>
      </c>
      <c r="F38" s="41" t="s">
        <v>108</v>
      </c>
      <c r="G38" s="42">
        <f t="shared" si="18"/>
        <v>49</v>
      </c>
      <c r="H38" s="42">
        <f t="shared" si="19"/>
        <v>10</v>
      </c>
      <c r="I38" s="42">
        <f t="shared" si="20"/>
        <v>39</v>
      </c>
      <c r="J38" s="8"/>
      <c r="K38" s="8"/>
      <c r="L38" s="8"/>
      <c r="N38" s="35" t="s">
        <v>34</v>
      </c>
      <c r="O38" s="36">
        <v>1</v>
      </c>
      <c r="P38" s="37">
        <v>6</v>
      </c>
      <c r="Q38" s="37">
        <v>3</v>
      </c>
      <c r="R38" s="37">
        <v>6</v>
      </c>
      <c r="S38" s="37">
        <v>4</v>
      </c>
      <c r="T38" s="37">
        <v>4</v>
      </c>
      <c r="U38" s="37">
        <v>4</v>
      </c>
      <c r="V38" s="37">
        <v>7</v>
      </c>
      <c r="W38" s="37">
        <v>4</v>
      </c>
      <c r="X38" s="37">
        <v>4</v>
      </c>
      <c r="Y38" s="38">
        <f t="shared" si="21"/>
        <v>42</v>
      </c>
      <c r="Z38" s="38">
        <f t="shared" si="22"/>
        <v>8</v>
      </c>
      <c r="AA38" s="38">
        <f t="shared" si="23"/>
        <v>34</v>
      </c>
      <c r="AB38" s="39">
        <v>8.3500000000000014</v>
      </c>
      <c r="AC38" s="40">
        <v>7.8500000000000014</v>
      </c>
    </row>
    <row r="39" spans="2:29" ht="15.75" x14ac:dyDescent="0.25">
      <c r="B39" s="44" t="s">
        <v>109</v>
      </c>
      <c r="C39" s="36">
        <f t="shared" si="15"/>
        <v>45</v>
      </c>
      <c r="D39" s="36">
        <f t="shared" si="16"/>
        <v>7</v>
      </c>
      <c r="E39" s="36">
        <f t="shared" si="17"/>
        <v>38</v>
      </c>
      <c r="F39" s="44" t="s">
        <v>110</v>
      </c>
      <c r="G39" s="36" t="str">
        <f t="shared" si="18"/>
        <v/>
      </c>
      <c r="H39" s="36">
        <f t="shared" si="19"/>
        <v>7</v>
      </c>
      <c r="I39" s="36" t="str">
        <f t="shared" si="20"/>
        <v xml:space="preserve"> </v>
      </c>
      <c r="J39" s="8"/>
      <c r="K39" s="8"/>
      <c r="L39" s="8"/>
      <c r="N39" s="35" t="s">
        <v>111</v>
      </c>
      <c r="O39" s="36">
        <v>10</v>
      </c>
      <c r="P39" s="37">
        <v>5</v>
      </c>
      <c r="Q39" s="37">
        <v>5</v>
      </c>
      <c r="R39" s="37">
        <v>5</v>
      </c>
      <c r="S39" s="37">
        <v>3</v>
      </c>
      <c r="T39" s="37">
        <v>5</v>
      </c>
      <c r="U39" s="37">
        <v>5</v>
      </c>
      <c r="V39" s="37">
        <v>5</v>
      </c>
      <c r="W39" s="37">
        <v>4</v>
      </c>
      <c r="X39" s="37">
        <v>6</v>
      </c>
      <c r="Y39" s="38">
        <f t="shared" si="21"/>
        <v>43</v>
      </c>
      <c r="Z39" s="38">
        <f t="shared" si="22"/>
        <v>9</v>
      </c>
      <c r="AA39" s="38">
        <f t="shared" si="23"/>
        <v>34</v>
      </c>
      <c r="AB39" s="39">
        <v>8.6000000000000014</v>
      </c>
      <c r="AC39" s="40">
        <v>7.9750000000000014</v>
      </c>
    </row>
    <row r="40" spans="2:29" ht="15.75" x14ac:dyDescent="0.25">
      <c r="B40" s="44" t="s">
        <v>112</v>
      </c>
      <c r="C40" s="36">
        <f t="shared" si="15"/>
        <v>50</v>
      </c>
      <c r="D40" s="36">
        <f t="shared" si="16"/>
        <v>12</v>
      </c>
      <c r="E40" s="36">
        <f t="shared" si="17"/>
        <v>38</v>
      </c>
      <c r="F40" s="44" t="s">
        <v>113</v>
      </c>
      <c r="G40" s="36" t="str">
        <f t="shared" si="18"/>
        <v/>
      </c>
      <c r="H40" s="36">
        <f t="shared" si="19"/>
        <v>11</v>
      </c>
      <c r="I40" s="36" t="str">
        <f t="shared" si="20"/>
        <v xml:space="preserve"> </v>
      </c>
      <c r="J40" s="8"/>
      <c r="K40" s="8"/>
      <c r="L40" s="8"/>
      <c r="N40" s="35" t="s">
        <v>53</v>
      </c>
      <c r="O40" s="36">
        <v>9</v>
      </c>
      <c r="P40" s="37">
        <v>5</v>
      </c>
      <c r="Q40" s="37">
        <v>5</v>
      </c>
      <c r="R40" s="37">
        <v>6</v>
      </c>
      <c r="S40" s="37">
        <v>5</v>
      </c>
      <c r="T40" s="37">
        <v>4</v>
      </c>
      <c r="U40" s="37">
        <v>6</v>
      </c>
      <c r="V40" s="37">
        <v>6</v>
      </c>
      <c r="W40" s="37">
        <v>5</v>
      </c>
      <c r="X40" s="37">
        <v>7</v>
      </c>
      <c r="Y40" s="38">
        <f t="shared" si="21"/>
        <v>49</v>
      </c>
      <c r="Z40" s="38">
        <f t="shared" si="22"/>
        <v>10</v>
      </c>
      <c r="AA40" s="38">
        <f t="shared" si="23"/>
        <v>39</v>
      </c>
      <c r="AB40" s="39">
        <v>9.8999999999999986</v>
      </c>
      <c r="AC40" s="40">
        <v>10.25</v>
      </c>
    </row>
    <row r="41" spans="2:29" ht="15.75" x14ac:dyDescent="0.25">
      <c r="B41" s="44" t="s">
        <v>114</v>
      </c>
      <c r="C41" s="36">
        <f t="shared" si="15"/>
        <v>49</v>
      </c>
      <c r="D41" s="36">
        <f t="shared" si="16"/>
        <v>10</v>
      </c>
      <c r="E41" s="36">
        <f t="shared" si="17"/>
        <v>39</v>
      </c>
      <c r="F41" s="44" t="s">
        <v>95</v>
      </c>
      <c r="G41" s="36" t="str">
        <f t="shared" si="18"/>
        <v/>
      </c>
      <c r="H41" s="36">
        <f t="shared" si="19"/>
        <v>15</v>
      </c>
      <c r="I41" s="36" t="str">
        <f t="shared" si="20"/>
        <v xml:space="preserve"> </v>
      </c>
      <c r="J41" s="8"/>
      <c r="K41" s="8"/>
      <c r="L41" s="8"/>
      <c r="N41" s="43" t="s">
        <v>112</v>
      </c>
      <c r="O41" s="36">
        <v>7</v>
      </c>
      <c r="P41" s="37">
        <v>7</v>
      </c>
      <c r="Q41" s="37">
        <v>4</v>
      </c>
      <c r="R41" s="37">
        <v>7</v>
      </c>
      <c r="S41" s="37">
        <v>4</v>
      </c>
      <c r="T41" s="37">
        <v>4</v>
      </c>
      <c r="U41" s="37">
        <v>7</v>
      </c>
      <c r="V41" s="37">
        <v>6</v>
      </c>
      <c r="W41" s="37">
        <v>5</v>
      </c>
      <c r="X41" s="37">
        <v>6</v>
      </c>
      <c r="Y41" s="38">
        <f t="shared" si="21"/>
        <v>50</v>
      </c>
      <c r="Z41" s="38">
        <f t="shared" si="22"/>
        <v>12</v>
      </c>
      <c r="AA41" s="38">
        <f t="shared" si="23"/>
        <v>38</v>
      </c>
      <c r="AB41" s="39">
        <v>11.725000000000001</v>
      </c>
      <c r="AC41" s="40">
        <v>12.787500000000001</v>
      </c>
    </row>
    <row r="42" spans="2:29" ht="15.75" x14ac:dyDescent="0.25">
      <c r="B42" s="44" t="s">
        <v>51</v>
      </c>
      <c r="C42" s="36">
        <f t="shared" si="15"/>
        <v>48</v>
      </c>
      <c r="D42" s="36">
        <f t="shared" si="16"/>
        <v>7</v>
      </c>
      <c r="E42" s="36">
        <f t="shared" si="17"/>
        <v>41</v>
      </c>
      <c r="F42" s="56" t="s">
        <v>115</v>
      </c>
      <c r="G42" s="36" t="str">
        <f t="shared" si="18"/>
        <v/>
      </c>
      <c r="H42" s="36">
        <f t="shared" si="19"/>
        <v>9</v>
      </c>
      <c r="I42" s="36" t="str">
        <f t="shared" si="20"/>
        <v xml:space="preserve"> </v>
      </c>
      <c r="J42" s="8"/>
      <c r="K42" s="8"/>
      <c r="L42" s="8"/>
      <c r="N42" s="35" t="s">
        <v>116</v>
      </c>
      <c r="O42" s="36">
        <v>7</v>
      </c>
      <c r="P42" s="37"/>
      <c r="Q42" s="37"/>
      <c r="R42" s="37"/>
      <c r="S42" s="37"/>
      <c r="T42" s="37"/>
      <c r="U42" s="37"/>
      <c r="V42" s="37"/>
      <c r="W42" s="37"/>
      <c r="X42" s="37"/>
      <c r="Y42" s="38" t="str">
        <f t="shared" si="21"/>
        <v/>
      </c>
      <c r="Z42" s="38">
        <f t="shared" si="22"/>
        <v>11</v>
      </c>
      <c r="AA42" s="38" t="str">
        <f t="shared" si="23"/>
        <v xml:space="preserve"> </v>
      </c>
      <c r="AB42" s="39">
        <v>11.475000000000001</v>
      </c>
      <c r="AC42" s="40">
        <v>11.475000000000001</v>
      </c>
    </row>
    <row r="43" spans="2:29" ht="15.75" x14ac:dyDescent="0.25">
      <c r="B43" s="56" t="s">
        <v>117</v>
      </c>
      <c r="C43" s="36">
        <f t="shared" si="15"/>
        <v>50</v>
      </c>
      <c r="D43" s="36">
        <f t="shared" si="16"/>
        <v>6</v>
      </c>
      <c r="E43" s="36">
        <f t="shared" si="17"/>
        <v>44</v>
      </c>
      <c r="F43" s="56" t="s">
        <v>118</v>
      </c>
      <c r="G43" s="36" t="str">
        <f t="shared" si="18"/>
        <v/>
      </c>
      <c r="H43" s="36">
        <f t="shared" si="19"/>
        <v>3</v>
      </c>
      <c r="I43" s="36" t="str">
        <f t="shared" si="20"/>
        <v xml:space="preserve"> </v>
      </c>
      <c r="J43" s="8"/>
      <c r="K43" s="8"/>
      <c r="L43" s="8"/>
      <c r="N43" s="43" t="s">
        <v>40</v>
      </c>
      <c r="O43" s="36">
        <v>1</v>
      </c>
      <c r="P43" s="37">
        <v>5</v>
      </c>
      <c r="Q43" s="37">
        <v>5</v>
      </c>
      <c r="R43" s="37">
        <v>6</v>
      </c>
      <c r="S43" s="37">
        <v>4</v>
      </c>
      <c r="T43" s="37">
        <v>4</v>
      </c>
      <c r="U43" s="37">
        <v>5</v>
      </c>
      <c r="V43" s="37">
        <v>4</v>
      </c>
      <c r="W43" s="37">
        <v>3</v>
      </c>
      <c r="X43" s="37">
        <v>5</v>
      </c>
      <c r="Y43" s="38">
        <f t="shared" si="21"/>
        <v>41</v>
      </c>
      <c r="Z43" s="38">
        <f t="shared" si="22"/>
        <v>6</v>
      </c>
      <c r="AA43" s="38">
        <f t="shared" si="23"/>
        <v>35</v>
      </c>
      <c r="AB43" s="39">
        <v>5.6000000000000014</v>
      </c>
      <c r="AC43" s="40">
        <v>5.3500000000000014</v>
      </c>
    </row>
    <row r="44" spans="2:29" ht="15.75" x14ac:dyDescent="0.25">
      <c r="B44" s="44" t="s">
        <v>116</v>
      </c>
      <c r="C44" s="36" t="str">
        <f t="shared" si="15"/>
        <v/>
      </c>
      <c r="D44" s="36">
        <f t="shared" si="16"/>
        <v>11</v>
      </c>
      <c r="E44" s="36" t="str">
        <f t="shared" si="17"/>
        <v xml:space="preserve"> </v>
      </c>
      <c r="F44" s="56"/>
      <c r="G44" s="56"/>
      <c r="H44" s="56"/>
      <c r="I44" s="56"/>
      <c r="J44" s="8"/>
      <c r="K44" s="8"/>
      <c r="L44" s="8"/>
      <c r="N44" s="35" t="s">
        <v>115</v>
      </c>
      <c r="O44" s="36">
        <v>2</v>
      </c>
      <c r="P44" s="37"/>
      <c r="Q44" s="37"/>
      <c r="R44" s="37"/>
      <c r="S44" s="37"/>
      <c r="T44" s="37"/>
      <c r="U44" s="37"/>
      <c r="V44" s="37"/>
      <c r="W44" s="37"/>
      <c r="X44" s="37"/>
      <c r="Y44" s="38" t="str">
        <f t="shared" si="21"/>
        <v/>
      </c>
      <c r="Z44" s="38">
        <f t="shared" si="22"/>
        <v>9</v>
      </c>
      <c r="AA44" s="38" t="str">
        <f t="shared" si="23"/>
        <v xml:space="preserve"> </v>
      </c>
      <c r="AB44" s="39">
        <v>9.25</v>
      </c>
      <c r="AC44" s="40">
        <v>9.25</v>
      </c>
    </row>
    <row r="45" spans="2:29" ht="18" customHeight="1" x14ac:dyDescent="0.25">
      <c r="B45" s="45" t="s">
        <v>61</v>
      </c>
      <c r="C45" s="46"/>
      <c r="D45" s="47">
        <f>AVERAGE(D35:D41)</f>
        <v>9</v>
      </c>
      <c r="E45" s="49">
        <f>SUM(E35:E38)</f>
        <v>140</v>
      </c>
      <c r="F45" s="45" t="s">
        <v>61</v>
      </c>
      <c r="G45" s="46"/>
      <c r="H45" s="47">
        <f>AVERAGE(H35:H41)</f>
        <v>8.7142857142857135</v>
      </c>
      <c r="I45" s="48">
        <f>SUM(I35:I38)</f>
        <v>138</v>
      </c>
      <c r="J45" s="8"/>
      <c r="K45" s="8"/>
      <c r="L45" s="8"/>
      <c r="N45" s="35" t="s">
        <v>119</v>
      </c>
      <c r="O45" s="36">
        <v>3</v>
      </c>
      <c r="P45" s="37">
        <v>5</v>
      </c>
      <c r="Q45" s="37">
        <v>3</v>
      </c>
      <c r="R45" s="37">
        <v>4</v>
      </c>
      <c r="S45" s="37">
        <v>4</v>
      </c>
      <c r="T45" s="37">
        <v>3</v>
      </c>
      <c r="U45" s="37">
        <v>4</v>
      </c>
      <c r="V45" s="37">
        <v>5</v>
      </c>
      <c r="W45" s="37">
        <v>3</v>
      </c>
      <c r="X45" s="37">
        <v>5</v>
      </c>
      <c r="Y45" s="38">
        <f t="shared" si="21"/>
        <v>36</v>
      </c>
      <c r="Z45" s="38">
        <f t="shared" si="22"/>
        <v>1</v>
      </c>
      <c r="AA45" s="38">
        <f t="shared" si="23"/>
        <v>35</v>
      </c>
      <c r="AB45" s="39">
        <v>0.63125000000000142</v>
      </c>
      <c r="AC45" s="40">
        <v>0.60000000000000142</v>
      </c>
    </row>
    <row r="46" spans="2:29" ht="15.75" customHeight="1" x14ac:dyDescent="0.25">
      <c r="B46" s="45" t="s">
        <v>63</v>
      </c>
      <c r="C46" s="46"/>
      <c r="D46" s="47"/>
      <c r="E46" s="36">
        <f>E45-SUM($H$1*4)</f>
        <v>-4</v>
      </c>
      <c r="F46" s="45" t="s">
        <v>63</v>
      </c>
      <c r="G46" s="46"/>
      <c r="H46" s="47"/>
      <c r="I46" s="42">
        <f>I45-SUM($H$1*4)</f>
        <v>-6</v>
      </c>
      <c r="J46" s="8"/>
      <c r="K46" s="8"/>
      <c r="L46" s="8"/>
      <c r="N46" s="35" t="s">
        <v>32</v>
      </c>
      <c r="O46" s="36">
        <v>9</v>
      </c>
      <c r="P46" s="37">
        <v>5</v>
      </c>
      <c r="Q46" s="37">
        <v>5</v>
      </c>
      <c r="R46" s="37">
        <v>5</v>
      </c>
      <c r="S46" s="37">
        <v>3</v>
      </c>
      <c r="T46" s="37">
        <v>4</v>
      </c>
      <c r="U46" s="37">
        <v>4</v>
      </c>
      <c r="V46" s="37">
        <v>5</v>
      </c>
      <c r="W46" s="37">
        <v>4</v>
      </c>
      <c r="X46" s="37">
        <v>5</v>
      </c>
      <c r="Y46" s="38">
        <f t="shared" si="21"/>
        <v>40</v>
      </c>
      <c r="Z46" s="38">
        <f t="shared" si="22"/>
        <v>7</v>
      </c>
      <c r="AA46" s="38">
        <f t="shared" si="23"/>
        <v>33</v>
      </c>
      <c r="AB46" s="39">
        <v>6.6714285714285708</v>
      </c>
      <c r="AC46" s="40">
        <v>6.1000000000000014</v>
      </c>
    </row>
    <row r="47" spans="2:29" ht="15.75" x14ac:dyDescent="0.25">
      <c r="B47" s="53"/>
      <c r="C47" s="51"/>
      <c r="D47" s="52"/>
      <c r="E47" s="54"/>
      <c r="F47" s="53"/>
      <c r="G47" s="51"/>
      <c r="H47" s="52"/>
      <c r="I47" s="54"/>
      <c r="J47" s="8"/>
      <c r="K47" s="8"/>
      <c r="L47" s="8"/>
      <c r="N47" s="35" t="s">
        <v>109</v>
      </c>
      <c r="O47" s="36">
        <v>7</v>
      </c>
      <c r="P47" s="37">
        <v>4</v>
      </c>
      <c r="Q47" s="37">
        <v>5</v>
      </c>
      <c r="R47" s="37">
        <v>5</v>
      </c>
      <c r="S47" s="37">
        <v>4</v>
      </c>
      <c r="T47" s="37">
        <v>4</v>
      </c>
      <c r="U47" s="37">
        <v>6</v>
      </c>
      <c r="V47" s="37">
        <v>7</v>
      </c>
      <c r="W47" s="37">
        <v>4</v>
      </c>
      <c r="X47" s="37">
        <v>6</v>
      </c>
      <c r="Y47" s="38">
        <f t="shared" si="21"/>
        <v>45</v>
      </c>
      <c r="Z47" s="38">
        <f t="shared" si="22"/>
        <v>7</v>
      </c>
      <c r="AA47" s="38">
        <f t="shared" si="23"/>
        <v>38</v>
      </c>
      <c r="AB47" s="39">
        <v>6.6000000000000014</v>
      </c>
      <c r="AC47" s="40">
        <v>6.6000000000000014</v>
      </c>
    </row>
    <row r="48" spans="2:29" ht="15.75" x14ac:dyDescent="0.25">
      <c r="B48" s="21" t="s">
        <v>120</v>
      </c>
      <c r="C48" s="21"/>
      <c r="D48" s="22" t="s">
        <v>17</v>
      </c>
      <c r="E48" s="23" t="s">
        <v>15</v>
      </c>
      <c r="F48" s="21" t="s">
        <v>121</v>
      </c>
      <c r="G48" s="21"/>
      <c r="H48" s="22" t="s">
        <v>17</v>
      </c>
      <c r="I48" s="24" t="s">
        <v>15</v>
      </c>
      <c r="J48" s="8"/>
      <c r="K48" s="8"/>
      <c r="L48" s="8"/>
      <c r="N48" s="35" t="s">
        <v>56</v>
      </c>
      <c r="O48" s="36">
        <v>9</v>
      </c>
      <c r="P48" s="37"/>
      <c r="Q48" s="37"/>
      <c r="R48" s="37"/>
      <c r="S48" s="37"/>
      <c r="T48" s="37"/>
      <c r="U48" s="37"/>
      <c r="V48" s="37"/>
      <c r="W48" s="37"/>
      <c r="X48" s="37"/>
      <c r="Y48" s="38" t="str">
        <f t="shared" si="21"/>
        <v/>
      </c>
      <c r="Z48" s="38">
        <f t="shared" si="22"/>
        <v>5</v>
      </c>
      <c r="AA48" s="38" t="str">
        <f t="shared" si="23"/>
        <v xml:space="preserve"> </v>
      </c>
      <c r="AB48" s="39">
        <v>4.5166666666666657</v>
      </c>
      <c r="AC48" s="40">
        <v>4.5166666666666657</v>
      </c>
    </row>
    <row r="49" spans="2:29" ht="15.75" x14ac:dyDescent="0.25">
      <c r="B49" s="31" t="s">
        <v>122</v>
      </c>
      <c r="C49" s="31" t="s">
        <v>26</v>
      </c>
      <c r="D49" s="32" t="s">
        <v>27</v>
      </c>
      <c r="E49" s="33" t="s">
        <v>28</v>
      </c>
      <c r="F49" s="31" t="s">
        <v>123</v>
      </c>
      <c r="G49" s="31" t="s">
        <v>26</v>
      </c>
      <c r="H49" s="32" t="s">
        <v>27</v>
      </c>
      <c r="I49" s="34" t="s">
        <v>28</v>
      </c>
      <c r="J49" s="8"/>
      <c r="K49" s="8"/>
      <c r="L49" s="8"/>
      <c r="N49" s="35" t="s">
        <v>124</v>
      </c>
      <c r="O49" s="36">
        <v>6</v>
      </c>
      <c r="P49" s="37">
        <v>5</v>
      </c>
      <c r="Q49" s="37">
        <v>4</v>
      </c>
      <c r="R49" s="37">
        <v>4</v>
      </c>
      <c r="S49" s="37">
        <v>3</v>
      </c>
      <c r="T49" s="37">
        <v>4</v>
      </c>
      <c r="U49" s="37">
        <v>5</v>
      </c>
      <c r="V49" s="37">
        <v>5</v>
      </c>
      <c r="W49" s="37">
        <v>3</v>
      </c>
      <c r="X49" s="37">
        <v>4</v>
      </c>
      <c r="Y49" s="38">
        <f t="shared" si="21"/>
        <v>37</v>
      </c>
      <c r="Z49" s="38">
        <f t="shared" si="22"/>
        <v>4</v>
      </c>
      <c r="AA49" s="38">
        <f t="shared" si="23"/>
        <v>33</v>
      </c>
      <c r="AB49" s="39">
        <v>3.6000000000000014</v>
      </c>
      <c r="AC49" s="40">
        <v>2.6000000000000014</v>
      </c>
    </row>
    <row r="50" spans="2:29" ht="15.75" x14ac:dyDescent="0.25">
      <c r="B50" s="41" t="s">
        <v>68</v>
      </c>
      <c r="C50" s="42">
        <f t="shared" ref="C50:C59" si="24">INDEX($Y$4:$Y$102,MATCH(B50,$N$4:$N$102,0))</f>
        <v>43</v>
      </c>
      <c r="D50" s="42">
        <f t="shared" ref="D50:D59" si="25">INDEX($Z$4:$Z$102,MATCH(B50,$N$4:$N$102,0))</f>
        <v>7</v>
      </c>
      <c r="E50" s="42">
        <f t="shared" ref="E50:E59" si="26">INDEX($AA$4:$AA$102,MATCH(B50,$N$4:$N$102,0))</f>
        <v>36</v>
      </c>
      <c r="F50" s="41" t="s">
        <v>125</v>
      </c>
      <c r="G50" s="42">
        <f>INDEX($Y$4:$Y$102,MATCH(F50,$N$4:$N$102,0))</f>
        <v>44</v>
      </c>
      <c r="H50" s="42">
        <f>INDEX($Z$4:$Z$102,MATCH(F50,$N$4:$N$102,0))</f>
        <v>13</v>
      </c>
      <c r="I50" s="57">
        <f>INDEX($AA$4:$AA$102,MATCH(F50,$N$4:$N$102,0))</f>
        <v>31</v>
      </c>
      <c r="J50" s="8"/>
      <c r="K50" s="8"/>
      <c r="L50" s="8"/>
      <c r="N50" s="35" t="s">
        <v>41</v>
      </c>
      <c r="O50" s="36">
        <v>9</v>
      </c>
      <c r="P50" s="37">
        <v>5</v>
      </c>
      <c r="Q50" s="37">
        <v>4</v>
      </c>
      <c r="R50" s="37">
        <v>4</v>
      </c>
      <c r="S50" s="37">
        <v>3</v>
      </c>
      <c r="T50" s="37">
        <v>4</v>
      </c>
      <c r="U50" s="37">
        <v>6</v>
      </c>
      <c r="V50" s="37">
        <v>5</v>
      </c>
      <c r="W50" s="37">
        <v>6</v>
      </c>
      <c r="X50" s="37">
        <v>8</v>
      </c>
      <c r="Y50" s="38">
        <f t="shared" si="21"/>
        <v>45</v>
      </c>
      <c r="Z50" s="38">
        <f t="shared" si="22"/>
        <v>8</v>
      </c>
      <c r="AA50" s="38">
        <f t="shared" si="23"/>
        <v>37</v>
      </c>
      <c r="AB50" s="39">
        <v>8.3142857142857238</v>
      </c>
      <c r="AC50" s="40">
        <v>8.4571428571428626</v>
      </c>
    </row>
    <row r="51" spans="2:29" ht="15.75" x14ac:dyDescent="0.25">
      <c r="B51" s="41" t="s">
        <v>77</v>
      </c>
      <c r="C51" s="42">
        <f t="shared" si="24"/>
        <v>41</v>
      </c>
      <c r="D51" s="42">
        <f t="shared" si="25"/>
        <v>4</v>
      </c>
      <c r="E51" s="42">
        <f t="shared" si="26"/>
        <v>37</v>
      </c>
      <c r="F51" s="41" t="s">
        <v>126</v>
      </c>
      <c r="G51" s="42">
        <f>INDEX($Y$4:$Y$102,MATCH(F51,$N$4:$N$102,0))</f>
        <v>49</v>
      </c>
      <c r="H51" s="42">
        <f>INDEX($Z$4:$Z$102,MATCH(F51,$N$4:$N$102,0))</f>
        <v>16</v>
      </c>
      <c r="I51" s="42">
        <f>INDEX($AA$4:$AA$102,MATCH(F51,$N$4:$N$102,0))</f>
        <v>33</v>
      </c>
      <c r="J51" s="8"/>
      <c r="K51" s="8"/>
      <c r="L51" s="8"/>
      <c r="N51" s="35" t="s">
        <v>38</v>
      </c>
      <c r="O51" s="36">
        <v>9</v>
      </c>
      <c r="P51" s="37">
        <v>6</v>
      </c>
      <c r="Q51" s="37">
        <v>6</v>
      </c>
      <c r="R51" s="37">
        <v>7</v>
      </c>
      <c r="S51" s="37">
        <v>4</v>
      </c>
      <c r="T51" s="37">
        <v>7</v>
      </c>
      <c r="U51" s="37">
        <v>6</v>
      </c>
      <c r="V51" s="37">
        <v>5</v>
      </c>
      <c r="W51" s="37">
        <v>5</v>
      </c>
      <c r="X51" s="37">
        <v>7</v>
      </c>
      <c r="Y51" s="38">
        <f t="shared" si="21"/>
        <v>53</v>
      </c>
      <c r="Z51" s="38">
        <f t="shared" si="22"/>
        <v>17</v>
      </c>
      <c r="AA51" s="38">
        <f t="shared" si="23"/>
        <v>36</v>
      </c>
      <c r="AB51" s="39">
        <v>16.778571428571432</v>
      </c>
      <c r="AC51" s="40">
        <v>16.528571428571432</v>
      </c>
    </row>
    <row r="52" spans="2:29" ht="15.75" x14ac:dyDescent="0.25">
      <c r="B52" s="41" t="s">
        <v>54</v>
      </c>
      <c r="C52" s="42">
        <f t="shared" si="24"/>
        <v>47</v>
      </c>
      <c r="D52" s="42">
        <f t="shared" si="25"/>
        <v>8</v>
      </c>
      <c r="E52" s="42">
        <f t="shared" si="26"/>
        <v>39</v>
      </c>
      <c r="F52" s="170" t="s">
        <v>111</v>
      </c>
      <c r="G52" s="171">
        <f>INDEX($Y$4:$Y$102,MATCH(F52,$N$4:$N$102,0))</f>
        <v>43</v>
      </c>
      <c r="H52" s="171">
        <f>INDEX($Z$4:$Z$102,MATCH(F52,$N$4:$N$102,0))</f>
        <v>9</v>
      </c>
      <c r="I52" s="171">
        <f>INDEX($AA$4:$AA$102,MATCH(F52,$N$4:$N$102,0))</f>
        <v>34</v>
      </c>
      <c r="J52" s="8"/>
      <c r="K52" s="8"/>
      <c r="L52" s="8"/>
      <c r="N52" s="35" t="s">
        <v>103</v>
      </c>
      <c r="O52" s="36">
        <v>2</v>
      </c>
      <c r="P52" s="37">
        <v>5</v>
      </c>
      <c r="Q52" s="37">
        <v>5</v>
      </c>
      <c r="R52" s="37">
        <v>6</v>
      </c>
      <c r="S52" s="37">
        <v>3</v>
      </c>
      <c r="T52" s="37">
        <v>4</v>
      </c>
      <c r="U52" s="37">
        <v>5</v>
      </c>
      <c r="V52" s="37">
        <v>4</v>
      </c>
      <c r="W52" s="37">
        <v>5</v>
      </c>
      <c r="X52" s="37">
        <v>5</v>
      </c>
      <c r="Y52" s="38">
        <f t="shared" si="21"/>
        <v>42</v>
      </c>
      <c r="Z52" s="38">
        <f t="shared" si="22"/>
        <v>11</v>
      </c>
      <c r="AA52" s="38">
        <f t="shared" si="23"/>
        <v>31</v>
      </c>
      <c r="AB52" s="39">
        <v>11.100000000000001</v>
      </c>
      <c r="AC52" s="40">
        <v>9.8500000000000014</v>
      </c>
    </row>
    <row r="53" spans="2:29" ht="15.75" x14ac:dyDescent="0.25">
      <c r="B53" s="41" t="s">
        <v>86</v>
      </c>
      <c r="C53" s="42">
        <f t="shared" si="24"/>
        <v>49</v>
      </c>
      <c r="D53" s="42">
        <f t="shared" si="25"/>
        <v>10</v>
      </c>
      <c r="E53" s="42">
        <f t="shared" si="26"/>
        <v>39</v>
      </c>
      <c r="F53" s="41" t="s">
        <v>33</v>
      </c>
      <c r="G53" s="42">
        <f>INDEX($Y$4:$Y$102,MATCH(F53,$N$4:$N$102,0))</f>
        <v>44</v>
      </c>
      <c r="H53" s="42">
        <f>INDEX($Z$4:$Z$102,MATCH(F53,$N$4:$N$102,0))</f>
        <v>8</v>
      </c>
      <c r="I53" s="42">
        <f>INDEX($AA$4:$AA$102,MATCH(F53,$N$4:$N$102,0))</f>
        <v>36</v>
      </c>
      <c r="J53" s="8"/>
      <c r="K53" s="8"/>
      <c r="L53" s="8"/>
      <c r="N53" s="35" t="s">
        <v>127</v>
      </c>
      <c r="O53" s="36">
        <v>3</v>
      </c>
      <c r="P53" s="37">
        <v>6</v>
      </c>
      <c r="Q53" s="37">
        <v>6</v>
      </c>
      <c r="R53" s="37">
        <v>6</v>
      </c>
      <c r="S53" s="37">
        <v>4</v>
      </c>
      <c r="T53" s="37">
        <v>6</v>
      </c>
      <c r="U53" s="37">
        <v>7</v>
      </c>
      <c r="V53" s="37">
        <v>7</v>
      </c>
      <c r="W53" s="37">
        <v>3</v>
      </c>
      <c r="X53" s="37">
        <v>6</v>
      </c>
      <c r="Y53" s="38">
        <f t="shared" si="21"/>
        <v>51</v>
      </c>
      <c r="Z53" s="38">
        <f t="shared" si="22"/>
        <v>15</v>
      </c>
      <c r="AA53" s="38">
        <f t="shared" si="23"/>
        <v>36</v>
      </c>
      <c r="AB53" s="39">
        <v>14.850000000000001</v>
      </c>
      <c r="AC53" s="40">
        <v>14.600000000000001</v>
      </c>
    </row>
    <row r="54" spans="2:29" ht="15.75" x14ac:dyDescent="0.25">
      <c r="B54" s="41" t="s">
        <v>128</v>
      </c>
      <c r="C54" s="42">
        <f t="shared" si="24"/>
        <v>48</v>
      </c>
      <c r="D54" s="42">
        <f t="shared" si="25"/>
        <v>9</v>
      </c>
      <c r="E54" s="42">
        <f t="shared" si="26"/>
        <v>39</v>
      </c>
      <c r="F54" s="41" t="s">
        <v>64</v>
      </c>
      <c r="G54" s="42">
        <f>INDEX($Y$4:$Y$102,MATCH(F54,$N$4:$N$102,0))</f>
        <v>51</v>
      </c>
      <c r="H54" s="42">
        <f>INDEX($Z$4:$Z$102,MATCH(F54,$N$4:$N$102,0))</f>
        <v>11</v>
      </c>
      <c r="I54" s="42">
        <f>INDEX($AA$4:$AA$102,MATCH(F54,$N$4:$N$102,0))</f>
        <v>40</v>
      </c>
      <c r="J54" s="8"/>
      <c r="K54" s="8"/>
      <c r="L54" s="8"/>
      <c r="N54" s="35" t="s">
        <v>129</v>
      </c>
      <c r="O54" s="36">
        <v>3</v>
      </c>
      <c r="P54" s="37">
        <v>4</v>
      </c>
      <c r="Q54" s="37">
        <v>5</v>
      </c>
      <c r="R54" s="37">
        <v>5</v>
      </c>
      <c r="S54" s="37">
        <v>4</v>
      </c>
      <c r="T54" s="37">
        <v>5</v>
      </c>
      <c r="U54" s="37">
        <v>6</v>
      </c>
      <c r="V54" s="37">
        <v>6</v>
      </c>
      <c r="W54" s="37">
        <v>4</v>
      </c>
      <c r="X54" s="37">
        <v>5</v>
      </c>
      <c r="Y54" s="38">
        <f t="shared" si="21"/>
        <v>44</v>
      </c>
      <c r="Z54" s="38">
        <f t="shared" si="22"/>
        <v>10</v>
      </c>
      <c r="AA54" s="38">
        <f t="shared" si="23"/>
        <v>34</v>
      </c>
      <c r="AB54" s="39">
        <v>9.7562500000000014</v>
      </c>
      <c r="AC54" s="40">
        <v>9.1000000000000014</v>
      </c>
    </row>
    <row r="55" spans="2:29" ht="15.75" x14ac:dyDescent="0.25">
      <c r="B55" s="41" t="s">
        <v>130</v>
      </c>
      <c r="C55" s="42">
        <f t="shared" si="24"/>
        <v>44</v>
      </c>
      <c r="D55" s="42">
        <f t="shared" si="25"/>
        <v>4</v>
      </c>
      <c r="E55" s="42">
        <f t="shared" si="26"/>
        <v>40</v>
      </c>
      <c r="F55" s="41" t="s">
        <v>97</v>
      </c>
      <c r="G55" s="42">
        <f>INDEX($Y$4:$Y$102,MATCH(F55,$N$4:$N$102,0))</f>
        <v>49</v>
      </c>
      <c r="H55" s="42">
        <f>INDEX($Z$4:$Z$102,MATCH(F55,$N$4:$N$102,0))</f>
        <v>9</v>
      </c>
      <c r="I55" s="42">
        <f>INDEX($AA$4:$AA$102,MATCH(F55,$N$4:$N$102,0))</f>
        <v>40</v>
      </c>
      <c r="J55" s="8"/>
      <c r="K55" s="8"/>
      <c r="L55" s="8"/>
      <c r="N55" s="35" t="s">
        <v>108</v>
      </c>
      <c r="O55" s="36">
        <v>2</v>
      </c>
      <c r="P55" s="37">
        <v>4</v>
      </c>
      <c r="Q55" s="37">
        <v>5</v>
      </c>
      <c r="R55" s="37">
        <v>6</v>
      </c>
      <c r="S55" s="37">
        <v>5</v>
      </c>
      <c r="T55" s="37">
        <v>6</v>
      </c>
      <c r="U55" s="37">
        <v>6</v>
      </c>
      <c r="V55" s="37">
        <v>7</v>
      </c>
      <c r="W55" s="37">
        <v>4</v>
      </c>
      <c r="X55" s="37">
        <v>6</v>
      </c>
      <c r="Y55" s="38">
        <f t="shared" si="21"/>
        <v>49</v>
      </c>
      <c r="Z55" s="38">
        <f t="shared" si="22"/>
        <v>10</v>
      </c>
      <c r="AA55" s="38">
        <f t="shared" si="23"/>
        <v>39</v>
      </c>
      <c r="AB55" s="39">
        <v>10.162500000000001</v>
      </c>
      <c r="AC55" s="40">
        <v>10.506250000000001</v>
      </c>
    </row>
    <row r="56" spans="2:29" ht="15.75" x14ac:dyDescent="0.25">
      <c r="B56" s="44" t="s">
        <v>132</v>
      </c>
      <c r="C56" s="36">
        <f t="shared" si="24"/>
        <v>51</v>
      </c>
      <c r="D56" s="36">
        <f t="shared" si="25"/>
        <v>10</v>
      </c>
      <c r="E56" s="36">
        <f t="shared" si="26"/>
        <v>41</v>
      </c>
      <c r="F56" s="168" t="s">
        <v>131</v>
      </c>
      <c r="G56" s="169">
        <f>INDEX($Y$4:$Y$102,MATCH(F56,$N$4:$N$102,0))</f>
        <v>56</v>
      </c>
      <c r="H56" s="169">
        <f>INDEX($Z$4:$Z$102,MATCH(F56,$N$4:$N$102,0))</f>
        <v>14</v>
      </c>
      <c r="I56" s="169">
        <f>INDEX($AA$4:$AA$102,MATCH(F56,$N$4:$N$102,0))</f>
        <v>42</v>
      </c>
      <c r="J56" s="8"/>
      <c r="K56" s="8"/>
      <c r="L56" s="8"/>
      <c r="N56" s="35" t="s">
        <v>47</v>
      </c>
      <c r="O56" s="36">
        <v>9</v>
      </c>
      <c r="P56" s="37">
        <v>5</v>
      </c>
      <c r="Q56" s="37">
        <v>7</v>
      </c>
      <c r="R56" s="37">
        <v>5</v>
      </c>
      <c r="S56" s="37">
        <v>5</v>
      </c>
      <c r="T56" s="37">
        <v>6</v>
      </c>
      <c r="U56" s="37">
        <v>7</v>
      </c>
      <c r="V56" s="37">
        <v>6</v>
      </c>
      <c r="W56" s="37">
        <v>4</v>
      </c>
      <c r="X56" s="37">
        <v>6</v>
      </c>
      <c r="Y56" s="38">
        <f t="shared" si="21"/>
        <v>51</v>
      </c>
      <c r="Z56" s="38">
        <f t="shared" si="22"/>
        <v>13</v>
      </c>
      <c r="AA56" s="38">
        <f t="shared" si="23"/>
        <v>38</v>
      </c>
      <c r="AB56" s="39">
        <v>12.600000000000001</v>
      </c>
      <c r="AC56" s="40">
        <v>13.350000000000001</v>
      </c>
    </row>
    <row r="57" spans="2:29" ht="15.75" x14ac:dyDescent="0.25">
      <c r="B57" s="44" t="s">
        <v>134</v>
      </c>
      <c r="C57" s="36" t="str">
        <f t="shared" si="24"/>
        <v/>
      </c>
      <c r="D57" s="36">
        <f t="shared" si="25"/>
        <v>11</v>
      </c>
      <c r="E57" s="36" t="str">
        <f t="shared" si="26"/>
        <v xml:space="preserve"> </v>
      </c>
      <c r="F57" s="44" t="s">
        <v>133</v>
      </c>
      <c r="G57" s="36" t="str">
        <f>INDEX($Y$4:$Y$102,MATCH(F57,$N$4:$N$102,0))</f>
        <v/>
      </c>
      <c r="H57" s="36">
        <f>INDEX($Z$4:$Z$102,MATCH(F57,$N$4:$N$102,0))</f>
        <v>4</v>
      </c>
      <c r="I57" s="36" t="str">
        <f>INDEX($AA$4:$AA$102,MATCH(F57,$N$4:$N$102,0))</f>
        <v xml:space="preserve"> </v>
      </c>
      <c r="J57" s="8"/>
      <c r="K57" s="8"/>
      <c r="L57" s="8"/>
      <c r="N57" s="35" t="s">
        <v>136</v>
      </c>
      <c r="O57" s="36">
        <v>3</v>
      </c>
      <c r="P57" s="37">
        <v>5</v>
      </c>
      <c r="Q57" s="37">
        <v>4</v>
      </c>
      <c r="R57" s="37">
        <v>4</v>
      </c>
      <c r="S57" s="37">
        <v>4</v>
      </c>
      <c r="T57" s="37">
        <v>4</v>
      </c>
      <c r="U57" s="37">
        <v>7</v>
      </c>
      <c r="V57" s="37">
        <v>5</v>
      </c>
      <c r="W57" s="37">
        <v>3</v>
      </c>
      <c r="X57" s="37">
        <v>4</v>
      </c>
      <c r="Y57" s="38">
        <f t="shared" si="21"/>
        <v>40</v>
      </c>
      <c r="Z57" s="38">
        <f t="shared" si="22"/>
        <v>7</v>
      </c>
      <c r="AA57" s="38">
        <f t="shared" si="23"/>
        <v>33</v>
      </c>
      <c r="AB57" s="39">
        <v>6.7875000000000014</v>
      </c>
      <c r="AC57" s="40">
        <v>6.0375000000000014</v>
      </c>
    </row>
    <row r="58" spans="2:29" ht="15.75" x14ac:dyDescent="0.25">
      <c r="B58" s="56" t="s">
        <v>94</v>
      </c>
      <c r="C58" s="36" t="str">
        <f t="shared" si="24"/>
        <v/>
      </c>
      <c r="D58" s="36">
        <f t="shared" si="25"/>
        <v>8</v>
      </c>
      <c r="E58" s="36" t="str">
        <f t="shared" si="26"/>
        <v xml:space="preserve"> </v>
      </c>
      <c r="F58" s="44" t="s">
        <v>135</v>
      </c>
      <c r="G58" s="36" t="str">
        <f>INDEX($Y$4:$Y$102,MATCH(F58,$N$4:$N$102,0))</f>
        <v/>
      </c>
      <c r="H58" s="36">
        <f>INDEX($Z$4:$Z$102,MATCH(F58,$N$4:$N$102,0))</f>
        <v>6</v>
      </c>
      <c r="I58" s="36" t="str">
        <f>INDEX($AA$4:$AA$102,MATCH(F58,$N$4:$N$102,0))</f>
        <v xml:space="preserve"> </v>
      </c>
      <c r="J58" s="8"/>
      <c r="K58" s="8"/>
      <c r="L58" s="8"/>
      <c r="N58" s="35" t="s">
        <v>135</v>
      </c>
      <c r="O58" s="36">
        <v>10</v>
      </c>
      <c r="P58" s="37"/>
      <c r="Q58" s="37"/>
      <c r="R58" s="37"/>
      <c r="S58" s="37"/>
      <c r="T58" s="37"/>
      <c r="U58" s="37"/>
      <c r="V58" s="37"/>
      <c r="W58" s="37"/>
      <c r="X58" s="37"/>
      <c r="Y58" s="38" t="str">
        <f t="shared" si="21"/>
        <v/>
      </c>
      <c r="Z58" s="38">
        <f t="shared" si="22"/>
        <v>6</v>
      </c>
      <c r="AA58" s="38" t="str">
        <f t="shared" si="23"/>
        <v xml:space="preserve"> </v>
      </c>
      <c r="AB58" s="39">
        <v>6.2562500000000014</v>
      </c>
      <c r="AC58" s="40">
        <v>6.2562500000000014</v>
      </c>
    </row>
    <row r="59" spans="2:29" ht="15.75" x14ac:dyDescent="0.25">
      <c r="B59" s="56" t="s">
        <v>74</v>
      </c>
      <c r="C59" s="36" t="str">
        <f t="shared" si="24"/>
        <v/>
      </c>
      <c r="D59" s="36">
        <f t="shared" si="25"/>
        <v>14</v>
      </c>
      <c r="E59" s="36" t="str">
        <f t="shared" si="26"/>
        <v xml:space="preserve"> </v>
      </c>
      <c r="F59" s="44" t="s">
        <v>105</v>
      </c>
      <c r="G59" s="36" t="str">
        <f>INDEX($Y$4:$Y$102,MATCH(F59,$N$4:$N$102,0))</f>
        <v/>
      </c>
      <c r="H59" s="36">
        <f>INDEX($Z$4:$Z$102,MATCH(F59,$N$4:$N$102,0))</f>
        <v>5</v>
      </c>
      <c r="I59" s="36" t="str">
        <f>INDEX($AA$4:$AA$102,MATCH(F59,$N$4:$N$102,0))</f>
        <v xml:space="preserve"> </v>
      </c>
      <c r="J59" s="8"/>
      <c r="K59" s="8"/>
      <c r="L59" s="8"/>
      <c r="N59" s="35" t="s">
        <v>79</v>
      </c>
      <c r="O59" s="36">
        <v>5</v>
      </c>
      <c r="P59" s="37">
        <v>6</v>
      </c>
      <c r="Q59" s="37">
        <v>5</v>
      </c>
      <c r="R59" s="37">
        <v>5</v>
      </c>
      <c r="S59" s="37">
        <v>4</v>
      </c>
      <c r="T59" s="37">
        <v>5</v>
      </c>
      <c r="U59" s="37">
        <v>4</v>
      </c>
      <c r="V59" s="37">
        <v>5</v>
      </c>
      <c r="W59" s="37">
        <v>4</v>
      </c>
      <c r="X59" s="37">
        <v>6</v>
      </c>
      <c r="Y59" s="38">
        <f t="shared" si="21"/>
        <v>44</v>
      </c>
      <c r="Z59" s="38">
        <f t="shared" si="22"/>
        <v>9</v>
      </c>
      <c r="AA59" s="38">
        <f t="shared" si="23"/>
        <v>35</v>
      </c>
      <c r="AB59" s="39">
        <v>8.5166666666666657</v>
      </c>
      <c r="AC59" s="40">
        <v>8.8500000000000014</v>
      </c>
    </row>
    <row r="60" spans="2:29" ht="15.75" x14ac:dyDescent="0.25">
      <c r="B60" s="45" t="s">
        <v>61</v>
      </c>
      <c r="C60" s="46"/>
      <c r="D60" s="47">
        <f>AVERAGE(D50:D58)</f>
        <v>7.8888888888888893</v>
      </c>
      <c r="E60" s="49">
        <f>SUM(E50:E55)</f>
        <v>230</v>
      </c>
      <c r="F60" s="45" t="s">
        <v>61</v>
      </c>
      <c r="G60" s="46"/>
      <c r="H60" s="47">
        <f>AVERAGE(H50:H58)</f>
        <v>10</v>
      </c>
      <c r="I60" s="48">
        <f>SUM(I50:I55)</f>
        <v>214</v>
      </c>
      <c r="J60" s="58"/>
      <c r="K60" s="59"/>
      <c r="L60" s="59"/>
      <c r="N60" s="35" t="s">
        <v>117</v>
      </c>
      <c r="O60" s="36">
        <v>7</v>
      </c>
      <c r="P60" s="37">
        <v>6</v>
      </c>
      <c r="Q60" s="37">
        <v>6</v>
      </c>
      <c r="R60" s="37">
        <v>4</v>
      </c>
      <c r="S60" s="37">
        <v>4</v>
      </c>
      <c r="T60" s="37">
        <v>7</v>
      </c>
      <c r="U60" s="37">
        <v>5</v>
      </c>
      <c r="V60" s="37">
        <v>7</v>
      </c>
      <c r="W60" s="37">
        <v>4</v>
      </c>
      <c r="X60" s="37">
        <v>7</v>
      </c>
      <c r="Y60" s="38">
        <f t="shared" si="21"/>
        <v>50</v>
      </c>
      <c r="Z60" s="38">
        <f t="shared" si="22"/>
        <v>6</v>
      </c>
      <c r="AA60" s="38">
        <f t="shared" si="23"/>
        <v>44</v>
      </c>
      <c r="AB60" s="39">
        <v>5.947499999999998</v>
      </c>
      <c r="AC60" s="40">
        <v>5.947499999999998</v>
      </c>
    </row>
    <row r="61" spans="2:29" ht="15.75" x14ac:dyDescent="0.25">
      <c r="B61" s="45" t="s">
        <v>63</v>
      </c>
      <c r="C61" s="46"/>
      <c r="D61" s="47"/>
      <c r="E61" s="36">
        <f>E60-SUM($H$1*6)</f>
        <v>14</v>
      </c>
      <c r="F61" s="45" t="s">
        <v>63</v>
      </c>
      <c r="G61" s="46"/>
      <c r="H61" s="47"/>
      <c r="I61" s="48">
        <f>I60-SUM($H$1*6)</f>
        <v>-2</v>
      </c>
      <c r="N61" s="35" t="s">
        <v>78</v>
      </c>
      <c r="O61" s="36">
        <v>4</v>
      </c>
      <c r="P61" s="37">
        <v>4</v>
      </c>
      <c r="Q61" s="37">
        <v>5</v>
      </c>
      <c r="R61" s="37">
        <v>5</v>
      </c>
      <c r="S61" s="37">
        <v>4</v>
      </c>
      <c r="T61" s="37">
        <v>5</v>
      </c>
      <c r="U61" s="37">
        <v>5</v>
      </c>
      <c r="V61" s="37">
        <v>6</v>
      </c>
      <c r="W61" s="37">
        <v>5</v>
      </c>
      <c r="X61" s="37">
        <v>6</v>
      </c>
      <c r="Y61" s="38">
        <f t="shared" si="21"/>
        <v>45</v>
      </c>
      <c r="Z61" s="38">
        <f t="shared" si="22"/>
        <v>9</v>
      </c>
      <c r="AA61" s="38">
        <f t="shared" si="23"/>
        <v>36</v>
      </c>
      <c r="AB61" s="39">
        <v>8.5583333333333371</v>
      </c>
      <c r="AC61" s="40">
        <v>8.8500000000000014</v>
      </c>
    </row>
    <row r="62" spans="2:29" ht="15.75" x14ac:dyDescent="0.25">
      <c r="B62" s="60"/>
      <c r="C62" s="61"/>
      <c r="D62" s="62"/>
      <c r="E62" s="63"/>
      <c r="F62" s="60"/>
      <c r="G62" s="61"/>
      <c r="H62" s="62"/>
      <c r="I62" s="63"/>
      <c r="N62" s="35" t="s">
        <v>52</v>
      </c>
      <c r="O62" s="36">
        <v>1</v>
      </c>
      <c r="P62" s="37">
        <v>5</v>
      </c>
      <c r="Q62" s="37">
        <v>5</v>
      </c>
      <c r="R62" s="37">
        <v>5</v>
      </c>
      <c r="S62" s="37">
        <v>5</v>
      </c>
      <c r="T62" s="37">
        <v>7</v>
      </c>
      <c r="U62" s="37">
        <v>5</v>
      </c>
      <c r="V62" s="37">
        <v>5</v>
      </c>
      <c r="W62" s="37">
        <v>5</v>
      </c>
      <c r="X62" s="37">
        <v>6</v>
      </c>
      <c r="Y62" s="38">
        <f t="shared" si="21"/>
        <v>48</v>
      </c>
      <c r="Z62" s="38">
        <f t="shared" si="22"/>
        <v>6</v>
      </c>
      <c r="AA62" s="38">
        <f t="shared" si="23"/>
        <v>42</v>
      </c>
      <c r="AB62" s="39">
        <v>6.2666666666666657</v>
      </c>
      <c r="AC62" s="40">
        <v>6.2666666666666657</v>
      </c>
    </row>
    <row r="63" spans="2:29" ht="15.75" x14ac:dyDescent="0.25">
      <c r="B63" s="21" t="s">
        <v>137</v>
      </c>
      <c r="C63" s="21"/>
      <c r="D63" s="22" t="s">
        <v>17</v>
      </c>
      <c r="E63" s="23" t="s">
        <v>15</v>
      </c>
      <c r="F63" s="21" t="s">
        <v>138</v>
      </c>
      <c r="G63" s="21"/>
      <c r="H63" s="22" t="s">
        <v>17</v>
      </c>
      <c r="I63" s="24" t="s">
        <v>15</v>
      </c>
      <c r="N63" s="35" t="s">
        <v>89</v>
      </c>
      <c r="O63" s="36">
        <v>4</v>
      </c>
      <c r="P63" s="37"/>
      <c r="Q63" s="37"/>
      <c r="R63" s="37"/>
      <c r="S63" s="37"/>
      <c r="T63" s="37"/>
      <c r="U63" s="37"/>
      <c r="V63" s="37"/>
      <c r="W63" s="37"/>
      <c r="X63" s="37"/>
      <c r="Y63" s="38" t="str">
        <f t="shared" si="21"/>
        <v/>
      </c>
      <c r="Z63" s="38">
        <f t="shared" si="22"/>
        <v>8</v>
      </c>
      <c r="AA63" s="38" t="str">
        <f t="shared" si="23"/>
        <v xml:space="preserve"> </v>
      </c>
      <c r="AB63" s="39">
        <v>7.5642857142857167</v>
      </c>
      <c r="AC63" s="40">
        <v>7.5642857142857167</v>
      </c>
    </row>
    <row r="64" spans="2:29" ht="15.75" x14ac:dyDescent="0.25">
      <c r="B64" s="31" t="s">
        <v>139</v>
      </c>
      <c r="C64" s="31" t="s">
        <v>26</v>
      </c>
      <c r="D64" s="32" t="s">
        <v>27</v>
      </c>
      <c r="E64" s="33" t="s">
        <v>28</v>
      </c>
      <c r="F64" s="31" t="s">
        <v>140</v>
      </c>
      <c r="G64" s="31" t="s">
        <v>26</v>
      </c>
      <c r="H64" s="32" t="s">
        <v>27</v>
      </c>
      <c r="I64" s="34" t="s">
        <v>28</v>
      </c>
      <c r="N64" s="35" t="s">
        <v>83</v>
      </c>
      <c r="O64" s="36">
        <v>4</v>
      </c>
      <c r="P64" s="37">
        <v>5</v>
      </c>
      <c r="Q64" s="37">
        <v>4</v>
      </c>
      <c r="R64" s="37">
        <v>5</v>
      </c>
      <c r="S64" s="37">
        <v>3</v>
      </c>
      <c r="T64" s="37">
        <v>6</v>
      </c>
      <c r="U64" s="37">
        <v>5</v>
      </c>
      <c r="V64" s="37">
        <v>5</v>
      </c>
      <c r="W64" s="37">
        <v>5</v>
      </c>
      <c r="X64" s="37">
        <v>6</v>
      </c>
      <c r="Y64" s="38">
        <f t="shared" si="21"/>
        <v>44</v>
      </c>
      <c r="Z64" s="38">
        <f t="shared" si="22"/>
        <v>6</v>
      </c>
      <c r="AA64" s="38">
        <f t="shared" si="23"/>
        <v>38</v>
      </c>
      <c r="AB64" s="39">
        <v>5.6000000000000014</v>
      </c>
      <c r="AC64" s="40">
        <v>5.6000000000000014</v>
      </c>
    </row>
    <row r="65" spans="2:29" ht="15.75" x14ac:dyDescent="0.25">
      <c r="B65" s="64" t="s">
        <v>124</v>
      </c>
      <c r="C65" s="65">
        <f t="shared" ref="C65:C74" si="27">INDEX($Y$4:$Y$102,MATCH(B65,$N$4:$N$102,0))</f>
        <v>37</v>
      </c>
      <c r="D65" s="65">
        <f t="shared" ref="D65:D74" si="28">INDEX($Z$4:$Z$102,MATCH(B65,$N$4:$N$102,0))</f>
        <v>4</v>
      </c>
      <c r="E65" s="65">
        <f t="shared" ref="E65:E74" si="29">INDEX($AA$4:$AA$102,MATCH(B65,$N$4:$N$102,0))</f>
        <v>33</v>
      </c>
      <c r="F65" s="64" t="s">
        <v>136</v>
      </c>
      <c r="G65" s="65">
        <f t="shared" ref="G65:G73" si="30">INDEX($Y$4:$Y$102,MATCH(F65,$N$4:$N$102,0))</f>
        <v>40</v>
      </c>
      <c r="H65" s="65">
        <f t="shared" ref="H65:H73" si="31">INDEX($Z$4:$Z$102,MATCH(F65,$N$4:$N$102,0))</f>
        <v>7</v>
      </c>
      <c r="I65" s="65">
        <f t="shared" ref="I65:I73" si="32">INDEX($AA$4:$AA$102,MATCH(F65,$N$4:$N$102,0))</f>
        <v>33</v>
      </c>
      <c r="N65" s="35" t="s">
        <v>118</v>
      </c>
      <c r="O65" s="36">
        <v>2</v>
      </c>
      <c r="P65" s="37"/>
      <c r="Q65" s="37"/>
      <c r="R65" s="37"/>
      <c r="S65" s="37"/>
      <c r="T65" s="37"/>
      <c r="U65" s="37"/>
      <c r="V65" s="37"/>
      <c r="W65" s="37"/>
      <c r="X65" s="37"/>
      <c r="Y65" s="38" t="str">
        <f t="shared" si="21"/>
        <v/>
      </c>
      <c r="Z65" s="38">
        <f t="shared" si="22"/>
        <v>3</v>
      </c>
      <c r="AA65" s="38" t="str">
        <f t="shared" si="23"/>
        <v xml:space="preserve"> </v>
      </c>
      <c r="AB65" s="39">
        <v>2.8916666666666657</v>
      </c>
      <c r="AC65" s="40">
        <v>2.8916666666666657</v>
      </c>
    </row>
    <row r="66" spans="2:29" ht="15.75" x14ac:dyDescent="0.25">
      <c r="B66" s="64" t="s">
        <v>88</v>
      </c>
      <c r="C66" s="65">
        <f t="shared" si="27"/>
        <v>52</v>
      </c>
      <c r="D66" s="65">
        <f t="shared" si="28"/>
        <v>19</v>
      </c>
      <c r="E66" s="65">
        <f t="shared" si="29"/>
        <v>33</v>
      </c>
      <c r="F66" s="64" t="s">
        <v>42</v>
      </c>
      <c r="G66" s="65">
        <f t="shared" si="30"/>
        <v>42</v>
      </c>
      <c r="H66" s="65">
        <f t="shared" si="31"/>
        <v>8</v>
      </c>
      <c r="I66" s="65">
        <f t="shared" si="32"/>
        <v>34</v>
      </c>
      <c r="N66" s="35" t="s">
        <v>141</v>
      </c>
      <c r="O66" s="36">
        <v>6</v>
      </c>
      <c r="P66" s="37"/>
      <c r="Q66" s="37"/>
      <c r="R66" s="37"/>
      <c r="S66" s="37"/>
      <c r="T66" s="37"/>
      <c r="U66" s="37"/>
      <c r="V66" s="37"/>
      <c r="W66" s="37"/>
      <c r="X66" s="37"/>
      <c r="Y66" s="38" t="str">
        <f t="shared" si="21"/>
        <v/>
      </c>
      <c r="Z66" s="38">
        <f t="shared" si="22"/>
        <v>6</v>
      </c>
      <c r="AA66" s="38" t="str">
        <f t="shared" si="23"/>
        <v xml:space="preserve"> </v>
      </c>
      <c r="AB66" s="39">
        <v>5.8222222222222229</v>
      </c>
      <c r="AC66" s="40">
        <v>5.8222222222222229</v>
      </c>
    </row>
    <row r="67" spans="2:29" ht="15.75" x14ac:dyDescent="0.25">
      <c r="B67" s="64" t="s">
        <v>142</v>
      </c>
      <c r="C67" s="65">
        <f t="shared" si="27"/>
        <v>54</v>
      </c>
      <c r="D67" s="65">
        <f t="shared" si="28"/>
        <v>20</v>
      </c>
      <c r="E67" s="65">
        <f t="shared" si="29"/>
        <v>34</v>
      </c>
      <c r="F67" s="64" t="s">
        <v>129</v>
      </c>
      <c r="G67" s="65">
        <f t="shared" si="30"/>
        <v>44</v>
      </c>
      <c r="H67" s="65">
        <f t="shared" si="31"/>
        <v>10</v>
      </c>
      <c r="I67" s="65">
        <f t="shared" si="32"/>
        <v>34</v>
      </c>
      <c r="N67" s="35" t="s">
        <v>110</v>
      </c>
      <c r="O67" s="36">
        <v>2</v>
      </c>
      <c r="P67" s="37"/>
      <c r="Q67" s="37"/>
      <c r="R67" s="37"/>
      <c r="S67" s="37"/>
      <c r="T67" s="37"/>
      <c r="U67" s="37"/>
      <c r="V67" s="37"/>
      <c r="W67" s="37"/>
      <c r="X67" s="37"/>
      <c r="Y67" s="38" t="str">
        <f t="shared" si="21"/>
        <v/>
      </c>
      <c r="Z67" s="38">
        <f t="shared" si="22"/>
        <v>7</v>
      </c>
      <c r="AA67" s="38" t="str">
        <f t="shared" si="23"/>
        <v xml:space="preserve"> </v>
      </c>
      <c r="AB67" s="39">
        <v>6.7666666666666728</v>
      </c>
      <c r="AC67" s="40">
        <v>6.7666666666666728</v>
      </c>
    </row>
    <row r="68" spans="2:29" ht="15.75" x14ac:dyDescent="0.25">
      <c r="B68" s="64" t="s">
        <v>107</v>
      </c>
      <c r="C68" s="65">
        <f t="shared" si="27"/>
        <v>42</v>
      </c>
      <c r="D68" s="65">
        <f t="shared" si="28"/>
        <v>7</v>
      </c>
      <c r="E68" s="65">
        <f t="shared" si="29"/>
        <v>35</v>
      </c>
      <c r="F68" s="64" t="s">
        <v>119</v>
      </c>
      <c r="G68" s="65">
        <f t="shared" si="30"/>
        <v>36</v>
      </c>
      <c r="H68" s="65">
        <f t="shared" si="31"/>
        <v>1</v>
      </c>
      <c r="I68" s="65">
        <f t="shared" si="32"/>
        <v>35</v>
      </c>
      <c r="N68" s="35" t="s">
        <v>85</v>
      </c>
      <c r="O68" s="36">
        <v>5</v>
      </c>
      <c r="P68" s="37">
        <v>5</v>
      </c>
      <c r="Q68" s="37">
        <v>4</v>
      </c>
      <c r="R68" s="37">
        <v>6</v>
      </c>
      <c r="S68" s="37">
        <v>3</v>
      </c>
      <c r="T68" s="37">
        <v>4</v>
      </c>
      <c r="U68" s="37">
        <v>5</v>
      </c>
      <c r="V68" s="37">
        <v>4</v>
      </c>
      <c r="W68" s="37">
        <v>3</v>
      </c>
      <c r="X68" s="37">
        <v>4</v>
      </c>
      <c r="Y68" s="38">
        <f t="shared" ref="Y68:Y99" si="33">IF(P68&gt;1,SUM(P68:X68),"")</f>
        <v>38</v>
      </c>
      <c r="Z68" s="38">
        <f t="shared" ref="Z68:Z99" si="34">IF(AB68="TBD","TBD",ROUND(AB68,0))</f>
        <v>1</v>
      </c>
      <c r="AA68" s="38">
        <f t="shared" ref="AA68:AA99" si="35">IF(P68&gt;0,SUM(Y68-Z68)," ")</f>
        <v>37</v>
      </c>
      <c r="AB68" s="39">
        <v>0.94375000000000142</v>
      </c>
      <c r="AC68" s="40">
        <v>1.3500000000000014</v>
      </c>
    </row>
    <row r="69" spans="2:29" ht="15.75" x14ac:dyDescent="0.25">
      <c r="B69" s="64" t="s">
        <v>143</v>
      </c>
      <c r="C69" s="65">
        <f t="shared" si="27"/>
        <v>49</v>
      </c>
      <c r="D69" s="65">
        <f t="shared" si="28"/>
        <v>13</v>
      </c>
      <c r="E69" s="65">
        <f t="shared" si="29"/>
        <v>36</v>
      </c>
      <c r="F69" s="64" t="s">
        <v>60</v>
      </c>
      <c r="G69" s="65">
        <f t="shared" si="30"/>
        <v>49</v>
      </c>
      <c r="H69" s="65">
        <f t="shared" si="31"/>
        <v>14</v>
      </c>
      <c r="I69" s="65">
        <f t="shared" si="32"/>
        <v>35</v>
      </c>
      <c r="N69" s="35" t="s">
        <v>114</v>
      </c>
      <c r="O69" s="36">
        <v>7</v>
      </c>
      <c r="P69" s="37">
        <v>6</v>
      </c>
      <c r="Q69" s="37">
        <v>6</v>
      </c>
      <c r="R69" s="37">
        <v>6</v>
      </c>
      <c r="S69" s="37">
        <v>3</v>
      </c>
      <c r="T69" s="37">
        <v>5</v>
      </c>
      <c r="U69" s="37">
        <v>7</v>
      </c>
      <c r="V69" s="37">
        <v>6</v>
      </c>
      <c r="W69" s="37">
        <v>4</v>
      </c>
      <c r="X69" s="37">
        <v>6</v>
      </c>
      <c r="Y69" s="38">
        <f t="shared" si="33"/>
        <v>49</v>
      </c>
      <c r="Z69" s="38">
        <f t="shared" si="34"/>
        <v>10</v>
      </c>
      <c r="AA69" s="38">
        <f t="shared" si="35"/>
        <v>39</v>
      </c>
      <c r="AB69" s="39">
        <v>10.314285714285717</v>
      </c>
      <c r="AC69" s="40">
        <v>10.600000000000001</v>
      </c>
    </row>
    <row r="70" spans="2:29" ht="15.75" x14ac:dyDescent="0.25">
      <c r="B70" s="64" t="s">
        <v>65</v>
      </c>
      <c r="C70" s="65">
        <f t="shared" si="27"/>
        <v>49</v>
      </c>
      <c r="D70" s="65">
        <f t="shared" si="28"/>
        <v>12</v>
      </c>
      <c r="E70" s="65">
        <f t="shared" si="29"/>
        <v>37</v>
      </c>
      <c r="F70" s="64" t="s">
        <v>127</v>
      </c>
      <c r="G70" s="65">
        <f t="shared" si="30"/>
        <v>51</v>
      </c>
      <c r="H70" s="65">
        <f t="shared" si="31"/>
        <v>15</v>
      </c>
      <c r="I70" s="65">
        <f t="shared" si="32"/>
        <v>36</v>
      </c>
      <c r="N70" s="66" t="s">
        <v>50</v>
      </c>
      <c r="O70" s="36">
        <v>9</v>
      </c>
      <c r="P70" s="37">
        <v>4</v>
      </c>
      <c r="Q70" s="37">
        <v>5</v>
      </c>
      <c r="R70" s="37">
        <v>7</v>
      </c>
      <c r="S70" s="37">
        <v>3</v>
      </c>
      <c r="T70" s="37">
        <v>4</v>
      </c>
      <c r="U70" s="37">
        <v>5</v>
      </c>
      <c r="V70" s="37">
        <v>5</v>
      </c>
      <c r="W70" s="37">
        <v>3</v>
      </c>
      <c r="X70" s="37">
        <v>5</v>
      </c>
      <c r="Y70" s="38">
        <f t="shared" si="33"/>
        <v>41</v>
      </c>
      <c r="Z70" s="38">
        <f t="shared" si="34"/>
        <v>3</v>
      </c>
      <c r="AA70" s="38">
        <f t="shared" si="35"/>
        <v>38</v>
      </c>
      <c r="AB70" s="39">
        <v>3.18333333333333</v>
      </c>
      <c r="AC70" s="40">
        <v>3.3916666666666657</v>
      </c>
    </row>
    <row r="71" spans="2:29" ht="15.75" x14ac:dyDescent="0.25">
      <c r="B71" s="44" t="s">
        <v>91</v>
      </c>
      <c r="C71" s="36">
        <f t="shared" si="27"/>
        <v>39</v>
      </c>
      <c r="D71" s="36">
        <f t="shared" si="28"/>
        <v>2</v>
      </c>
      <c r="E71" s="36">
        <f t="shared" si="29"/>
        <v>37</v>
      </c>
      <c r="F71" s="44" t="s">
        <v>71</v>
      </c>
      <c r="G71" s="36">
        <f t="shared" si="30"/>
        <v>46</v>
      </c>
      <c r="H71" s="36">
        <f t="shared" si="31"/>
        <v>5</v>
      </c>
      <c r="I71" s="36">
        <f t="shared" si="32"/>
        <v>41</v>
      </c>
      <c r="N71" s="35" t="s">
        <v>92</v>
      </c>
      <c r="O71" s="36">
        <v>4</v>
      </c>
      <c r="P71" s="37"/>
      <c r="Q71" s="37"/>
      <c r="R71" s="37"/>
      <c r="S71" s="37"/>
      <c r="T71" s="37"/>
      <c r="U71" s="37"/>
      <c r="V71" s="37"/>
      <c r="W71" s="37"/>
      <c r="X71" s="37"/>
      <c r="Y71" s="38" t="str">
        <f t="shared" si="33"/>
        <v/>
      </c>
      <c r="Z71" s="38">
        <f t="shared" si="34"/>
        <v>1</v>
      </c>
      <c r="AA71" s="38" t="str">
        <f t="shared" si="35"/>
        <v xml:space="preserve"> </v>
      </c>
      <c r="AB71" s="39">
        <v>0.66250000000000142</v>
      </c>
      <c r="AC71" s="40">
        <v>0.66250000000000142</v>
      </c>
    </row>
    <row r="72" spans="2:29" ht="15.75" x14ac:dyDescent="0.25">
      <c r="B72" s="44" t="s">
        <v>144</v>
      </c>
      <c r="C72" s="36">
        <f t="shared" si="27"/>
        <v>51</v>
      </c>
      <c r="D72" s="36">
        <f t="shared" si="28"/>
        <v>10</v>
      </c>
      <c r="E72" s="36">
        <f t="shared" si="29"/>
        <v>41</v>
      </c>
      <c r="F72" s="44" t="s">
        <v>145</v>
      </c>
      <c r="G72" s="36">
        <f t="shared" si="30"/>
        <v>55</v>
      </c>
      <c r="H72" s="36">
        <f t="shared" si="31"/>
        <v>9</v>
      </c>
      <c r="I72" s="36">
        <f t="shared" si="32"/>
        <v>46</v>
      </c>
      <c r="N72" s="35" t="s">
        <v>134</v>
      </c>
      <c r="O72" s="36">
        <v>8</v>
      </c>
      <c r="P72" s="37"/>
      <c r="Q72" s="37"/>
      <c r="R72" s="37"/>
      <c r="S72" s="37"/>
      <c r="T72" s="37"/>
      <c r="U72" s="37"/>
      <c r="V72" s="37"/>
      <c r="W72" s="37"/>
      <c r="X72" s="37"/>
      <c r="Y72" s="38" t="str">
        <f t="shared" si="33"/>
        <v/>
      </c>
      <c r="Z72" s="38">
        <f t="shared" si="34"/>
        <v>11</v>
      </c>
      <c r="AA72" s="38" t="str">
        <f t="shared" si="35"/>
        <v xml:space="preserve"> </v>
      </c>
      <c r="AB72" s="39">
        <v>10.506250000000001</v>
      </c>
      <c r="AC72" s="40">
        <v>10.506250000000001</v>
      </c>
    </row>
    <row r="73" spans="2:29" ht="15.75" x14ac:dyDescent="0.25">
      <c r="B73" s="44" t="s">
        <v>141</v>
      </c>
      <c r="C73" s="36" t="str">
        <f t="shared" si="27"/>
        <v/>
      </c>
      <c r="D73" s="36">
        <f t="shared" si="28"/>
        <v>6</v>
      </c>
      <c r="E73" s="36" t="str">
        <f t="shared" si="29"/>
        <v xml:space="preserve"> </v>
      </c>
      <c r="F73" s="44" t="s">
        <v>62</v>
      </c>
      <c r="G73" s="36" t="str">
        <f t="shared" si="30"/>
        <v/>
      </c>
      <c r="H73" s="36">
        <f t="shared" si="31"/>
        <v>13</v>
      </c>
      <c r="I73" s="36" t="str">
        <f t="shared" si="32"/>
        <v xml:space="preserve"> </v>
      </c>
      <c r="N73" s="35" t="s">
        <v>73</v>
      </c>
      <c r="O73" s="36">
        <v>5</v>
      </c>
      <c r="P73" s="37">
        <v>6</v>
      </c>
      <c r="Q73" s="37">
        <v>6</v>
      </c>
      <c r="R73" s="37">
        <v>5</v>
      </c>
      <c r="S73" s="37">
        <v>3</v>
      </c>
      <c r="T73" s="37">
        <v>4</v>
      </c>
      <c r="U73" s="37">
        <v>5</v>
      </c>
      <c r="V73" s="37">
        <v>6</v>
      </c>
      <c r="W73" s="37">
        <v>3</v>
      </c>
      <c r="X73" s="37">
        <v>7</v>
      </c>
      <c r="Y73" s="38">
        <f t="shared" si="33"/>
        <v>45</v>
      </c>
      <c r="Z73" s="38">
        <f t="shared" si="34"/>
        <v>13</v>
      </c>
      <c r="AA73" s="38">
        <f t="shared" si="35"/>
        <v>32</v>
      </c>
      <c r="AB73" s="39">
        <v>12.600000000000001</v>
      </c>
      <c r="AC73" s="40">
        <v>11.600000000000001</v>
      </c>
    </row>
    <row r="74" spans="2:29" ht="15.75" x14ac:dyDescent="0.25">
      <c r="B74" s="44" t="s">
        <v>45</v>
      </c>
      <c r="C74" s="36" t="str">
        <f t="shared" si="27"/>
        <v/>
      </c>
      <c r="D74" s="36">
        <f t="shared" si="28"/>
        <v>11</v>
      </c>
      <c r="E74" s="36" t="str">
        <f t="shared" si="29"/>
        <v xml:space="preserve"> </v>
      </c>
      <c r="F74" s="44"/>
      <c r="G74" s="44"/>
      <c r="H74" s="44"/>
      <c r="I74" s="44"/>
      <c r="N74" s="55" t="s">
        <v>82</v>
      </c>
      <c r="O74" s="36">
        <v>4</v>
      </c>
      <c r="P74" s="37">
        <v>4</v>
      </c>
      <c r="Q74" s="37">
        <v>5</v>
      </c>
      <c r="R74" s="37">
        <v>5</v>
      </c>
      <c r="S74" s="37">
        <v>4</v>
      </c>
      <c r="T74" s="37">
        <v>5</v>
      </c>
      <c r="U74" s="37">
        <v>6</v>
      </c>
      <c r="V74" s="37">
        <v>5</v>
      </c>
      <c r="W74" s="37">
        <v>4</v>
      </c>
      <c r="X74" s="37">
        <v>6</v>
      </c>
      <c r="Y74" s="38">
        <f t="shared" si="33"/>
        <v>44</v>
      </c>
      <c r="Z74" s="38">
        <f t="shared" si="34"/>
        <v>7</v>
      </c>
      <c r="AA74" s="38">
        <f t="shared" si="35"/>
        <v>37</v>
      </c>
      <c r="AB74" s="39">
        <v>6.7250000000000014</v>
      </c>
      <c r="AC74" s="40">
        <v>7.6000000000000014</v>
      </c>
    </row>
    <row r="75" spans="2:29" ht="15.75" x14ac:dyDescent="0.25">
      <c r="B75" s="45" t="s">
        <v>61</v>
      </c>
      <c r="C75" s="46"/>
      <c r="D75" s="47">
        <f>AVERAGE(D65:D73)</f>
        <v>10.333333333333334</v>
      </c>
      <c r="E75" s="49">
        <f>SUM(E65:E70)</f>
        <v>208</v>
      </c>
      <c r="F75" s="45" t="s">
        <v>61</v>
      </c>
      <c r="G75" s="46"/>
      <c r="H75" s="47">
        <f>AVERAGE(H65:H73)</f>
        <v>9.1111111111111107</v>
      </c>
      <c r="I75" s="48">
        <f>SUM(I65:I70)</f>
        <v>207</v>
      </c>
      <c r="N75" s="35" t="s">
        <v>144</v>
      </c>
      <c r="O75" s="36">
        <v>6</v>
      </c>
      <c r="P75" s="37">
        <v>5</v>
      </c>
      <c r="Q75" s="37">
        <v>6</v>
      </c>
      <c r="R75" s="37">
        <v>7</v>
      </c>
      <c r="S75" s="37">
        <v>4</v>
      </c>
      <c r="T75" s="37">
        <v>5</v>
      </c>
      <c r="U75" s="37">
        <v>6</v>
      </c>
      <c r="V75" s="37">
        <v>6</v>
      </c>
      <c r="W75" s="37">
        <v>5</v>
      </c>
      <c r="X75" s="37">
        <v>7</v>
      </c>
      <c r="Y75" s="38">
        <f t="shared" si="33"/>
        <v>51</v>
      </c>
      <c r="Z75" s="38">
        <f t="shared" si="34"/>
        <v>10</v>
      </c>
      <c r="AA75" s="38">
        <f t="shared" si="35"/>
        <v>41</v>
      </c>
      <c r="AB75" s="39">
        <v>10</v>
      </c>
      <c r="AC75" s="40">
        <v>10.800000000000004</v>
      </c>
    </row>
    <row r="76" spans="2:29" ht="15.75" x14ac:dyDescent="0.25">
      <c r="B76" s="45" t="s">
        <v>63</v>
      </c>
      <c r="C76" s="46"/>
      <c r="D76" s="47"/>
      <c r="E76" s="36">
        <f>E75-SUM($H$1*6)</f>
        <v>-8</v>
      </c>
      <c r="F76" s="45" t="s">
        <v>63</v>
      </c>
      <c r="G76" s="46"/>
      <c r="H76" s="47"/>
      <c r="I76" s="42">
        <f>I75-SUM($H$1*6)</f>
        <v>-9</v>
      </c>
      <c r="N76" s="35" t="s">
        <v>132</v>
      </c>
      <c r="O76" s="36">
        <v>8</v>
      </c>
      <c r="P76" s="37">
        <v>5</v>
      </c>
      <c r="Q76" s="37">
        <v>6</v>
      </c>
      <c r="R76" s="37">
        <v>6</v>
      </c>
      <c r="S76" s="37">
        <v>5</v>
      </c>
      <c r="T76" s="37">
        <v>5</v>
      </c>
      <c r="U76" s="37">
        <v>7</v>
      </c>
      <c r="V76" s="37">
        <v>6</v>
      </c>
      <c r="W76" s="37">
        <v>4</v>
      </c>
      <c r="X76" s="37">
        <v>7</v>
      </c>
      <c r="Y76" s="38">
        <f t="shared" si="33"/>
        <v>51</v>
      </c>
      <c r="Z76" s="38">
        <f t="shared" si="34"/>
        <v>10</v>
      </c>
      <c r="AA76" s="38">
        <f t="shared" si="35"/>
        <v>41</v>
      </c>
      <c r="AB76" s="39">
        <v>9.9750000000000014</v>
      </c>
      <c r="AC76" s="40">
        <v>10.350000000000001</v>
      </c>
    </row>
    <row r="77" spans="2:29" ht="15.75" x14ac:dyDescent="0.25">
      <c r="B77" s="67"/>
      <c r="C77" s="68"/>
      <c r="D77" s="69"/>
      <c r="E77" s="70"/>
      <c r="F77" s="67"/>
      <c r="G77" s="68"/>
      <c r="H77" s="69"/>
      <c r="I77" s="70"/>
      <c r="N77" s="35" t="s">
        <v>126</v>
      </c>
      <c r="O77" s="36">
        <v>10</v>
      </c>
      <c r="P77" s="37">
        <v>4</v>
      </c>
      <c r="Q77" s="37">
        <v>6</v>
      </c>
      <c r="R77" s="37">
        <v>7</v>
      </c>
      <c r="S77" s="37">
        <v>6</v>
      </c>
      <c r="T77" s="37">
        <v>7</v>
      </c>
      <c r="U77" s="37">
        <v>5</v>
      </c>
      <c r="V77" s="37">
        <v>6</v>
      </c>
      <c r="W77" s="37">
        <v>3</v>
      </c>
      <c r="X77" s="37">
        <v>5</v>
      </c>
      <c r="Y77" s="38">
        <f t="shared" si="33"/>
        <v>49</v>
      </c>
      <c r="Z77" s="38">
        <f t="shared" si="34"/>
        <v>16</v>
      </c>
      <c r="AA77" s="38">
        <f t="shared" si="35"/>
        <v>33</v>
      </c>
      <c r="AB77" s="39">
        <v>15.600000000000001</v>
      </c>
      <c r="AC77" s="40">
        <v>14.600000000000001</v>
      </c>
    </row>
    <row r="78" spans="2:29" ht="15.75" x14ac:dyDescent="0.25">
      <c r="B78" s="71" t="s">
        <v>146</v>
      </c>
      <c r="C78" s="72"/>
      <c r="D78" s="72"/>
      <c r="E78" s="72"/>
      <c r="F78" s="72"/>
      <c r="G78" s="72"/>
      <c r="H78" s="72"/>
      <c r="I78" s="58"/>
      <c r="J78" s="73"/>
      <c r="K78" s="73"/>
      <c r="L78" s="74"/>
      <c r="N78" s="35" t="s">
        <v>90</v>
      </c>
      <c r="O78" s="36">
        <v>5</v>
      </c>
      <c r="P78" s="37"/>
      <c r="Q78" s="37"/>
      <c r="R78" s="37"/>
      <c r="S78" s="37"/>
      <c r="T78" s="37"/>
      <c r="U78" s="37"/>
      <c r="V78" s="37"/>
      <c r="W78" s="37"/>
      <c r="X78" s="37"/>
      <c r="Y78" s="38" t="str">
        <f t="shared" si="33"/>
        <v/>
      </c>
      <c r="Z78" s="38">
        <f t="shared" si="34"/>
        <v>12</v>
      </c>
      <c r="AA78" s="38" t="str">
        <f t="shared" si="35"/>
        <v xml:space="preserve"> </v>
      </c>
      <c r="AB78" s="39">
        <v>12.028571428571432</v>
      </c>
      <c r="AC78" s="40">
        <v>12.028571428571432</v>
      </c>
    </row>
    <row r="79" spans="2:29" ht="15.75" x14ac:dyDescent="0.25">
      <c r="B79" s="75" t="s">
        <v>147</v>
      </c>
      <c r="C79" s="75" t="s">
        <v>148</v>
      </c>
      <c r="D79" s="75" t="s">
        <v>148</v>
      </c>
      <c r="E79" s="75" t="s">
        <v>149</v>
      </c>
      <c r="F79" s="75" t="s">
        <v>149</v>
      </c>
      <c r="G79" s="75" t="s">
        <v>150</v>
      </c>
      <c r="H79" s="75" t="s">
        <v>218</v>
      </c>
      <c r="I79" s="75" t="s">
        <v>151</v>
      </c>
      <c r="J79" s="75" t="s">
        <v>152</v>
      </c>
      <c r="K79" s="75" t="s">
        <v>152</v>
      </c>
      <c r="L79" s="75" t="s">
        <v>219</v>
      </c>
      <c r="N79" s="35" t="s">
        <v>113</v>
      </c>
      <c r="O79" s="36">
        <v>2</v>
      </c>
      <c r="P79" s="37"/>
      <c r="Q79" s="37"/>
      <c r="R79" s="37"/>
      <c r="S79" s="37"/>
      <c r="T79" s="37"/>
      <c r="U79" s="37"/>
      <c r="V79" s="37"/>
      <c r="W79" s="37"/>
      <c r="X79" s="37"/>
      <c r="Y79" s="38" t="str">
        <f t="shared" si="33"/>
        <v/>
      </c>
      <c r="Z79" s="38">
        <f t="shared" si="34"/>
        <v>11</v>
      </c>
      <c r="AA79" s="38" t="str">
        <f t="shared" si="35"/>
        <v xml:space="preserve"> </v>
      </c>
      <c r="AB79" s="39">
        <v>10.600000000000001</v>
      </c>
      <c r="AC79" s="40">
        <v>10.600000000000001</v>
      </c>
    </row>
    <row r="80" spans="2:29" ht="15.75" x14ac:dyDescent="0.25">
      <c r="B80" s="76" t="s">
        <v>153</v>
      </c>
      <c r="C80" s="77">
        <v>5</v>
      </c>
      <c r="D80" s="77">
        <v>5</v>
      </c>
      <c r="E80" s="77">
        <v>4</v>
      </c>
      <c r="F80" s="77">
        <v>4</v>
      </c>
      <c r="G80" s="78">
        <v>3</v>
      </c>
      <c r="H80" s="78">
        <v>2.5</v>
      </c>
      <c r="I80" s="78">
        <v>2.5</v>
      </c>
      <c r="J80" s="77">
        <v>2</v>
      </c>
      <c r="K80" s="77">
        <v>2</v>
      </c>
      <c r="L80" s="78"/>
      <c r="N80" s="35" t="s">
        <v>130</v>
      </c>
      <c r="O80" s="36">
        <v>8</v>
      </c>
      <c r="P80" s="37">
        <v>8</v>
      </c>
      <c r="Q80" s="37">
        <v>4</v>
      </c>
      <c r="R80" s="37">
        <v>5</v>
      </c>
      <c r="S80" s="37">
        <v>4</v>
      </c>
      <c r="T80" s="37">
        <v>3</v>
      </c>
      <c r="U80" s="37">
        <v>6</v>
      </c>
      <c r="V80" s="37">
        <v>6</v>
      </c>
      <c r="W80" s="37">
        <v>3</v>
      </c>
      <c r="X80" s="37">
        <v>5</v>
      </c>
      <c r="Y80" s="38">
        <f t="shared" si="33"/>
        <v>44</v>
      </c>
      <c r="Z80" s="38">
        <f t="shared" si="34"/>
        <v>4</v>
      </c>
      <c r="AA80" s="38">
        <f t="shared" si="35"/>
        <v>40</v>
      </c>
      <c r="AB80" s="39">
        <v>4.3500000000000014</v>
      </c>
      <c r="AC80" s="40">
        <v>4.3500000000000014</v>
      </c>
    </row>
    <row r="81" spans="1:29" ht="15.75" x14ac:dyDescent="0.25">
      <c r="A81" s="79" t="s">
        <v>154</v>
      </c>
      <c r="B81" s="80" t="s">
        <v>155</v>
      </c>
      <c r="C81" s="80" t="s">
        <v>25</v>
      </c>
      <c r="D81" s="80" t="s">
        <v>123</v>
      </c>
      <c r="E81" s="80" t="s">
        <v>70</v>
      </c>
      <c r="F81" s="80" t="s">
        <v>101</v>
      </c>
      <c r="G81" s="80" t="s">
        <v>140</v>
      </c>
      <c r="H81" s="80" t="s">
        <v>156</v>
      </c>
      <c r="I81" s="80" t="s">
        <v>122</v>
      </c>
      <c r="J81" s="80" t="s">
        <v>139</v>
      </c>
      <c r="K81" s="80" t="s">
        <v>69</v>
      </c>
      <c r="L81" s="80" t="s">
        <v>29</v>
      </c>
      <c r="N81" s="35" t="s">
        <v>133</v>
      </c>
      <c r="O81" s="36">
        <v>10</v>
      </c>
      <c r="P81" s="37"/>
      <c r="Q81" s="37"/>
      <c r="R81" s="37"/>
      <c r="S81" s="37"/>
      <c r="T81" s="37"/>
      <c r="U81" s="37"/>
      <c r="V81" s="37"/>
      <c r="W81" s="37"/>
      <c r="X81" s="37"/>
      <c r="Y81" s="38" t="str">
        <f t="shared" si="33"/>
        <v/>
      </c>
      <c r="Z81" s="38">
        <f t="shared" si="34"/>
        <v>4</v>
      </c>
      <c r="AA81" s="38" t="str">
        <f t="shared" si="35"/>
        <v xml:space="preserve"> </v>
      </c>
      <c r="AB81" s="39">
        <v>4.0166666666666657</v>
      </c>
      <c r="AC81" s="40">
        <v>4.0166666666666657</v>
      </c>
    </row>
    <row r="82" spans="1:29" ht="15.75" x14ac:dyDescent="0.25">
      <c r="A82" s="81">
        <v>1</v>
      </c>
      <c r="B82" s="82">
        <v>45435</v>
      </c>
      <c r="C82" s="81">
        <v>2</v>
      </c>
      <c r="D82" s="81">
        <v>3</v>
      </c>
      <c r="E82" s="83">
        <v>8</v>
      </c>
      <c r="F82" s="84">
        <v>1</v>
      </c>
      <c r="G82" s="84">
        <v>10</v>
      </c>
      <c r="H82" s="83">
        <v>6</v>
      </c>
      <c r="I82" s="85">
        <v>5</v>
      </c>
      <c r="J82" s="86">
        <v>7</v>
      </c>
      <c r="K82" s="81">
        <v>9</v>
      </c>
      <c r="L82" s="85">
        <v>4</v>
      </c>
      <c r="N82" s="35" t="s">
        <v>93</v>
      </c>
      <c r="O82" s="36">
        <v>5</v>
      </c>
      <c r="P82" s="37"/>
      <c r="Q82" s="37"/>
      <c r="R82" s="37"/>
      <c r="S82" s="37"/>
      <c r="T82" s="37"/>
      <c r="U82" s="37"/>
      <c r="V82" s="37"/>
      <c r="W82" s="37"/>
      <c r="X82" s="37"/>
      <c r="Y82" s="38" t="str">
        <f t="shared" si="33"/>
        <v/>
      </c>
      <c r="Z82" s="38">
        <f t="shared" si="34"/>
        <v>10</v>
      </c>
      <c r="AA82" s="38" t="str">
        <f t="shared" si="35"/>
        <v xml:space="preserve"> </v>
      </c>
      <c r="AB82" s="39">
        <v>9.8500000000000014</v>
      </c>
      <c r="AC82" s="40">
        <v>9.8500000000000014</v>
      </c>
    </row>
    <row r="83" spans="1:29" ht="15.75" x14ac:dyDescent="0.25">
      <c r="A83" s="81">
        <v>2</v>
      </c>
      <c r="B83" s="82">
        <v>45442</v>
      </c>
      <c r="C83" s="83">
        <v>7</v>
      </c>
      <c r="D83" s="81">
        <v>4</v>
      </c>
      <c r="E83" s="81">
        <v>9</v>
      </c>
      <c r="F83" s="83">
        <v>3</v>
      </c>
      <c r="G83" s="86">
        <v>2</v>
      </c>
      <c r="H83" s="86">
        <v>1</v>
      </c>
      <c r="I83" s="81">
        <v>6</v>
      </c>
      <c r="J83" s="87">
        <v>8</v>
      </c>
      <c r="K83" s="86">
        <v>10</v>
      </c>
      <c r="L83" s="86">
        <v>5</v>
      </c>
      <c r="N83" s="35" t="s">
        <v>142</v>
      </c>
      <c r="O83" s="36">
        <v>6</v>
      </c>
      <c r="P83" s="37">
        <v>6</v>
      </c>
      <c r="Q83" s="37">
        <v>5</v>
      </c>
      <c r="R83" s="37">
        <v>5</v>
      </c>
      <c r="S83" s="37">
        <v>4</v>
      </c>
      <c r="T83" s="37">
        <v>6</v>
      </c>
      <c r="U83" s="37">
        <v>8</v>
      </c>
      <c r="V83" s="37">
        <v>8</v>
      </c>
      <c r="W83" s="37">
        <v>5</v>
      </c>
      <c r="X83" s="37">
        <v>7</v>
      </c>
      <c r="Y83" s="38">
        <f t="shared" si="33"/>
        <v>54</v>
      </c>
      <c r="Z83" s="38">
        <f t="shared" si="34"/>
        <v>20</v>
      </c>
      <c r="AA83" s="38">
        <f t="shared" si="35"/>
        <v>34</v>
      </c>
      <c r="AB83" s="39">
        <v>20.100000000000001</v>
      </c>
      <c r="AC83" s="40">
        <v>18.600000000000001</v>
      </c>
    </row>
    <row r="84" spans="1:29" ht="15.75" x14ac:dyDescent="0.25">
      <c r="A84" s="81">
        <v>3</v>
      </c>
      <c r="B84" s="82">
        <v>45449</v>
      </c>
      <c r="C84" s="86">
        <v>3</v>
      </c>
      <c r="D84" s="86">
        <v>5</v>
      </c>
      <c r="E84" s="81">
        <v>10</v>
      </c>
      <c r="F84" s="81">
        <v>4</v>
      </c>
      <c r="G84" s="81">
        <v>1</v>
      </c>
      <c r="H84" s="88">
        <v>8</v>
      </c>
      <c r="I84" s="88">
        <v>7</v>
      </c>
      <c r="J84" s="81">
        <v>9</v>
      </c>
      <c r="K84" s="86">
        <v>2</v>
      </c>
      <c r="L84" s="86">
        <v>6</v>
      </c>
      <c r="N84" s="35" t="s">
        <v>58</v>
      </c>
      <c r="O84" s="36">
        <v>1</v>
      </c>
      <c r="P84" s="37"/>
      <c r="Q84" s="37"/>
      <c r="R84" s="37"/>
      <c r="S84" s="37"/>
      <c r="T84" s="37"/>
      <c r="U84" s="37"/>
      <c r="V84" s="37"/>
      <c r="W84" s="37"/>
      <c r="X84" s="37"/>
      <c r="Y84" s="38" t="str">
        <f t="shared" si="33"/>
        <v/>
      </c>
      <c r="Z84" s="38">
        <f t="shared" si="34"/>
        <v>7</v>
      </c>
      <c r="AA84" s="38" t="str">
        <f t="shared" si="35"/>
        <v xml:space="preserve"> </v>
      </c>
      <c r="AB84" s="39">
        <v>7.1000000000000014</v>
      </c>
      <c r="AC84" s="40">
        <v>7.1000000000000014</v>
      </c>
    </row>
    <row r="85" spans="1:29" ht="15.75" x14ac:dyDescent="0.25">
      <c r="A85" s="89">
        <v>4</v>
      </c>
      <c r="B85" s="82">
        <v>45456</v>
      </c>
      <c r="C85" s="81">
        <v>8</v>
      </c>
      <c r="D85" s="81">
        <v>6</v>
      </c>
      <c r="E85" s="86">
        <v>2</v>
      </c>
      <c r="F85" s="81">
        <v>5</v>
      </c>
      <c r="G85" s="86">
        <v>4</v>
      </c>
      <c r="H85" s="81">
        <v>9</v>
      </c>
      <c r="I85" s="86">
        <v>1</v>
      </c>
      <c r="J85" s="86">
        <v>10</v>
      </c>
      <c r="K85" s="81">
        <v>3</v>
      </c>
      <c r="L85" s="86">
        <v>7</v>
      </c>
      <c r="N85" s="35" t="s">
        <v>128</v>
      </c>
      <c r="O85" s="36">
        <v>8</v>
      </c>
      <c r="P85" s="37">
        <v>6</v>
      </c>
      <c r="Q85" s="37">
        <v>7</v>
      </c>
      <c r="R85" s="37">
        <v>7</v>
      </c>
      <c r="S85" s="37">
        <v>3</v>
      </c>
      <c r="T85" s="37">
        <v>5</v>
      </c>
      <c r="U85" s="37">
        <v>4</v>
      </c>
      <c r="V85" s="37">
        <v>4</v>
      </c>
      <c r="W85" s="37">
        <v>4</v>
      </c>
      <c r="X85" s="37">
        <v>8</v>
      </c>
      <c r="Y85" s="38">
        <f t="shared" si="33"/>
        <v>48</v>
      </c>
      <c r="Z85" s="38">
        <f t="shared" si="34"/>
        <v>9</v>
      </c>
      <c r="AA85" s="38">
        <f t="shared" si="35"/>
        <v>39</v>
      </c>
      <c r="AB85" s="39">
        <v>8.6000000000000014</v>
      </c>
      <c r="AC85" s="40">
        <v>9.6000000000000014</v>
      </c>
    </row>
    <row r="86" spans="1:29" ht="15.75" x14ac:dyDescent="0.25">
      <c r="A86" s="81">
        <v>5</v>
      </c>
      <c r="B86" s="82">
        <v>45463</v>
      </c>
      <c r="C86" s="81">
        <v>4</v>
      </c>
      <c r="D86" s="81">
        <v>7</v>
      </c>
      <c r="E86" s="86">
        <v>3</v>
      </c>
      <c r="F86" s="86">
        <v>6</v>
      </c>
      <c r="G86" s="81">
        <v>5</v>
      </c>
      <c r="H86" s="86">
        <v>10</v>
      </c>
      <c r="I86" s="81">
        <v>9</v>
      </c>
      <c r="J86" s="81">
        <v>2</v>
      </c>
      <c r="K86" s="86">
        <v>1</v>
      </c>
      <c r="L86" s="86">
        <v>8</v>
      </c>
      <c r="N86" s="35" t="s">
        <v>31</v>
      </c>
      <c r="O86" s="36">
        <v>1</v>
      </c>
      <c r="P86" s="37">
        <v>5</v>
      </c>
      <c r="Q86" s="37">
        <v>5</v>
      </c>
      <c r="R86" s="37">
        <v>5</v>
      </c>
      <c r="S86" s="37">
        <v>3</v>
      </c>
      <c r="T86" s="37">
        <v>6</v>
      </c>
      <c r="U86" s="37">
        <v>6</v>
      </c>
      <c r="V86" s="37">
        <v>6</v>
      </c>
      <c r="W86" s="37">
        <v>5</v>
      </c>
      <c r="X86" s="37">
        <v>6</v>
      </c>
      <c r="Y86" s="38">
        <f t="shared" si="33"/>
        <v>47</v>
      </c>
      <c r="Z86" s="38">
        <f t="shared" si="34"/>
        <v>14</v>
      </c>
      <c r="AA86" s="38">
        <f t="shared" si="35"/>
        <v>33</v>
      </c>
      <c r="AB86" s="39">
        <v>13.5</v>
      </c>
      <c r="AC86" s="40">
        <v>13.550000000000004</v>
      </c>
    </row>
    <row r="87" spans="1:29" ht="15.75" x14ac:dyDescent="0.25">
      <c r="A87" s="81">
        <v>6</v>
      </c>
      <c r="B87" s="82">
        <v>45470</v>
      </c>
      <c r="C87" s="81">
        <v>9</v>
      </c>
      <c r="D87" s="81">
        <v>8</v>
      </c>
      <c r="E87" s="81">
        <v>4</v>
      </c>
      <c r="F87" s="81">
        <v>7</v>
      </c>
      <c r="G87" s="81">
        <v>6</v>
      </c>
      <c r="H87" s="86">
        <v>2</v>
      </c>
      <c r="I87" s="86">
        <v>10</v>
      </c>
      <c r="J87" s="85">
        <v>3</v>
      </c>
      <c r="K87" s="86">
        <v>5</v>
      </c>
      <c r="L87" s="86">
        <v>1</v>
      </c>
      <c r="N87" s="35" t="s">
        <v>131</v>
      </c>
      <c r="O87" s="36">
        <v>10</v>
      </c>
      <c r="P87" s="37">
        <v>6</v>
      </c>
      <c r="Q87" s="37">
        <v>7</v>
      </c>
      <c r="R87" s="37">
        <v>6</v>
      </c>
      <c r="S87" s="37">
        <v>4</v>
      </c>
      <c r="T87" s="37">
        <v>5</v>
      </c>
      <c r="U87" s="37">
        <v>8</v>
      </c>
      <c r="V87" s="37">
        <v>7</v>
      </c>
      <c r="W87" s="37">
        <v>5</v>
      </c>
      <c r="X87" s="37">
        <v>8</v>
      </c>
      <c r="Y87" s="38">
        <f t="shared" si="33"/>
        <v>56</v>
      </c>
      <c r="Z87" s="38">
        <f t="shared" si="34"/>
        <v>14</v>
      </c>
      <c r="AA87" s="38">
        <f t="shared" si="35"/>
        <v>42</v>
      </c>
      <c r="AB87" s="39">
        <v>14.443750000000001</v>
      </c>
      <c r="AC87" s="40">
        <v>15.850000000000001</v>
      </c>
    </row>
    <row r="88" spans="1:29" ht="15.75" customHeight="1" x14ac:dyDescent="0.25">
      <c r="A88" s="86">
        <v>7</v>
      </c>
      <c r="B88" s="90">
        <v>45484</v>
      </c>
      <c r="C88" s="86">
        <v>5</v>
      </c>
      <c r="D88" s="86">
        <v>9</v>
      </c>
      <c r="E88" s="86">
        <v>1</v>
      </c>
      <c r="F88" s="86">
        <v>8</v>
      </c>
      <c r="G88" s="86">
        <v>7</v>
      </c>
      <c r="H88" s="86">
        <v>3</v>
      </c>
      <c r="I88" s="86">
        <v>2</v>
      </c>
      <c r="J88" s="86">
        <v>4</v>
      </c>
      <c r="K88" s="86">
        <v>6</v>
      </c>
      <c r="L88" s="86">
        <v>10</v>
      </c>
      <c r="N88" s="35" t="s">
        <v>80</v>
      </c>
      <c r="O88" s="36">
        <v>4</v>
      </c>
      <c r="P88" s="37">
        <v>5</v>
      </c>
      <c r="Q88" s="37">
        <v>6</v>
      </c>
      <c r="R88" s="37">
        <v>6</v>
      </c>
      <c r="S88" s="37">
        <v>4</v>
      </c>
      <c r="T88" s="37">
        <v>5</v>
      </c>
      <c r="U88" s="37">
        <v>5</v>
      </c>
      <c r="V88" s="37">
        <v>6</v>
      </c>
      <c r="W88" s="37">
        <v>5</v>
      </c>
      <c r="X88" s="37">
        <v>4</v>
      </c>
      <c r="Y88" s="38">
        <f t="shared" si="33"/>
        <v>46</v>
      </c>
      <c r="Z88" s="38">
        <f t="shared" si="34"/>
        <v>10</v>
      </c>
      <c r="AA88" s="38">
        <f t="shared" si="35"/>
        <v>36</v>
      </c>
      <c r="AB88" s="39">
        <v>9.8666666666666742</v>
      </c>
      <c r="AC88" s="40">
        <v>10.050000000000004</v>
      </c>
    </row>
    <row r="89" spans="1:29" ht="15.75" x14ac:dyDescent="0.25">
      <c r="A89" s="86">
        <v>8</v>
      </c>
      <c r="B89" s="90">
        <v>45491</v>
      </c>
      <c r="C89" s="86">
        <v>10</v>
      </c>
      <c r="D89" s="86">
        <v>1</v>
      </c>
      <c r="E89" s="87">
        <v>6</v>
      </c>
      <c r="F89" s="87">
        <v>9</v>
      </c>
      <c r="G89" s="87">
        <v>8</v>
      </c>
      <c r="H89" s="87">
        <v>4</v>
      </c>
      <c r="I89" s="86">
        <v>3</v>
      </c>
      <c r="J89" s="86">
        <v>5</v>
      </c>
      <c r="K89" s="86">
        <v>7</v>
      </c>
      <c r="L89" s="86">
        <v>2</v>
      </c>
      <c r="N89" s="35" t="s">
        <v>75</v>
      </c>
      <c r="O89" s="36">
        <v>4</v>
      </c>
      <c r="P89" s="37">
        <v>4</v>
      </c>
      <c r="Q89" s="37">
        <v>4</v>
      </c>
      <c r="R89" s="37">
        <v>4</v>
      </c>
      <c r="S89" s="37">
        <v>4</v>
      </c>
      <c r="T89" s="37">
        <v>5</v>
      </c>
      <c r="U89" s="37">
        <v>5</v>
      </c>
      <c r="V89" s="37">
        <v>4</v>
      </c>
      <c r="W89" s="37">
        <v>4</v>
      </c>
      <c r="X89" s="37">
        <v>6</v>
      </c>
      <c r="Y89" s="38">
        <f t="shared" si="33"/>
        <v>40</v>
      </c>
      <c r="Z89" s="38">
        <f t="shared" si="34"/>
        <v>5</v>
      </c>
      <c r="AA89" s="38">
        <f t="shared" si="35"/>
        <v>35</v>
      </c>
      <c r="AB89" s="39">
        <v>5.3000000000000043</v>
      </c>
      <c r="AC89" s="40">
        <v>4.6000000000000014</v>
      </c>
    </row>
    <row r="90" spans="1:29" ht="15.75" customHeight="1" x14ac:dyDescent="0.25">
      <c r="A90" s="86">
        <v>9</v>
      </c>
      <c r="B90" s="90">
        <v>45498</v>
      </c>
      <c r="C90" s="86">
        <v>6</v>
      </c>
      <c r="D90" s="86">
        <v>2</v>
      </c>
      <c r="E90" s="86">
        <v>7</v>
      </c>
      <c r="F90" s="86">
        <v>10</v>
      </c>
      <c r="G90" s="86">
        <v>9</v>
      </c>
      <c r="H90" s="86">
        <v>5</v>
      </c>
      <c r="I90" s="86">
        <v>4</v>
      </c>
      <c r="J90" s="86">
        <v>1</v>
      </c>
      <c r="K90" s="86">
        <v>8</v>
      </c>
      <c r="L90" s="86">
        <v>3</v>
      </c>
      <c r="N90" s="35" t="s">
        <v>55</v>
      </c>
      <c r="O90" s="36">
        <v>1</v>
      </c>
      <c r="P90" s="37"/>
      <c r="Q90" s="37"/>
      <c r="R90" s="37"/>
      <c r="S90" s="37"/>
      <c r="T90" s="37"/>
      <c r="U90" s="37"/>
      <c r="V90" s="37"/>
      <c r="W90" s="37"/>
      <c r="X90" s="37"/>
      <c r="Y90" s="38" t="str">
        <f t="shared" si="33"/>
        <v/>
      </c>
      <c r="Z90" s="38">
        <f t="shared" si="34"/>
        <v>0</v>
      </c>
      <c r="AA90" s="38" t="str">
        <f t="shared" si="35"/>
        <v xml:space="preserve"> </v>
      </c>
      <c r="AB90" s="39">
        <v>6.8750000000001421E-2</v>
      </c>
      <c r="AC90" s="40">
        <v>6.8750000000001421E-2</v>
      </c>
    </row>
    <row r="91" spans="1:29" ht="15.75" customHeight="1" x14ac:dyDescent="0.25">
      <c r="A91" s="86">
        <v>10</v>
      </c>
      <c r="B91" s="90">
        <v>45505</v>
      </c>
      <c r="C91" s="158" t="s">
        <v>157</v>
      </c>
      <c r="D91" s="159"/>
      <c r="E91" s="159"/>
      <c r="F91" s="159"/>
      <c r="G91" s="159"/>
      <c r="H91" s="159"/>
      <c r="I91" s="159"/>
      <c r="J91" s="159"/>
      <c r="K91" s="159"/>
      <c r="L91" s="160"/>
      <c r="N91" s="35" t="s">
        <v>143</v>
      </c>
      <c r="O91" s="36">
        <v>6</v>
      </c>
      <c r="P91" s="37">
        <v>5</v>
      </c>
      <c r="Q91" s="37">
        <v>4</v>
      </c>
      <c r="R91" s="37">
        <v>6</v>
      </c>
      <c r="S91" s="37">
        <v>5</v>
      </c>
      <c r="T91" s="37">
        <v>5</v>
      </c>
      <c r="U91" s="37">
        <v>6</v>
      </c>
      <c r="V91" s="37">
        <v>6</v>
      </c>
      <c r="W91" s="37">
        <v>6</v>
      </c>
      <c r="X91" s="37">
        <v>6</v>
      </c>
      <c r="Y91" s="38">
        <f t="shared" si="33"/>
        <v>49</v>
      </c>
      <c r="Z91" s="38">
        <f t="shared" si="34"/>
        <v>13</v>
      </c>
      <c r="AA91" s="38">
        <f t="shared" si="35"/>
        <v>36</v>
      </c>
      <c r="AB91" s="39">
        <v>13.475000000000001</v>
      </c>
      <c r="AC91" s="40">
        <v>13.100000000000001</v>
      </c>
    </row>
    <row r="92" spans="1:29" ht="15.75" customHeight="1" x14ac:dyDescent="0.25">
      <c r="A92" s="86">
        <v>11</v>
      </c>
      <c r="B92" s="90">
        <v>45512</v>
      </c>
      <c r="C92" s="158" t="s">
        <v>158</v>
      </c>
      <c r="D92" s="159"/>
      <c r="E92" s="159"/>
      <c r="F92" s="159"/>
      <c r="G92" s="159"/>
      <c r="H92" s="159"/>
      <c r="I92" s="159"/>
      <c r="J92" s="159"/>
      <c r="K92" s="159"/>
      <c r="L92" s="160"/>
      <c r="N92" s="35" t="s">
        <v>102</v>
      </c>
      <c r="O92" s="36">
        <v>7</v>
      </c>
      <c r="P92" s="37">
        <v>5</v>
      </c>
      <c r="Q92" s="37">
        <v>5</v>
      </c>
      <c r="R92" s="37">
        <v>5</v>
      </c>
      <c r="S92" s="37">
        <v>4</v>
      </c>
      <c r="T92" s="37">
        <v>3</v>
      </c>
      <c r="U92" s="37">
        <v>6</v>
      </c>
      <c r="V92" s="37">
        <v>4</v>
      </c>
      <c r="W92" s="37">
        <v>2</v>
      </c>
      <c r="X92" s="37">
        <v>5</v>
      </c>
      <c r="Y92" s="38">
        <f t="shared" si="33"/>
        <v>39</v>
      </c>
      <c r="Z92" s="38">
        <f t="shared" si="34"/>
        <v>5</v>
      </c>
      <c r="AA92" s="38">
        <f t="shared" si="35"/>
        <v>34</v>
      </c>
      <c r="AB92" s="39">
        <v>4.8916666666666657</v>
      </c>
      <c r="AC92" s="40">
        <v>4.6000000000000014</v>
      </c>
    </row>
    <row r="93" spans="1:29" ht="15.75" customHeight="1" x14ac:dyDescent="0.25">
      <c r="A93" s="86">
        <v>12</v>
      </c>
      <c r="B93" s="90">
        <v>45519</v>
      </c>
      <c r="C93" s="161" t="s">
        <v>159</v>
      </c>
      <c r="D93" s="162"/>
      <c r="E93" s="162"/>
      <c r="F93" s="162"/>
      <c r="G93" s="162"/>
      <c r="H93" s="162"/>
      <c r="I93" s="162"/>
      <c r="J93" s="162"/>
      <c r="K93" s="162"/>
      <c r="L93" s="163"/>
      <c r="N93" s="35" t="s">
        <v>59</v>
      </c>
      <c r="O93" s="36">
        <v>9</v>
      </c>
      <c r="P93" s="37"/>
      <c r="Q93" s="37"/>
      <c r="R93" s="37"/>
      <c r="S93" s="37"/>
      <c r="T93" s="37"/>
      <c r="U93" s="37"/>
      <c r="V93" s="37"/>
      <c r="W93" s="37"/>
      <c r="X93" s="37"/>
      <c r="Y93" s="38" t="str">
        <f t="shared" si="33"/>
        <v/>
      </c>
      <c r="Z93" s="38">
        <f t="shared" si="34"/>
        <v>9</v>
      </c>
      <c r="AA93" s="38" t="str">
        <f t="shared" si="35"/>
        <v xml:space="preserve"> </v>
      </c>
      <c r="AB93" s="39">
        <v>8.6000000000000014</v>
      </c>
      <c r="AC93" s="40">
        <v>8.6000000000000014</v>
      </c>
    </row>
    <row r="94" spans="1:29" ht="15.75" customHeight="1" x14ac:dyDescent="0.25">
      <c r="N94" s="35" t="s">
        <v>145</v>
      </c>
      <c r="O94" s="36">
        <v>3</v>
      </c>
      <c r="P94" s="37">
        <v>5</v>
      </c>
      <c r="Q94" s="37">
        <v>6</v>
      </c>
      <c r="R94" s="37">
        <v>5</v>
      </c>
      <c r="S94" s="37">
        <v>6</v>
      </c>
      <c r="T94" s="37">
        <v>7</v>
      </c>
      <c r="U94" s="37">
        <v>6</v>
      </c>
      <c r="V94" s="37">
        <v>7</v>
      </c>
      <c r="W94" s="37">
        <v>5</v>
      </c>
      <c r="X94" s="37">
        <v>8</v>
      </c>
      <c r="Y94" s="38">
        <f t="shared" si="33"/>
        <v>55</v>
      </c>
      <c r="Z94" s="38">
        <f t="shared" si="34"/>
        <v>9</v>
      </c>
      <c r="AA94" s="38">
        <f t="shared" si="35"/>
        <v>46</v>
      </c>
      <c r="AB94" s="39">
        <v>8.8000000000000043</v>
      </c>
      <c r="AC94" s="40">
        <v>9.6000000000000014</v>
      </c>
    </row>
    <row r="95" spans="1:29" ht="15.75" customHeight="1" x14ac:dyDescent="0.25">
      <c r="N95" s="35" t="s">
        <v>72</v>
      </c>
      <c r="O95" s="36">
        <v>4</v>
      </c>
      <c r="P95" s="37">
        <v>7</v>
      </c>
      <c r="Q95" s="37">
        <v>7</v>
      </c>
      <c r="R95" s="37">
        <v>7</v>
      </c>
      <c r="S95" s="37">
        <v>4</v>
      </c>
      <c r="T95" s="37">
        <v>6</v>
      </c>
      <c r="U95" s="37">
        <v>8</v>
      </c>
      <c r="V95" s="37">
        <v>7</v>
      </c>
      <c r="W95" s="37">
        <v>4</v>
      </c>
      <c r="X95" s="37">
        <v>8</v>
      </c>
      <c r="Y95" s="38">
        <f t="shared" si="33"/>
        <v>58</v>
      </c>
      <c r="Z95" s="38">
        <f t="shared" si="34"/>
        <v>24</v>
      </c>
      <c r="AA95" s="38">
        <f t="shared" si="35"/>
        <v>34</v>
      </c>
      <c r="AB95" s="39">
        <v>23.537500000000001</v>
      </c>
      <c r="AC95" s="40">
        <v>22.35</v>
      </c>
    </row>
    <row r="96" spans="1:29" ht="15.75" customHeight="1" x14ac:dyDescent="0.25">
      <c r="N96" s="35" t="s">
        <v>44</v>
      </c>
      <c r="O96" s="36">
        <v>9</v>
      </c>
      <c r="P96" s="37">
        <v>7</v>
      </c>
      <c r="Q96" s="37">
        <v>6</v>
      </c>
      <c r="R96" s="37">
        <v>5</v>
      </c>
      <c r="S96" s="37">
        <v>3</v>
      </c>
      <c r="T96" s="37">
        <v>7</v>
      </c>
      <c r="U96" s="37">
        <v>7</v>
      </c>
      <c r="V96" s="37">
        <v>6</v>
      </c>
      <c r="W96" s="37">
        <v>4</v>
      </c>
      <c r="X96" s="37">
        <v>7</v>
      </c>
      <c r="Y96" s="38">
        <f t="shared" si="33"/>
        <v>52</v>
      </c>
      <c r="Z96" s="38">
        <f t="shared" si="34"/>
        <v>14</v>
      </c>
      <c r="AA96" s="38">
        <f t="shared" si="35"/>
        <v>38</v>
      </c>
      <c r="AB96" s="39">
        <v>14.350000000000001</v>
      </c>
      <c r="AC96" s="40">
        <v>14.350000000000001</v>
      </c>
    </row>
    <row r="97" spans="14:29" ht="15.75" customHeight="1" x14ac:dyDescent="0.25">
      <c r="N97" s="35" t="s">
        <v>106</v>
      </c>
      <c r="O97" s="36">
        <v>2</v>
      </c>
      <c r="P97" s="37">
        <v>5</v>
      </c>
      <c r="Q97" s="37">
        <v>5</v>
      </c>
      <c r="R97" s="37">
        <v>5</v>
      </c>
      <c r="S97" s="37">
        <v>2</v>
      </c>
      <c r="T97" s="37">
        <v>4</v>
      </c>
      <c r="U97" s="37">
        <v>5</v>
      </c>
      <c r="V97" s="37">
        <v>5</v>
      </c>
      <c r="W97" s="37">
        <v>4</v>
      </c>
      <c r="X97" s="37">
        <v>5</v>
      </c>
      <c r="Y97" s="38">
        <f t="shared" si="33"/>
        <v>40</v>
      </c>
      <c r="Z97" s="38">
        <f t="shared" si="34"/>
        <v>6</v>
      </c>
      <c r="AA97" s="38">
        <f t="shared" si="35"/>
        <v>34</v>
      </c>
      <c r="AB97" s="39">
        <v>5.8812500000000014</v>
      </c>
      <c r="AC97" s="40">
        <v>5.1312500000000014</v>
      </c>
    </row>
    <row r="98" spans="14:29" ht="15.75" customHeight="1" x14ac:dyDescent="0.25">
      <c r="N98" s="35" t="s">
        <v>87</v>
      </c>
      <c r="O98" s="36">
        <v>5</v>
      </c>
      <c r="P98" s="37">
        <v>5</v>
      </c>
      <c r="Q98" s="37">
        <v>4</v>
      </c>
      <c r="R98" s="37">
        <v>5</v>
      </c>
      <c r="S98" s="37">
        <v>5</v>
      </c>
      <c r="T98" s="37">
        <v>5</v>
      </c>
      <c r="U98" s="37">
        <v>5</v>
      </c>
      <c r="V98" s="37">
        <v>5</v>
      </c>
      <c r="W98" s="37">
        <v>4</v>
      </c>
      <c r="X98" s="37">
        <v>5</v>
      </c>
      <c r="Y98" s="38">
        <f t="shared" si="33"/>
        <v>43</v>
      </c>
      <c r="Z98" s="38">
        <f t="shared" si="34"/>
        <v>4</v>
      </c>
      <c r="AA98" s="38">
        <f t="shared" si="35"/>
        <v>39</v>
      </c>
      <c r="AB98" s="39">
        <v>4.2000000000000028</v>
      </c>
      <c r="AC98" s="40">
        <v>4.3500000000000014</v>
      </c>
    </row>
    <row r="99" spans="14:29" ht="15.75" customHeight="1" x14ac:dyDescent="0.25">
      <c r="N99" s="35" t="s">
        <v>43</v>
      </c>
      <c r="O99" s="36">
        <v>1</v>
      </c>
      <c r="P99" s="37">
        <v>5</v>
      </c>
      <c r="Q99" s="37">
        <v>6</v>
      </c>
      <c r="R99" s="37">
        <v>7</v>
      </c>
      <c r="S99" s="37">
        <v>6</v>
      </c>
      <c r="T99" s="37">
        <v>6</v>
      </c>
      <c r="U99" s="37">
        <v>6</v>
      </c>
      <c r="V99" s="37">
        <v>7</v>
      </c>
      <c r="W99" s="37">
        <v>4</v>
      </c>
      <c r="X99" s="37">
        <v>6</v>
      </c>
      <c r="Y99" s="38">
        <f t="shared" si="33"/>
        <v>53</v>
      </c>
      <c r="Z99" s="38">
        <f t="shared" si="34"/>
        <v>18</v>
      </c>
      <c r="AA99" s="38">
        <f t="shared" si="35"/>
        <v>35</v>
      </c>
      <c r="AB99" s="39">
        <v>18.100000000000001</v>
      </c>
      <c r="AC99" s="40">
        <v>17.600000000000001</v>
      </c>
    </row>
    <row r="100" spans="14:29" ht="15.75" customHeight="1" x14ac:dyDescent="0.25">
      <c r="N100" s="35" t="s">
        <v>125</v>
      </c>
      <c r="O100" s="36">
        <v>10</v>
      </c>
      <c r="P100" s="37">
        <v>5</v>
      </c>
      <c r="Q100" s="37">
        <v>4</v>
      </c>
      <c r="R100" s="37">
        <v>5</v>
      </c>
      <c r="S100" s="37">
        <v>4</v>
      </c>
      <c r="T100" s="37">
        <v>5</v>
      </c>
      <c r="U100" s="37">
        <v>5</v>
      </c>
      <c r="V100" s="37">
        <v>5</v>
      </c>
      <c r="W100" s="37">
        <v>5</v>
      </c>
      <c r="X100" s="37">
        <v>6</v>
      </c>
      <c r="Y100" s="38">
        <f t="shared" ref="Y100:Y101" si="36">IF(P100&gt;1,SUM(P100:X100),"")</f>
        <v>44</v>
      </c>
      <c r="Z100" s="93">
        <f>IF(AB100="TBD","TBD",ROUND(AB100,0))-1</f>
        <v>13</v>
      </c>
      <c r="AA100" s="38">
        <f t="shared" ref="AA100:AA101" si="37">IF(P100&gt;0,SUM(Y100-Z100)," ")</f>
        <v>31</v>
      </c>
      <c r="AB100" s="39">
        <v>13.850000000000001</v>
      </c>
      <c r="AC100" s="40">
        <v>11.850000000000001</v>
      </c>
    </row>
    <row r="101" spans="14:29" ht="15.75" customHeight="1" x14ac:dyDescent="0.25">
      <c r="N101" s="35" t="s">
        <v>104</v>
      </c>
      <c r="O101" s="36">
        <v>7</v>
      </c>
      <c r="P101" s="37">
        <v>4</v>
      </c>
      <c r="Q101" s="37">
        <v>3</v>
      </c>
      <c r="R101" s="37">
        <v>4</v>
      </c>
      <c r="S101" s="37">
        <v>3</v>
      </c>
      <c r="T101" s="37">
        <v>5</v>
      </c>
      <c r="U101" s="37">
        <v>5</v>
      </c>
      <c r="V101" s="37">
        <v>5</v>
      </c>
      <c r="W101" s="37">
        <v>5</v>
      </c>
      <c r="X101" s="37">
        <v>6</v>
      </c>
      <c r="Y101" s="38">
        <f t="shared" si="36"/>
        <v>40</v>
      </c>
      <c r="Z101" s="38">
        <f>IF(AB101="TBD","TBD",ROUND(AB101,0))</f>
        <v>6</v>
      </c>
      <c r="AA101" s="38">
        <f t="shared" si="37"/>
        <v>34</v>
      </c>
      <c r="AB101" s="39">
        <v>5.8500000000000014</v>
      </c>
      <c r="AC101" s="40">
        <v>5.4750000000000014</v>
      </c>
    </row>
    <row r="102" spans="14:29" ht="18.75" customHeight="1" x14ac:dyDescent="0.25">
      <c r="N102" s="94"/>
      <c r="O102" s="95"/>
      <c r="P102" s="37"/>
      <c r="Q102" s="37"/>
      <c r="R102" s="37"/>
      <c r="S102" s="37"/>
      <c r="T102" s="37"/>
      <c r="U102" s="37"/>
      <c r="V102" s="37"/>
      <c r="W102" s="37"/>
      <c r="X102" s="37"/>
      <c r="Y102" s="38"/>
      <c r="Z102" s="38"/>
      <c r="AA102" s="38"/>
      <c r="AB102" s="39"/>
      <c r="AC102" s="96"/>
    </row>
    <row r="103" spans="14:29" ht="15.75" x14ac:dyDescent="0.25">
      <c r="N103" s="97"/>
      <c r="O103" s="95"/>
      <c r="P103" s="37"/>
      <c r="Q103" s="37"/>
      <c r="R103" s="37"/>
      <c r="S103" s="37"/>
      <c r="T103" s="37"/>
      <c r="U103" s="37"/>
      <c r="V103" s="37"/>
      <c r="W103" s="37"/>
      <c r="X103" s="37"/>
      <c r="Y103" s="98" t="s">
        <v>160</v>
      </c>
      <c r="Z103" s="98" t="s">
        <v>22</v>
      </c>
      <c r="AA103" s="98" t="s">
        <v>161</v>
      </c>
      <c r="AB103" s="39"/>
      <c r="AC103" s="96"/>
    </row>
    <row r="104" spans="14:29" ht="15.75" x14ac:dyDescent="0.25">
      <c r="N104" s="11"/>
      <c r="O104" s="99"/>
      <c r="P104" s="100" t="s">
        <v>4</v>
      </c>
      <c r="Q104" s="101" t="s">
        <v>5</v>
      </c>
      <c r="R104" s="101" t="s">
        <v>6</v>
      </c>
      <c r="S104" s="101" t="s">
        <v>7</v>
      </c>
      <c r="T104" s="101" t="s">
        <v>8</v>
      </c>
      <c r="U104" s="102" t="s">
        <v>9</v>
      </c>
      <c r="V104" s="102" t="s">
        <v>10</v>
      </c>
      <c r="W104" s="101" t="s">
        <v>11</v>
      </c>
      <c r="X104" s="102" t="s">
        <v>12</v>
      </c>
      <c r="Y104" s="103" t="s">
        <v>162</v>
      </c>
      <c r="Z104" s="103" t="s">
        <v>162</v>
      </c>
      <c r="AA104" s="103" t="s">
        <v>162</v>
      </c>
      <c r="AB104" s="11"/>
      <c r="AC104" s="11"/>
    </row>
    <row r="105" spans="14:29" ht="15.75" x14ac:dyDescent="0.25">
      <c r="N105" s="25" t="s">
        <v>163</v>
      </c>
      <c r="O105" s="104"/>
      <c r="P105" s="104">
        <f t="shared" ref="P105:AC105" si="38">AVERAGE(P4:P101)</f>
        <v>5.253333333333333</v>
      </c>
      <c r="Q105" s="104">
        <f t="shared" si="38"/>
        <v>5.0666666666666664</v>
      </c>
      <c r="R105" s="104">
        <f t="shared" si="38"/>
        <v>5.3866666666666667</v>
      </c>
      <c r="S105" s="104">
        <f t="shared" si="38"/>
        <v>3.9466666666666668</v>
      </c>
      <c r="T105" s="104">
        <f t="shared" si="38"/>
        <v>4.9466666666666663</v>
      </c>
      <c r="U105" s="104">
        <f t="shared" si="38"/>
        <v>5.68</v>
      </c>
      <c r="V105" s="104">
        <f t="shared" si="38"/>
        <v>5.5733333333333333</v>
      </c>
      <c r="W105" s="104">
        <f t="shared" si="38"/>
        <v>4.12</v>
      </c>
      <c r="X105" s="104">
        <f t="shared" si="38"/>
        <v>5.8266666666666671</v>
      </c>
      <c r="Y105" s="105">
        <f t="shared" si="38"/>
        <v>45.8</v>
      </c>
      <c r="Z105" s="106">
        <f t="shared" si="38"/>
        <v>8.9897959183673475</v>
      </c>
      <c r="AA105" s="106">
        <f t="shared" si="38"/>
        <v>36.533333333333331</v>
      </c>
      <c r="AB105" s="107">
        <f t="shared" si="38"/>
        <v>8.9337562763200573</v>
      </c>
      <c r="AC105" s="107">
        <f t="shared" si="38"/>
        <v>8.8324595076125778</v>
      </c>
    </row>
    <row r="106" spans="14:29" ht="15.75" x14ac:dyDescent="0.25">
      <c r="N106" s="25" t="s">
        <v>164</v>
      </c>
      <c r="O106" s="104"/>
      <c r="P106" s="104">
        <f t="shared" ref="P106:X106" si="39">P105-P3</f>
        <v>1.253333333333333</v>
      </c>
      <c r="Q106" s="104">
        <f t="shared" si="39"/>
        <v>1.0666666666666664</v>
      </c>
      <c r="R106" s="104">
        <f t="shared" si="39"/>
        <v>1.3866666666666667</v>
      </c>
      <c r="S106" s="104">
        <f t="shared" si="39"/>
        <v>0.94666666666666677</v>
      </c>
      <c r="T106" s="104">
        <f t="shared" si="39"/>
        <v>0.94666666666666632</v>
      </c>
      <c r="U106" s="104">
        <f t="shared" si="39"/>
        <v>0.67999999999999972</v>
      </c>
      <c r="V106" s="108">
        <f t="shared" si="39"/>
        <v>1.5733333333333333</v>
      </c>
      <c r="W106" s="109">
        <f t="shared" si="39"/>
        <v>1.1200000000000001</v>
      </c>
      <c r="X106" s="104">
        <f t="shared" si="39"/>
        <v>0.8266666666666671</v>
      </c>
      <c r="Y106" s="11"/>
      <c r="Z106" s="11"/>
      <c r="AA106" s="11"/>
      <c r="AB106" s="11"/>
      <c r="AC106" s="11"/>
    </row>
    <row r="107" spans="14:29" ht="15.75" x14ac:dyDescent="0.25">
      <c r="N107" s="25" t="s">
        <v>165</v>
      </c>
      <c r="O107" s="104"/>
      <c r="P107" s="16">
        <f>COUNTIF(P4:P101,"&lt;4")</f>
        <v>1</v>
      </c>
      <c r="Q107" s="16">
        <f>COUNTIF(Q4:Q101,"&lt;4")</f>
        <v>3</v>
      </c>
      <c r="R107" s="16">
        <f>COUNTIF(R4:R101,"&lt;4")</f>
        <v>0</v>
      </c>
      <c r="S107" s="16">
        <f>COUNTIF(S4:S101,"&lt;3")</f>
        <v>1</v>
      </c>
      <c r="T107" s="16">
        <f>COUNTIF(T4:T101,"&lt;4")</f>
        <v>4</v>
      </c>
      <c r="U107" s="16">
        <f>COUNTIF(U4:U101,"&lt;5")</f>
        <v>8</v>
      </c>
      <c r="V107" s="16">
        <f>COUNTIF(V4:V101,"&lt;4")</f>
        <v>0</v>
      </c>
      <c r="W107" s="16">
        <f>COUNTIF(W4:W101,"&lt;3")</f>
        <v>2</v>
      </c>
      <c r="X107" s="16">
        <f>COUNTIF(X4:X101,"&lt;5")</f>
        <v>9</v>
      </c>
      <c r="Y107" s="11"/>
      <c r="Z107" s="11"/>
      <c r="AA107" s="11"/>
      <c r="AB107" s="11"/>
      <c r="AC107" s="11"/>
    </row>
    <row r="108" spans="14:29" ht="15.75" x14ac:dyDescent="0.25">
      <c r="N108" s="25" t="s">
        <v>166</v>
      </c>
      <c r="O108" s="16"/>
      <c r="P108" s="16">
        <f>COUNTIF(P8:P101,"=4")</f>
        <v>13</v>
      </c>
      <c r="Q108" s="16">
        <f>COUNTIF(Q4:Q101,"=4")</f>
        <v>19</v>
      </c>
      <c r="R108" s="16">
        <f>COUNTIF(R4:R101,"=4")</f>
        <v>11</v>
      </c>
      <c r="S108" s="16">
        <f>COUNTIF(S4:S101,"=3")</f>
        <v>23</v>
      </c>
      <c r="T108" s="16">
        <f>COUNTIF(T4:T101,"=4")</f>
        <v>25</v>
      </c>
      <c r="U108" s="16">
        <f>COUNTIF(U4:U101,"=5")</f>
        <v>27</v>
      </c>
      <c r="V108" s="16">
        <f>COUNTIF(V4:V101,"=4")</f>
        <v>14</v>
      </c>
      <c r="W108" s="16">
        <f>COUNTIF(W4:W101,"=3")</f>
        <v>18</v>
      </c>
      <c r="X108" s="16">
        <f>COUNTIF(X4:X101,"=5")</f>
        <v>20</v>
      </c>
      <c r="Y108" s="11"/>
      <c r="Z108" s="11"/>
      <c r="AA108" s="11"/>
      <c r="AB108" s="11"/>
      <c r="AC108" s="11"/>
    </row>
    <row r="109" spans="14:29" ht="15.75" x14ac:dyDescent="0.25">
      <c r="N109" s="25" t="s">
        <v>167</v>
      </c>
      <c r="O109" s="110"/>
      <c r="P109" s="16">
        <f>COUNTIF(P4:P101,"=5")</f>
        <v>35</v>
      </c>
      <c r="Q109" s="16">
        <f>COUNTIF(Q4:Q101,"=5")</f>
        <v>27</v>
      </c>
      <c r="R109" s="16">
        <f>COUNTIF(R4:R101,"=5")</f>
        <v>35</v>
      </c>
      <c r="S109" s="16">
        <f>COUNTIF(S4:S101,"=4")</f>
        <v>35</v>
      </c>
      <c r="T109" s="16">
        <f>COUNTIF(T4:T101,"=5")</f>
        <v>24</v>
      </c>
      <c r="U109" s="16">
        <f>COUNTIF(U4:U101,"=6")</f>
        <v>25</v>
      </c>
      <c r="V109" s="16">
        <f>COUNTIF(V4:V101,"=5")</f>
        <v>24</v>
      </c>
      <c r="W109" s="16">
        <f>COUNTIF(W4:W101,"=4")</f>
        <v>29</v>
      </c>
      <c r="X109" s="16">
        <f>COUNTIF(X4:X101,"=6")</f>
        <v>28</v>
      </c>
      <c r="Y109" s="11"/>
      <c r="Z109" s="11"/>
      <c r="AA109" s="11"/>
      <c r="AB109" s="11"/>
      <c r="AC109" s="11"/>
    </row>
    <row r="110" spans="14:29" ht="15.75" x14ac:dyDescent="0.25">
      <c r="N110" s="25" t="s">
        <v>168</v>
      </c>
      <c r="O110" s="110"/>
      <c r="P110" s="16">
        <f>COUNTIF(P4:P101,"&gt;5")</f>
        <v>25</v>
      </c>
      <c r="Q110" s="16">
        <f>COUNTIF(Q4:Q101,"&gt;5")</f>
        <v>26</v>
      </c>
      <c r="R110" s="16">
        <f>COUNTIF(R4:R101,"&gt;5")</f>
        <v>29</v>
      </c>
      <c r="S110" s="16">
        <f>COUNTIF(S4:S101,"&gt;4")</f>
        <v>16</v>
      </c>
      <c r="T110" s="16">
        <f>COUNTIF(T4:T101,"&gt;5")</f>
        <v>22</v>
      </c>
      <c r="U110" s="16">
        <f>COUNTIF(U4:U101,"&gt;6")</f>
        <v>15</v>
      </c>
      <c r="V110" s="16">
        <f>COUNTIF(V4:V101,"&gt;5")</f>
        <v>37</v>
      </c>
      <c r="W110" s="16">
        <f>COUNTIF(W4:W101,"&gt;4")</f>
        <v>26</v>
      </c>
      <c r="X110" s="16">
        <f>COUNTIF(X4:X101,"&gt;6")</f>
        <v>18</v>
      </c>
      <c r="Y110" s="11"/>
      <c r="Z110" s="11"/>
      <c r="AA110" s="11"/>
      <c r="AB110" s="11"/>
      <c r="AC110" s="11"/>
    </row>
    <row r="111" spans="14:29" ht="15.75" x14ac:dyDescent="0.25">
      <c r="N111" s="25" t="s">
        <v>169</v>
      </c>
      <c r="O111" s="110"/>
      <c r="P111" s="25">
        <f>SUM(P107:X107)</f>
        <v>28</v>
      </c>
      <c r="Q111" s="111">
        <f>P111/(SUM(P111:P114))</f>
        <v>4.1543026706231452E-2</v>
      </c>
      <c r="R111" s="25"/>
      <c r="S111" s="25"/>
      <c r="T111" s="25"/>
      <c r="U111" s="25"/>
      <c r="V111" s="25"/>
      <c r="W111" s="25"/>
      <c r="X111" s="25"/>
      <c r="Y111" s="11"/>
      <c r="Z111" s="11"/>
      <c r="AA111" s="11"/>
      <c r="AB111" s="11"/>
      <c r="AC111" s="11"/>
    </row>
    <row r="112" spans="14:29" ht="15.75" x14ac:dyDescent="0.25">
      <c r="N112" s="25" t="s">
        <v>170</v>
      </c>
      <c r="O112" s="16"/>
      <c r="P112" s="25">
        <f>SUM(P108:X108)</f>
        <v>170</v>
      </c>
      <c r="Q112" s="111">
        <f>P112/(SUM(P111:P114))</f>
        <v>0.25222551928783382</v>
      </c>
      <c r="R112" s="25"/>
      <c r="S112" s="25"/>
      <c r="T112" s="11"/>
      <c r="U112" s="11"/>
      <c r="V112" s="11"/>
      <c r="W112" s="11"/>
      <c r="X112" s="11"/>
      <c r="Y112" s="11"/>
      <c r="Z112" s="11"/>
      <c r="AA112" s="11"/>
      <c r="AB112" s="11"/>
      <c r="AC112" s="11"/>
    </row>
    <row r="113" spans="10:29" ht="15.75" x14ac:dyDescent="0.25">
      <c r="N113" s="25" t="s">
        <v>171</v>
      </c>
      <c r="O113" s="110"/>
      <c r="P113" s="25">
        <f>SUM(P109:X109)</f>
        <v>262</v>
      </c>
      <c r="Q113" s="111">
        <f>P113/(SUM(P111:P114))</f>
        <v>0.38872403560830859</v>
      </c>
      <c r="R113" s="25"/>
      <c r="S113" s="25"/>
      <c r="T113" s="11"/>
      <c r="U113" s="11"/>
      <c r="V113" s="11"/>
      <c r="W113" s="11"/>
      <c r="X113" s="11"/>
      <c r="Y113" s="11"/>
      <c r="Z113" s="11"/>
      <c r="AA113" s="11"/>
      <c r="AB113" s="11"/>
      <c r="AC113" s="11"/>
    </row>
    <row r="114" spans="10:29" ht="15.75" x14ac:dyDescent="0.25">
      <c r="J114" s="8"/>
      <c r="K114" s="8"/>
      <c r="L114" s="8"/>
      <c r="N114" s="25" t="s">
        <v>172</v>
      </c>
      <c r="O114" s="110"/>
      <c r="P114" s="25">
        <f>SUM(P110:X110)</f>
        <v>214</v>
      </c>
      <c r="Q114" s="111">
        <f>P114/(SUM(P111:P114))</f>
        <v>0.31750741839762614</v>
      </c>
      <c r="R114" s="25"/>
      <c r="S114" s="25"/>
      <c r="T114" s="11"/>
      <c r="U114" s="11"/>
      <c r="V114" s="11"/>
      <c r="W114" s="11"/>
      <c r="X114" s="11"/>
      <c r="Y114" s="11"/>
      <c r="Z114" s="11"/>
      <c r="AA114" s="11"/>
      <c r="AB114" s="11"/>
      <c r="AC114" s="11"/>
    </row>
    <row r="115" spans="10:29" ht="15.75" x14ac:dyDescent="0.25">
      <c r="J115" s="8"/>
      <c r="K115" s="8"/>
      <c r="L115" s="8"/>
      <c r="N115" s="25" t="s">
        <v>173</v>
      </c>
      <c r="O115" s="16"/>
      <c r="P115" s="25">
        <f>SUM(P4:X101)</f>
        <v>3435</v>
      </c>
      <c r="Q115" s="25"/>
      <c r="R115" s="25"/>
      <c r="S115" s="25"/>
      <c r="T115" s="11"/>
      <c r="U115" s="11"/>
      <c r="V115" s="11"/>
      <c r="W115" s="11"/>
      <c r="X115" s="11"/>
      <c r="Y115" s="11"/>
      <c r="Z115" s="11"/>
      <c r="AA115" s="11"/>
      <c r="AB115" s="11"/>
      <c r="AC115" s="11"/>
    </row>
    <row r="116" spans="10:29" ht="15.75" x14ac:dyDescent="0.25">
      <c r="J116" s="8"/>
      <c r="K116" s="8"/>
      <c r="L116" s="8"/>
      <c r="N116" s="25" t="s">
        <v>174</v>
      </c>
      <c r="O116" s="110"/>
      <c r="P116" s="25">
        <f>COUNTIF(P4:P101,"&gt;0")</f>
        <v>75</v>
      </c>
      <c r="Q116" s="25"/>
      <c r="R116" s="25"/>
      <c r="S116" s="25"/>
      <c r="T116" s="11"/>
      <c r="U116" s="11"/>
      <c r="V116" s="11"/>
      <c r="W116" s="11"/>
      <c r="X116" s="11"/>
      <c r="Y116" s="11"/>
      <c r="Z116" s="11"/>
      <c r="AA116" s="11"/>
      <c r="AB116" s="11"/>
      <c r="AC116" s="11"/>
    </row>
    <row r="117" spans="10:29" ht="15.75" x14ac:dyDescent="0.25">
      <c r="J117" s="8"/>
      <c r="K117" s="8"/>
      <c r="L117" s="8"/>
      <c r="N117" s="25" t="s">
        <v>175</v>
      </c>
      <c r="O117" s="16"/>
      <c r="P117" s="112">
        <f>P116/C1</f>
        <v>0.76530612244897955</v>
      </c>
      <c r="Q117" s="25"/>
      <c r="R117" s="25"/>
      <c r="S117" s="25"/>
      <c r="T117" s="11"/>
      <c r="U117" s="11"/>
      <c r="V117" s="11"/>
      <c r="W117" s="11"/>
      <c r="X117" s="11"/>
      <c r="Y117" s="11"/>
      <c r="Z117" s="11"/>
      <c r="AA117" s="11"/>
      <c r="AB117" s="11"/>
      <c r="AC117" s="11"/>
    </row>
    <row r="118" spans="10:29" x14ac:dyDescent="0.25">
      <c r="J118" s="8"/>
      <c r="K118" s="8"/>
      <c r="L118" s="8"/>
    </row>
    <row r="119" spans="10:29" x14ac:dyDescent="0.25">
      <c r="J119" s="8"/>
      <c r="K119" s="8"/>
      <c r="L119" s="8"/>
    </row>
    <row r="120" spans="10:29" x14ac:dyDescent="0.25">
      <c r="J120" s="8"/>
      <c r="K120" s="8"/>
      <c r="L120" s="8"/>
    </row>
    <row r="121" spans="10:29" x14ac:dyDescent="0.25">
      <c r="J121" s="8"/>
      <c r="K121" s="8"/>
      <c r="L121" s="8"/>
    </row>
    <row r="122" spans="10:29" x14ac:dyDescent="0.25">
      <c r="J122" s="8"/>
      <c r="K122" s="8"/>
      <c r="L122" s="8"/>
    </row>
    <row r="123" spans="10:29" x14ac:dyDescent="0.25">
      <c r="J123" s="8"/>
      <c r="K123" s="8"/>
      <c r="L123" s="8"/>
    </row>
    <row r="124" spans="10:29" x14ac:dyDescent="0.25">
      <c r="J124" s="8"/>
      <c r="K124" s="8"/>
      <c r="L124" s="8"/>
    </row>
    <row r="125" spans="10:29" x14ac:dyDescent="0.25">
      <c r="J125" s="8"/>
      <c r="K125" s="8"/>
      <c r="L125" s="8"/>
    </row>
    <row r="126" spans="10:29" x14ac:dyDescent="0.25">
      <c r="J126" s="8"/>
      <c r="K126" s="8"/>
      <c r="L126" s="8"/>
    </row>
    <row r="127" spans="10:29" x14ac:dyDescent="0.25">
      <c r="J127" s="8"/>
      <c r="K127" s="8"/>
      <c r="L127" s="8"/>
    </row>
    <row r="128" spans="10:29" x14ac:dyDescent="0.25">
      <c r="J128" s="8"/>
      <c r="K128" s="8"/>
      <c r="L128" s="8"/>
    </row>
    <row r="129" spans="10:12" x14ac:dyDescent="0.25">
      <c r="J129" s="8"/>
      <c r="K129" s="8"/>
      <c r="L129" s="8"/>
    </row>
    <row r="130" spans="10:12" x14ac:dyDescent="0.25">
      <c r="J130" s="8"/>
      <c r="K130" s="8"/>
      <c r="L130" s="8"/>
    </row>
    <row r="131" spans="10:12" x14ac:dyDescent="0.25">
      <c r="J131" s="8"/>
      <c r="K131" s="8"/>
      <c r="L131" s="8"/>
    </row>
    <row r="132" spans="10:12" x14ac:dyDescent="0.25">
      <c r="J132" s="8"/>
      <c r="K132" s="8"/>
      <c r="L132" s="8"/>
    </row>
    <row r="133" spans="10:12" x14ac:dyDescent="0.25">
      <c r="J133" s="8"/>
      <c r="K133" s="8"/>
      <c r="L133" s="8"/>
    </row>
    <row r="134" spans="10:12" x14ac:dyDescent="0.25">
      <c r="J134" s="8"/>
      <c r="K134" s="8"/>
      <c r="L134" s="8"/>
    </row>
    <row r="135" spans="10:12" x14ac:dyDescent="0.25">
      <c r="J135" s="8"/>
      <c r="K135" s="8"/>
      <c r="L135" s="8"/>
    </row>
    <row r="136" spans="10:12" x14ac:dyDescent="0.25">
      <c r="J136" s="8"/>
      <c r="K136" s="8"/>
      <c r="L136" s="8"/>
    </row>
    <row r="137" spans="10:12" x14ac:dyDescent="0.25">
      <c r="J137" s="58"/>
      <c r="K137" s="59"/>
      <c r="L137" s="59"/>
    </row>
  </sheetData>
  <sortState xmlns:xlrd2="http://schemas.microsoft.com/office/spreadsheetml/2017/richdata2" ref="F50:I59">
    <sortCondition ref="I50:I59"/>
  </sortState>
  <mergeCells count="3">
    <mergeCell ref="C91:L91"/>
    <mergeCell ref="C92:L92"/>
    <mergeCell ref="C93:L93"/>
  </mergeCells>
  <conditionalFormatting sqref="N107:N117">
    <cfRule type="cellIs" dxfId="9" priority="4" stopIfTrue="1" operator="between">
      <formula>1</formula>
      <formula>3</formula>
    </cfRule>
  </conditionalFormatting>
  <conditionalFormatting sqref="P5:R5 T5:U5">
    <cfRule type="cellIs" dxfId="8" priority="8" stopIfTrue="1" operator="between">
      <formula>1</formula>
      <formula>3</formula>
    </cfRule>
  </conditionalFormatting>
  <conditionalFormatting sqref="P106:T106">
    <cfRule type="colorScale" priority="5">
      <colorScale>
        <cfvo type="min"/>
        <cfvo type="percentile" val="50"/>
        <cfvo type="max"/>
        <color rgb="FF63BE7B"/>
        <color rgb="FFFFEB84"/>
        <color rgb="FFF8696B"/>
      </colorScale>
    </cfRule>
  </conditionalFormatting>
  <conditionalFormatting sqref="Q50">
    <cfRule type="cellIs" dxfId="7" priority="10" stopIfTrue="1" operator="between">
      <formula>1</formula>
      <formula>3</formula>
    </cfRule>
  </conditionalFormatting>
  <conditionalFormatting sqref="S4:S103">
    <cfRule type="cellIs" dxfId="6" priority="6" stopIfTrue="1" operator="between">
      <formula>1</formula>
      <formula>2</formula>
    </cfRule>
  </conditionalFormatting>
  <conditionalFormatting sqref="U106:X106">
    <cfRule type="colorScale" priority="3">
      <colorScale>
        <cfvo type="min"/>
        <cfvo type="percentile" val="50"/>
        <cfvo type="max"/>
        <color rgb="FF63BE7B"/>
        <color rgb="FFFFEB84"/>
        <color rgb="FFF8696B"/>
      </colorScale>
    </cfRule>
  </conditionalFormatting>
  <conditionalFormatting sqref="W4:W7">
    <cfRule type="cellIs" dxfId="5" priority="7" stopIfTrue="1" operator="between">
      <formula>1</formula>
      <formula>2</formula>
    </cfRule>
  </conditionalFormatting>
  <conditionalFormatting sqref="W9:W24 W26:W32 W34:W50 W52:W62 W65">
    <cfRule type="cellIs" dxfId="4" priority="9" stopIfTrue="1" operator="between">
      <formula>1</formula>
      <formula>2</formula>
    </cfRule>
  </conditionalFormatting>
  <conditionalFormatting sqref="W69:W78">
    <cfRule type="cellIs" dxfId="3" priority="1" stopIfTrue="1" operator="between">
      <formula>1</formula>
      <formula>2</formula>
    </cfRule>
  </conditionalFormatting>
  <conditionalFormatting sqref="X4:X78">
    <cfRule type="cellIs" dxfId="2" priority="2" operator="between">
      <formula>1</formula>
      <formula>4</formula>
    </cfRule>
  </conditionalFormatting>
  <conditionalFormatting sqref="Y4:Y103">
    <cfRule type="top10" dxfId="1" priority="11" percent="1" bottom="1" rank="10"/>
  </conditionalFormatting>
  <conditionalFormatting sqref="AA4:AA103">
    <cfRule type="top10" dxfId="0" priority="12" percent="1" bottom="1" rank="10"/>
  </conditionalFormatting>
  <printOptions horizontalCentered="1" verticalCentered="1"/>
  <pageMargins left="0.25" right="0.2" top="0.25" bottom="0.25" header="0.3" footer="0.3"/>
  <pageSetup scale="95" fitToHeight="0" orientation="landscape" r:id="rId1"/>
  <headerFooter>
    <oddHeader>&amp;LB9 6.27.24&amp;CMLCC MEN'S LEAGUE
Top 6 NET scores or Highest # common scores between teams. 
IF a TIE, will start using next avail score until to determine outcome.</oddHeader>
  </headerFooter>
  <rowBreaks count="4" manualBreakCount="4">
    <brk id="31" max="12" man="1"/>
    <brk id="61" max="12" man="1"/>
    <brk id="93" max="12" man="1"/>
    <brk id="131" max="12"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B52AB-EA9A-4531-943F-3A8360CD75B0}">
  <dimension ref="A1:BH791"/>
  <sheetViews>
    <sheetView workbookViewId="0">
      <selection activeCell="T12" sqref="T12"/>
    </sheetView>
  </sheetViews>
  <sheetFormatPr defaultRowHeight="15" x14ac:dyDescent="0.25"/>
  <cols>
    <col min="1" max="1" width="21.140625" style="9" customWidth="1"/>
    <col min="2" max="2" width="10.140625" style="113" customWidth="1"/>
    <col min="3" max="3" width="9.7109375" style="114" customWidth="1"/>
    <col min="4" max="4" width="14.85546875" style="156" customWidth="1"/>
    <col min="5" max="5" width="15.28515625" style="156" customWidth="1"/>
    <col min="6" max="6" width="10.28515625" style="9" customWidth="1"/>
    <col min="7" max="9" width="10.85546875" style="9" customWidth="1"/>
    <col min="10" max="10" width="11" style="9" customWidth="1"/>
    <col min="11" max="11" width="10.85546875" style="9" customWidth="1"/>
    <col min="12" max="12" width="9" style="156" customWidth="1"/>
    <col min="13" max="13" width="9.85546875" style="156" customWidth="1"/>
    <col min="14" max="14" width="8.85546875" style="156" customWidth="1"/>
    <col min="15" max="15" width="7.5703125" style="157" customWidth="1"/>
    <col min="16" max="16" width="9" style="9" customWidth="1"/>
    <col min="17" max="17" width="9.140625" style="9" customWidth="1"/>
    <col min="18" max="18" width="7.7109375" style="9" customWidth="1"/>
    <col min="19" max="19" width="11.42578125" style="149" customWidth="1"/>
    <col min="20" max="20" width="24.140625" style="149" customWidth="1"/>
    <col min="21" max="21" width="9.140625" style="9"/>
    <col min="22" max="22" width="18.140625" style="9" customWidth="1"/>
    <col min="23" max="25" width="9.140625" style="9"/>
    <col min="26" max="26" width="9.28515625" style="9" customWidth="1"/>
    <col min="27" max="16384" width="9.140625" style="9"/>
  </cols>
  <sheetData>
    <row r="1" spans="1:60" ht="22.5" customHeight="1" x14ac:dyDescent="0.25">
      <c r="D1" s="115" t="s">
        <v>176</v>
      </c>
      <c r="E1" s="116">
        <v>35.4</v>
      </c>
      <c r="F1" s="164" t="s">
        <v>177</v>
      </c>
      <c r="G1" s="164"/>
      <c r="H1" s="164"/>
      <c r="I1" s="164"/>
      <c r="J1" s="164"/>
      <c r="K1" s="164"/>
      <c r="L1" s="117" t="s">
        <v>178</v>
      </c>
      <c r="M1" s="118"/>
      <c r="N1" s="118"/>
      <c r="O1" s="119"/>
      <c r="P1" s="119"/>
      <c r="Q1" s="120" t="s">
        <v>179</v>
      </c>
      <c r="R1" s="120"/>
      <c r="S1" s="120"/>
      <c r="T1" s="120"/>
      <c r="U1" s="120"/>
      <c r="V1" s="120"/>
      <c r="W1" s="120"/>
      <c r="X1" s="120"/>
    </row>
    <row r="2" spans="1:60" ht="31.5" customHeight="1" x14ac:dyDescent="0.25">
      <c r="A2" s="121" t="s">
        <v>180</v>
      </c>
      <c r="B2" s="122" t="s">
        <v>181</v>
      </c>
      <c r="C2" s="123" t="s">
        <v>182</v>
      </c>
      <c r="D2" s="124" t="s">
        <v>183</v>
      </c>
      <c r="E2" s="124" t="s">
        <v>183</v>
      </c>
      <c r="F2" s="125" t="s">
        <v>184</v>
      </c>
      <c r="G2" s="125" t="s">
        <v>185</v>
      </c>
      <c r="H2" s="125" t="s">
        <v>186</v>
      </c>
      <c r="I2" s="125" t="s">
        <v>187</v>
      </c>
      <c r="J2" s="125" t="s">
        <v>188</v>
      </c>
      <c r="K2" s="126" t="s">
        <v>189</v>
      </c>
      <c r="L2" s="127" t="s">
        <v>190</v>
      </c>
      <c r="M2" s="127" t="s">
        <v>191</v>
      </c>
      <c r="N2" s="127" t="s">
        <v>192</v>
      </c>
      <c r="O2" s="127" t="s">
        <v>193</v>
      </c>
      <c r="P2" s="128" t="s">
        <v>194</v>
      </c>
      <c r="Q2" s="129" t="s">
        <v>195</v>
      </c>
      <c r="R2" s="129" t="s">
        <v>196</v>
      </c>
      <c r="S2" s="130" t="s">
        <v>197</v>
      </c>
      <c r="T2" s="131" t="s">
        <v>198</v>
      </c>
      <c r="U2" s="132"/>
      <c r="V2" s="132"/>
      <c r="W2" s="132"/>
      <c r="X2" s="132"/>
      <c r="Y2" s="132"/>
      <c r="Z2" s="132"/>
    </row>
    <row r="3" spans="1:60" ht="15.75" x14ac:dyDescent="0.25">
      <c r="A3" s="35" t="s">
        <v>30</v>
      </c>
      <c r="B3" s="133" t="str">
        <f>INDEX('[1]2024 Sign Ups'!$B$2:$B$101,MATCH(A3,'[1]2024 Sign Ups'!$A$2:$A$101,0))</f>
        <v>Y</v>
      </c>
      <c r="C3" s="133">
        <v>7</v>
      </c>
      <c r="D3" s="134">
        <f>L3+35.4</f>
        <v>53.2</v>
      </c>
      <c r="E3" s="135">
        <f t="shared" ref="E3:E66" si="0">D3</f>
        <v>53.2</v>
      </c>
      <c r="F3" s="136">
        <v>54</v>
      </c>
      <c r="G3" s="136" t="s">
        <v>216</v>
      </c>
      <c r="H3" s="136" t="s">
        <v>216</v>
      </c>
      <c r="I3" s="136">
        <v>59</v>
      </c>
      <c r="J3" s="136">
        <v>49</v>
      </c>
      <c r="K3" s="136">
        <v>54</v>
      </c>
      <c r="L3" s="135">
        <f>VLOOKUP($A3,'[1]2024 Sign Ups'!$A$2:$T$101,3,FALSE)</f>
        <v>17.800000000000004</v>
      </c>
      <c r="M3" s="135">
        <f>AVERAGE(SMALL((D3:F3),{1,2,3}))-$E$1</f>
        <v>18.06666666666667</v>
      </c>
      <c r="N3" s="135">
        <f>AVERAGE(SMALL((D3:G3),{1,2,3}))-$E$1</f>
        <v>18.06666666666667</v>
      </c>
      <c r="O3" s="135">
        <f>AVERAGE(SMALL((D3:H3),{1,2,3}))-$E$1</f>
        <v>18.06666666666667</v>
      </c>
      <c r="P3" s="135">
        <f>AVERAGE(SMALL(($D3:I3),{1,2,3,4}))-35.4</f>
        <v>19.450000000000003</v>
      </c>
      <c r="Q3" s="135">
        <f>AVERAGE(SMALL(($D3:J3),{1,2,3,4}))-35.4</f>
        <v>16.950000000000003</v>
      </c>
      <c r="R3" s="135">
        <f>AVERAGE(SMALL(($E3:K3),{1,2,3,4}))-35.4</f>
        <v>17.149999999999999</v>
      </c>
      <c r="S3" s="137">
        <f t="shared" ref="S3:S34" si="1">COUNT(F3:K3)</f>
        <v>4</v>
      </c>
      <c r="T3" s="138">
        <v>2</v>
      </c>
      <c r="V3" s="139"/>
      <c r="W3" s="139"/>
      <c r="X3" s="139"/>
    </row>
    <row r="4" spans="1:60" ht="15.75" x14ac:dyDescent="0.25">
      <c r="A4" s="35" t="s">
        <v>33</v>
      </c>
      <c r="B4" s="133" t="str">
        <f>INDEX('[1]2024 Sign Ups'!$B$2:$B$101,MATCH(A4,'[1]2024 Sign Ups'!$A$2:$A$101,0))</f>
        <v>Y</v>
      </c>
      <c r="C4" s="133">
        <v>10</v>
      </c>
      <c r="D4" s="134">
        <f>L4+35.4</f>
        <v>45.2</v>
      </c>
      <c r="E4" s="135">
        <f t="shared" si="0"/>
        <v>45.2</v>
      </c>
      <c r="F4" s="136">
        <v>54</v>
      </c>
      <c r="G4" s="136" t="s">
        <v>216</v>
      </c>
      <c r="H4" s="136">
        <v>43</v>
      </c>
      <c r="I4" s="136">
        <v>43</v>
      </c>
      <c r="J4" s="136">
        <v>42</v>
      </c>
      <c r="K4" s="136">
        <v>44</v>
      </c>
      <c r="L4" s="135">
        <f>VLOOKUP($A4,'[1]2024 Sign Ups'!$A$2:$T$101,3,FALSE)</f>
        <v>9.8000000000000043</v>
      </c>
      <c r="M4" s="135">
        <f>AVERAGE(SMALL((D4:F4),{1,2,3}))-$E$1</f>
        <v>12.733333333333334</v>
      </c>
      <c r="N4" s="135">
        <f>AVERAGE(SMALL((D4:G4),{1,2,3}))-$E$1</f>
        <v>12.733333333333334</v>
      </c>
      <c r="O4" s="135">
        <f>AVERAGE(SMALL((D4:H4),{1,2,3,4}))-35.4</f>
        <v>11.450000000000003</v>
      </c>
      <c r="P4" s="135">
        <f>AVERAGE(SMALL(($D4:I4),{1,2,3,4}))-35.4</f>
        <v>8.6999999999999957</v>
      </c>
      <c r="Q4" s="135">
        <f>AVERAGE(SMALL(($E4:J4),{1,2,3,4}))-35.4</f>
        <v>7.8999999999999986</v>
      </c>
      <c r="R4" s="135">
        <f>AVERAGE(SMALL(($E4:K4),{1,2,3,4}))-35.4</f>
        <v>7.6000000000000014</v>
      </c>
      <c r="S4" s="137">
        <f t="shared" si="1"/>
        <v>5</v>
      </c>
      <c r="T4" s="138">
        <v>2</v>
      </c>
      <c r="V4" s="140"/>
      <c r="W4" s="166"/>
      <c r="X4" s="167"/>
    </row>
    <row r="5" spans="1:60" ht="15.75" x14ac:dyDescent="0.25">
      <c r="A5" s="43" t="s">
        <v>36</v>
      </c>
      <c r="B5" s="133" t="str">
        <f>INDEX('[1]2024 Sign Ups'!$B$2:$B$101,MATCH(A5,'[1]2024 Sign Ups'!$A$2:$A$101,0))</f>
        <v>Y</v>
      </c>
      <c r="C5" s="133">
        <v>4</v>
      </c>
      <c r="D5" s="134">
        <f>L5+35.4</f>
        <v>47.714285714285715</v>
      </c>
      <c r="E5" s="135">
        <f t="shared" si="0"/>
        <v>47.714285714285715</v>
      </c>
      <c r="F5" s="136" t="s">
        <v>216</v>
      </c>
      <c r="G5" s="136">
        <v>57</v>
      </c>
      <c r="H5" s="136">
        <v>54</v>
      </c>
      <c r="I5" s="136">
        <v>49</v>
      </c>
      <c r="J5" s="136">
        <v>48</v>
      </c>
      <c r="K5" s="136">
        <v>53</v>
      </c>
      <c r="L5" s="135">
        <f>VLOOKUP($A5,'[1]2024 Sign Ups'!$A$2:$T$101,3,FALSE)</f>
        <v>12.314285714285717</v>
      </c>
      <c r="M5" s="135">
        <f>AVERAGE(SMALL((D5:F5),{1,2}))-$E$1</f>
        <v>12.314285714285717</v>
      </c>
      <c r="N5" s="135">
        <f>AVERAGE(SMALL(($D5:G5),{1,2,3}))-35.4</f>
        <v>15.409523809523819</v>
      </c>
      <c r="O5" s="135">
        <f>AVERAGE(SMALL((D5:H5),{1,2,3,4}))-35.4</f>
        <v>16.207142857142863</v>
      </c>
      <c r="P5" s="135">
        <f>AVERAGE(SMALL(($D5:I5),{1,2,3,4}))-35.4</f>
        <v>14.207142857142863</v>
      </c>
      <c r="Q5" s="135">
        <f>AVERAGE(SMALL(($E5:J5),{1,2,3,4}))-35.4</f>
        <v>14.278571428571432</v>
      </c>
      <c r="R5" s="135">
        <f>AVERAGE(SMALL(($E5:K5),{1,2,3,4}))-35.4</f>
        <v>14.028571428571432</v>
      </c>
      <c r="S5" s="137">
        <f t="shared" si="1"/>
        <v>5</v>
      </c>
      <c r="T5" s="138">
        <v>2</v>
      </c>
      <c r="V5" s="140"/>
      <c r="W5" s="166"/>
      <c r="X5" s="167"/>
    </row>
    <row r="6" spans="1:60" ht="17.25" customHeight="1" x14ac:dyDescent="0.25">
      <c r="A6" s="35" t="s">
        <v>39</v>
      </c>
      <c r="B6" s="133" t="str">
        <f>INDEX('[1]2024 Sign Ups'!$B$2:$B$101,MATCH(A6,'[1]2024 Sign Ups'!$A$2:$A$101,0))</f>
        <v>Y</v>
      </c>
      <c r="C6" s="133">
        <v>5</v>
      </c>
      <c r="D6" s="134">
        <f>L6+35.4</f>
        <v>58.625</v>
      </c>
      <c r="E6" s="135">
        <f t="shared" si="0"/>
        <v>58.625</v>
      </c>
      <c r="F6" s="136">
        <v>52</v>
      </c>
      <c r="G6" s="136" t="s">
        <v>216</v>
      </c>
      <c r="H6" s="136">
        <v>51</v>
      </c>
      <c r="I6" s="136">
        <v>51</v>
      </c>
      <c r="J6" s="136">
        <v>56</v>
      </c>
      <c r="K6" s="136">
        <v>53</v>
      </c>
      <c r="L6" s="135">
        <f>VLOOKUP($A6,'[1]2024 Sign Ups'!$A$2:$T$101,3,FALSE)</f>
        <v>23.225000000000001</v>
      </c>
      <c r="M6" s="135">
        <f>AVERAGE(SMALL((D6:F6),{1,2,3}))-$E$1</f>
        <v>21.016666666666666</v>
      </c>
      <c r="N6" s="135">
        <f>AVERAGE(SMALL((D6:G6),{1,2,3}))-$E$1</f>
        <v>21.016666666666666</v>
      </c>
      <c r="O6" s="135">
        <f>AVERAGE(SMALL((D6:H6),{1,2,3,4}))-35.4</f>
        <v>19.662500000000001</v>
      </c>
      <c r="P6" s="135">
        <f>AVERAGE(SMALL(($D6:I6),{1,2,3,4}))-35.4</f>
        <v>17.756250000000001</v>
      </c>
      <c r="Q6" s="135">
        <f>AVERAGE(SMALL(($E6:J6),{1,2,3,4}))-35.4</f>
        <v>17.100000000000001</v>
      </c>
      <c r="R6" s="135">
        <f>AVERAGE(SMALL(($E6:K6),{1,2,3,4}))-35.4</f>
        <v>16.350000000000001</v>
      </c>
      <c r="S6" s="137">
        <f t="shared" si="1"/>
        <v>5</v>
      </c>
      <c r="T6" s="138">
        <v>2</v>
      </c>
      <c r="V6" s="140"/>
      <c r="W6" s="166"/>
      <c r="X6" s="167"/>
    </row>
    <row r="7" spans="1:60" s="143" customFormat="1" ht="18" x14ac:dyDescent="0.25">
      <c r="A7" s="35" t="s">
        <v>42</v>
      </c>
      <c r="B7" s="133" t="str">
        <f>INDEX('[1]2024 Sign Ups'!$B$2:$B$101,MATCH(A7,'[1]2024 Sign Ups'!$A$2:$A$101,0))</f>
        <v>Y</v>
      </c>
      <c r="C7" s="133">
        <v>3</v>
      </c>
      <c r="D7" s="134">
        <f>L7+35.4</f>
        <v>43.166666666666664</v>
      </c>
      <c r="E7" s="134">
        <f t="shared" si="0"/>
        <v>43.166666666666664</v>
      </c>
      <c r="F7" s="136">
        <v>47</v>
      </c>
      <c r="G7" s="136">
        <v>45</v>
      </c>
      <c r="H7" s="136">
        <v>44</v>
      </c>
      <c r="I7" s="136">
        <v>44</v>
      </c>
      <c r="J7" s="136">
        <v>43</v>
      </c>
      <c r="K7" s="136">
        <v>42</v>
      </c>
      <c r="L7" s="135">
        <f>VLOOKUP($A7,'[1]2024 Sign Ups'!$A$2:$T$101,3,FALSE)</f>
        <v>7.7666666666666657</v>
      </c>
      <c r="M7" s="135">
        <f>AVERAGE(SMALL((D7:F7),{1,2,3}))-$E$1</f>
        <v>9.0444444444444372</v>
      </c>
      <c r="N7" s="135">
        <f>AVERAGE(SMALL(($D7:G7),{1,2,3,4}))-35.4</f>
        <v>9.18333333333333</v>
      </c>
      <c r="O7" s="135">
        <f>AVERAGE(SMALL((D7:H7),{1,2,3,4}))-35.4</f>
        <v>8.43333333333333</v>
      </c>
      <c r="P7" s="135">
        <f>AVERAGE(SMALL(($E7:I7),{1,2,3,4}))-35.4</f>
        <v>8.6416666666666657</v>
      </c>
      <c r="Q7" s="135">
        <f>AVERAGE(SMALL(($E7:J7),{1,2,3,4}))-35.4</f>
        <v>8.1416666666666657</v>
      </c>
      <c r="R7" s="135">
        <f>AVERAGE(SMALL(($F7:K7),{1,2,3,4}))-35.4</f>
        <v>7.8500000000000014</v>
      </c>
      <c r="S7" s="137">
        <f t="shared" si="1"/>
        <v>6</v>
      </c>
      <c r="T7" s="138">
        <v>2</v>
      </c>
      <c r="U7" s="9"/>
      <c r="V7" s="140"/>
      <c r="W7" s="166"/>
      <c r="X7" s="167"/>
      <c r="Y7" s="142"/>
      <c r="Z7" s="142"/>
      <c r="AA7" s="142"/>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row>
    <row r="8" spans="1:60" ht="18.75" customHeight="1" x14ac:dyDescent="0.25">
      <c r="A8" s="35" t="s">
        <v>45</v>
      </c>
      <c r="B8" s="133" t="str">
        <f>INDEX('[1]2024 Sign Ups'!$B$2:$B$101,MATCH(A8,'[1]2024 Sign Ups'!$A$2:$A$101,0))</f>
        <v>New</v>
      </c>
      <c r="C8" s="133">
        <v>6</v>
      </c>
      <c r="D8" s="135">
        <f>AVERAGE(F8:G8)</f>
        <v>46.5</v>
      </c>
      <c r="E8" s="135">
        <f t="shared" si="0"/>
        <v>46.5</v>
      </c>
      <c r="F8" s="136">
        <v>46</v>
      </c>
      <c r="G8" s="136">
        <v>47</v>
      </c>
      <c r="H8" s="136">
        <v>48</v>
      </c>
      <c r="I8" s="136" t="s">
        <v>216</v>
      </c>
      <c r="J8" s="136" t="s">
        <v>216</v>
      </c>
      <c r="K8" s="136" t="s">
        <v>216</v>
      </c>
      <c r="L8" s="135">
        <f>(F8-$E$1)*0.6</f>
        <v>6.36</v>
      </c>
      <c r="M8" s="135">
        <f>(G8-$E$1)*0.7</f>
        <v>8.120000000000001</v>
      </c>
      <c r="N8" s="135">
        <f>AVERAGE(SMALL(($D8:G8),{1,2,3,4}))-35.4</f>
        <v>11.100000000000001</v>
      </c>
      <c r="O8" s="135">
        <f>AVERAGE(SMALL((D8:H8),{1,2,3,4}))-35.4</f>
        <v>11.100000000000001</v>
      </c>
      <c r="P8" s="135">
        <f>AVERAGE(SMALL(($D8:I8),{1,2,3,4}))-35.4</f>
        <v>11.100000000000001</v>
      </c>
      <c r="Q8" s="135">
        <f>AVERAGE(SMALL(($D8:J8),{1,2,3,4}))-35.4</f>
        <v>11.100000000000001</v>
      </c>
      <c r="R8" s="135">
        <f>AVERAGE(SMALL(($D8:K8),{1,2,3,4}))-35.4</f>
        <v>11.100000000000001</v>
      </c>
      <c r="S8" s="137">
        <f t="shared" si="1"/>
        <v>3</v>
      </c>
      <c r="T8" s="138">
        <v>0</v>
      </c>
      <c r="V8" s="140"/>
      <c r="W8" s="166"/>
      <c r="X8" s="167"/>
      <c r="Y8" s="144"/>
      <c r="Z8" s="145"/>
      <c r="AA8" s="142"/>
    </row>
    <row r="9" spans="1:60" ht="18" x14ac:dyDescent="0.25">
      <c r="A9" s="35" t="s">
        <v>48</v>
      </c>
      <c r="B9" s="133" t="str">
        <f>INDEX('[1]2024 Sign Ups'!$B$2:$B$101,MATCH(A9,'[1]2024 Sign Ups'!$A$2:$A$101,0))</f>
        <v>New</v>
      </c>
      <c r="C9" s="133">
        <v>4</v>
      </c>
      <c r="D9" s="134">
        <f>AVERAGE(F9:G9)</f>
        <v>41.5</v>
      </c>
      <c r="E9" s="134">
        <f t="shared" si="0"/>
        <v>41.5</v>
      </c>
      <c r="F9" s="136">
        <v>41</v>
      </c>
      <c r="G9" s="136">
        <v>42</v>
      </c>
      <c r="H9" s="136">
        <v>42</v>
      </c>
      <c r="I9" s="136">
        <v>38</v>
      </c>
      <c r="J9" s="136">
        <v>44</v>
      </c>
      <c r="K9" s="136">
        <v>44</v>
      </c>
      <c r="L9" s="135">
        <f>(F9-$E$1)*0.6</f>
        <v>3.3600000000000008</v>
      </c>
      <c r="M9" s="135">
        <f>(G9-$E$1)*0.6</f>
        <v>3.9600000000000009</v>
      </c>
      <c r="N9" s="135">
        <f>AVERAGE(SMALL(($D9:G9),{1,2,3,4}))-35.4</f>
        <v>6.1000000000000014</v>
      </c>
      <c r="O9" s="135">
        <f>AVERAGE(SMALL((D9:H9),{1,2,3,4}))-35.4</f>
        <v>6.1000000000000014</v>
      </c>
      <c r="P9" s="135">
        <f>AVERAGE(SMALL(($E9:I9),{1,2,3,4}))-35.4</f>
        <v>5.2250000000000014</v>
      </c>
      <c r="Q9" s="135">
        <f>AVERAGE(SMALL(($E9:J9),{1,2,3,4}))-35.4</f>
        <v>5.2250000000000014</v>
      </c>
      <c r="R9" s="135">
        <f>AVERAGE(SMALL(($F9:K9),{1,2,3,4}))-35.4</f>
        <v>5.3500000000000014</v>
      </c>
      <c r="S9" s="137">
        <f t="shared" si="1"/>
        <v>6</v>
      </c>
      <c r="T9" s="138">
        <v>0</v>
      </c>
      <c r="V9" s="146"/>
      <c r="X9" s="147"/>
      <c r="Y9" s="91"/>
      <c r="Z9" s="92"/>
      <c r="AA9" s="142"/>
    </row>
    <row r="10" spans="1:60" ht="15.75" x14ac:dyDescent="0.25">
      <c r="A10" s="35" t="s">
        <v>51</v>
      </c>
      <c r="B10" s="133" t="str">
        <f>INDEX('[1]2024 Sign Ups'!$B$2:$B$101,MATCH(A10,'[1]2024 Sign Ups'!$A$2:$A$101,0))</f>
        <v>Y</v>
      </c>
      <c r="C10" s="133">
        <v>7</v>
      </c>
      <c r="D10" s="135">
        <f>L10+35.4</f>
        <v>42.6</v>
      </c>
      <c r="E10" s="135">
        <f t="shared" si="0"/>
        <v>42.6</v>
      </c>
      <c r="F10" s="136">
        <v>43</v>
      </c>
      <c r="G10" s="136" t="s">
        <v>216</v>
      </c>
      <c r="H10" s="136">
        <v>43</v>
      </c>
      <c r="I10" s="136" t="s">
        <v>216</v>
      </c>
      <c r="J10" s="136" t="s">
        <v>216</v>
      </c>
      <c r="K10" s="136">
        <v>48</v>
      </c>
      <c r="L10" s="135">
        <f>VLOOKUP($A10,'[1]2024 Sign Ups'!$A$2:$T$101,3,FALSE)</f>
        <v>7.2000000000000028</v>
      </c>
      <c r="M10" s="135">
        <f>AVERAGE(SMALL((D10:F10),{1,2,3}))-$E$1</f>
        <v>7.3333333333333286</v>
      </c>
      <c r="N10" s="135">
        <f>AVERAGE(SMALL((D10:G10),{1,2,3}))-$E$1</f>
        <v>7.3333333333333286</v>
      </c>
      <c r="O10" s="135">
        <f>AVERAGE(SMALL((D10:H10),{1,2,3,4}))-35.4</f>
        <v>7.3999999999999986</v>
      </c>
      <c r="P10" s="135">
        <f>AVERAGE(SMALL(($D10:I10),{1,2,3,4}))-35.4</f>
        <v>7.3999999999999986</v>
      </c>
      <c r="Q10" s="135">
        <f>AVERAGE(SMALL(($D10:J10),{1,2,3,4}))-35.4</f>
        <v>7.3999999999999986</v>
      </c>
      <c r="R10" s="135">
        <f>AVERAGE(SMALL(($D10:K10),{1,2,3,4}))-35.4</f>
        <v>7.3999999999999986</v>
      </c>
      <c r="S10" s="137">
        <f t="shared" si="1"/>
        <v>3</v>
      </c>
      <c r="T10" s="138">
        <v>2</v>
      </c>
      <c r="V10" s="165" t="s">
        <v>199</v>
      </c>
      <c r="W10" s="165"/>
      <c r="X10" s="165"/>
      <c r="Y10" s="165"/>
      <c r="Z10" s="165"/>
      <c r="AA10" s="165"/>
      <c r="AB10" s="165"/>
    </row>
    <row r="11" spans="1:60" ht="15.75" x14ac:dyDescent="0.25">
      <c r="A11" s="35" t="s">
        <v>54</v>
      </c>
      <c r="B11" s="133" t="str">
        <f>INDEX('[1]2024 Sign Ups'!$B$2:$B$101,MATCH(A11,'[1]2024 Sign Ups'!$A$2:$A$101,0))</f>
        <v>Y</v>
      </c>
      <c r="C11" s="133">
        <v>8</v>
      </c>
      <c r="D11" s="134">
        <f>L11+35.4</f>
        <v>44.166666666666664</v>
      </c>
      <c r="E11" s="135">
        <f t="shared" si="0"/>
        <v>44.166666666666664</v>
      </c>
      <c r="F11" s="136">
        <v>42</v>
      </c>
      <c r="G11" s="136">
        <v>42</v>
      </c>
      <c r="H11" s="136" t="s">
        <v>216</v>
      </c>
      <c r="I11" s="136">
        <v>46</v>
      </c>
      <c r="J11" s="136">
        <v>44</v>
      </c>
      <c r="K11" s="136">
        <v>47</v>
      </c>
      <c r="L11" s="135">
        <f>VLOOKUP($A11,'[1]2024 Sign Ups'!$A$2:$T$101,3,FALSE)</f>
        <v>8.7666666666666657</v>
      </c>
      <c r="M11" s="135">
        <f>AVERAGE(SMALL((D11:F11),{1,2,3}))-$E$1</f>
        <v>8.0444444444444372</v>
      </c>
      <c r="N11" s="135">
        <f>AVERAGE(SMALL(($D11:G11),{1,2,3,4}))-35.4</f>
        <v>7.68333333333333</v>
      </c>
      <c r="O11" s="135">
        <f>AVERAGE(SMALL((D11:H11),{1,2,3,4}))-35.4</f>
        <v>7.68333333333333</v>
      </c>
      <c r="P11" s="135">
        <f>AVERAGE(SMALL(($D11:I11),{1,2,3,4}))-35.4</f>
        <v>7.68333333333333</v>
      </c>
      <c r="Q11" s="135">
        <f>AVERAGE(SMALL(($E11:J11),{1,2,3,4}))-35.4</f>
        <v>7.6416666666666657</v>
      </c>
      <c r="R11" s="135">
        <f>AVERAGE(SMALL(($E11:K11),{1,2,3,4}))-35.4</f>
        <v>7.6416666666666657</v>
      </c>
      <c r="S11" s="137">
        <f t="shared" si="1"/>
        <v>5</v>
      </c>
      <c r="T11" s="138">
        <v>2</v>
      </c>
      <c r="W11" s="9" t="s">
        <v>200</v>
      </c>
    </row>
    <row r="12" spans="1:60" ht="18" x14ac:dyDescent="0.25">
      <c r="A12" s="35" t="s">
        <v>57</v>
      </c>
      <c r="B12" s="133" t="str">
        <f>INDEX('[1]2024 Sign Ups'!$B$2:$B$101,MATCH(A12,'[1]2024 Sign Ups'!$A$2:$A$101,0))</f>
        <v>New</v>
      </c>
      <c r="C12" s="133">
        <v>7</v>
      </c>
      <c r="D12" s="134">
        <f>AVERAGE(F12:G12)</f>
        <v>41</v>
      </c>
      <c r="E12" s="135">
        <f t="shared" si="0"/>
        <v>41</v>
      </c>
      <c r="F12" s="136" t="s">
        <v>216</v>
      </c>
      <c r="G12" s="136">
        <v>41</v>
      </c>
      <c r="H12" s="136">
        <v>44</v>
      </c>
      <c r="I12" s="136">
        <v>38</v>
      </c>
      <c r="J12" s="136">
        <v>45</v>
      </c>
      <c r="K12" s="136">
        <v>41</v>
      </c>
      <c r="L12" s="135" t="s">
        <v>201</v>
      </c>
      <c r="M12" s="135">
        <f>(G12-$E$1)*0.6</f>
        <v>3.3600000000000008</v>
      </c>
      <c r="N12" s="135">
        <f>(H12-$E$1)*0.6</f>
        <v>5.160000000000001</v>
      </c>
      <c r="O12" s="135">
        <f>AVERAGE(SMALL((D12:H12),{1,2,3,4}))-35.4</f>
        <v>6.3500000000000014</v>
      </c>
      <c r="P12" s="135">
        <f>AVERAGE(SMALL(($D12:I12),{1,2,3,4}))-35.4</f>
        <v>4.8500000000000014</v>
      </c>
      <c r="Q12" s="135">
        <f>AVERAGE(SMALL(($E12:J12),{1,2,3,4}))-35.4</f>
        <v>5.6000000000000014</v>
      </c>
      <c r="R12" s="135">
        <f>AVERAGE(SMALL(($E12:K12),{1,2,3,4}))-35.4</f>
        <v>4.8500000000000014</v>
      </c>
      <c r="S12" s="137">
        <f t="shared" si="1"/>
        <v>5</v>
      </c>
      <c r="T12" s="138">
        <v>0</v>
      </c>
      <c r="V12" s="139" t="s">
        <v>202</v>
      </c>
      <c r="W12" s="139"/>
      <c r="X12" s="142"/>
      <c r="AA12" s="142"/>
    </row>
    <row r="13" spans="1:60" ht="18" x14ac:dyDescent="0.25">
      <c r="A13" s="35" t="s">
        <v>60</v>
      </c>
      <c r="B13" s="133" t="str">
        <f>INDEX('[1]2024 Sign Ups'!$B$2:$B$101,MATCH(A13,'[1]2024 Sign Ups'!$A$2:$A$101,0))</f>
        <v>New</v>
      </c>
      <c r="C13" s="133">
        <v>3</v>
      </c>
      <c r="D13" s="134">
        <f>AVERAGE(F13:G13)</f>
        <v>50.5</v>
      </c>
      <c r="E13" s="135">
        <f t="shared" si="0"/>
        <v>50.5</v>
      </c>
      <c r="F13" s="136">
        <v>49</v>
      </c>
      <c r="G13" s="136">
        <v>52</v>
      </c>
      <c r="H13" s="136">
        <v>46</v>
      </c>
      <c r="I13" s="136">
        <v>51</v>
      </c>
      <c r="J13" s="136" t="s">
        <v>216</v>
      </c>
      <c r="K13" s="136">
        <v>49</v>
      </c>
      <c r="L13" s="135">
        <f>(F13-$E$1)*0.7</f>
        <v>9.52</v>
      </c>
      <c r="M13" s="135">
        <f>(G13-$E$1)*0.7</f>
        <v>11.620000000000001</v>
      </c>
      <c r="N13" s="135">
        <f>AVERAGE(SMALL(($D13:G13),{1,2,3,4}))-35.4</f>
        <v>15.100000000000001</v>
      </c>
      <c r="O13" s="135">
        <f>AVERAGE(SMALL((D13:H13),{1,2,3,4}))-35.4</f>
        <v>13.600000000000001</v>
      </c>
      <c r="P13" s="135">
        <f>AVERAGE(SMALL(($E13:I13),{1,2,3,4}))-35.4</f>
        <v>13.725000000000001</v>
      </c>
      <c r="Q13" s="135">
        <f>AVERAGE(SMALL(($E13:J13),{1,2,3,4}))-35.4</f>
        <v>13.725000000000001</v>
      </c>
      <c r="R13" s="135">
        <f>AVERAGE(SMALL(($E13:K13),{1,2,3,4}))-35.4</f>
        <v>13.225000000000001</v>
      </c>
      <c r="S13" s="137">
        <f t="shared" si="1"/>
        <v>5</v>
      </c>
      <c r="T13" s="138">
        <v>0</v>
      </c>
      <c r="V13" s="139" t="s">
        <v>203</v>
      </c>
      <c r="W13" s="141">
        <v>0.6</v>
      </c>
      <c r="X13" s="142"/>
      <c r="AA13" s="142"/>
    </row>
    <row r="14" spans="1:60" ht="18" x14ac:dyDescent="0.25">
      <c r="A14" s="35" t="s">
        <v>62</v>
      </c>
      <c r="B14" s="133" t="str">
        <f>INDEX('[1]2024 Sign Ups'!$B$2:$B$101,MATCH(A14,'[1]2024 Sign Ups'!$A$2:$A$101,0))</f>
        <v>Y</v>
      </c>
      <c r="C14" s="133">
        <v>3</v>
      </c>
      <c r="D14" s="135">
        <f t="shared" ref="D14:D28" si="2">L14+35.4</f>
        <v>47.666666666666664</v>
      </c>
      <c r="E14" s="135">
        <f t="shared" si="0"/>
        <v>47.666666666666664</v>
      </c>
      <c r="F14" s="136">
        <v>54</v>
      </c>
      <c r="G14" s="136" t="s">
        <v>216</v>
      </c>
      <c r="H14" s="136" t="s">
        <v>216</v>
      </c>
      <c r="I14" s="136">
        <v>55</v>
      </c>
      <c r="J14" s="136">
        <v>44</v>
      </c>
      <c r="K14" s="136" t="s">
        <v>216</v>
      </c>
      <c r="L14" s="135">
        <f>VLOOKUP($A14,'[1]2024 Sign Ups'!$A$2:$T$101,3,FALSE)</f>
        <v>12.266666666666666</v>
      </c>
      <c r="M14" s="135">
        <f>AVERAGE(SMALL((D14:F14),{1,2,3}))-$E$1</f>
        <v>14.377777777777773</v>
      </c>
      <c r="N14" s="135">
        <f>AVERAGE(SMALL(($D14:G14),{1,2,3}))-35.4</f>
        <v>14.377777777777773</v>
      </c>
      <c r="O14" s="135">
        <f>AVERAGE(SMALL((D14:H14),{1,2,3}))-$E$1</f>
        <v>14.377777777777773</v>
      </c>
      <c r="P14" s="135">
        <f>AVERAGE(SMALL(($D14:I14),{1,2,3,4}))-35.4</f>
        <v>15.68333333333333</v>
      </c>
      <c r="Q14" s="135">
        <f>AVERAGE(SMALL(($D14:J14),{1,2,3,4}))-35.4</f>
        <v>12.93333333333333</v>
      </c>
      <c r="R14" s="135">
        <f>AVERAGE(SMALL(($D14:K14),{1,2,3,4}))-35.4</f>
        <v>12.93333333333333</v>
      </c>
      <c r="S14" s="137">
        <f t="shared" si="1"/>
        <v>3</v>
      </c>
      <c r="T14" s="138">
        <v>2</v>
      </c>
      <c r="V14" s="139" t="s">
        <v>204</v>
      </c>
      <c r="W14" s="141">
        <v>0.7</v>
      </c>
      <c r="X14" s="142"/>
    </row>
    <row r="15" spans="1:60" s="143" customFormat="1" ht="18" x14ac:dyDescent="0.25">
      <c r="A15" s="35" t="s">
        <v>64</v>
      </c>
      <c r="B15" s="133" t="str">
        <f>INDEX('[1]2024 Sign Ups'!$B$2:$B$101,MATCH(A15,'[1]2024 Sign Ups'!$A$2:$A$101,0))</f>
        <v>Y</v>
      </c>
      <c r="C15" s="133">
        <v>10</v>
      </c>
      <c r="D15" s="134">
        <f t="shared" si="2"/>
        <v>49.428571428571431</v>
      </c>
      <c r="E15" s="135">
        <f t="shared" si="0"/>
        <v>49.428571428571431</v>
      </c>
      <c r="F15" s="136">
        <v>45</v>
      </c>
      <c r="G15" s="136" t="s">
        <v>216</v>
      </c>
      <c r="H15" s="136">
        <v>48</v>
      </c>
      <c r="I15" s="136">
        <v>47</v>
      </c>
      <c r="J15" s="136">
        <v>45</v>
      </c>
      <c r="K15" s="136">
        <v>51</v>
      </c>
      <c r="L15" s="135">
        <f>VLOOKUP($A15,'[1]2024 Sign Ups'!$A$2:$T$101,3,FALSE)</f>
        <v>14.028571428571432</v>
      </c>
      <c r="M15" s="135">
        <f>AVERAGE(SMALL((D15:F15),{1,2,3}))-$E$1</f>
        <v>12.552380952380958</v>
      </c>
      <c r="N15" s="135">
        <f>AVERAGE(SMALL(($D15:G15),{1,2,3}))-35.4</f>
        <v>12.552380952380958</v>
      </c>
      <c r="O15" s="135">
        <f>AVERAGE(SMALL((D15:H15),{1,2,3,4}))-35.4</f>
        <v>12.564285714285724</v>
      </c>
      <c r="P15" s="135">
        <f>AVERAGE(SMALL(($D15:I15),{1,2,3,4}))-35.4</f>
        <v>11.957142857142863</v>
      </c>
      <c r="Q15" s="135">
        <f>AVERAGE(SMALL(($E15:J15),{1,2,3,4}))-35.4</f>
        <v>10.850000000000001</v>
      </c>
      <c r="R15" s="135">
        <f>AVERAGE(SMALL(($E15:K15),{1,2,3,4}))-35.4</f>
        <v>10.850000000000001</v>
      </c>
      <c r="S15" s="137">
        <f t="shared" si="1"/>
        <v>5</v>
      </c>
      <c r="T15" s="138">
        <v>2</v>
      </c>
      <c r="U15" s="9"/>
      <c r="V15" s="139" t="s">
        <v>205</v>
      </c>
      <c r="W15" s="141">
        <v>0.8</v>
      </c>
      <c r="X15" s="142"/>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row>
    <row r="16" spans="1:60" ht="15.75" x14ac:dyDescent="0.25">
      <c r="A16" s="35" t="s">
        <v>65</v>
      </c>
      <c r="B16" s="133" t="str">
        <f>INDEX('[1]2024 Sign Ups'!$B$2:$B$101,MATCH(A16,'[1]2024 Sign Ups'!$A$2:$A$101,0))</f>
        <v>Y</v>
      </c>
      <c r="C16" s="133">
        <v>6</v>
      </c>
      <c r="D16" s="134">
        <f t="shared" si="2"/>
        <v>47.8</v>
      </c>
      <c r="E16" s="135">
        <f t="shared" si="0"/>
        <v>47.8</v>
      </c>
      <c r="F16" s="136">
        <v>48</v>
      </c>
      <c r="G16" s="136" t="s">
        <v>216</v>
      </c>
      <c r="H16" s="136" t="s">
        <v>216</v>
      </c>
      <c r="I16" s="136">
        <v>49</v>
      </c>
      <c r="J16" s="136">
        <v>46</v>
      </c>
      <c r="K16" s="136">
        <v>49</v>
      </c>
      <c r="L16" s="135">
        <f>VLOOKUP($A16,'[1]2024 Sign Ups'!$A$2:$T$101,3,FALSE)</f>
        <v>12.399999999999999</v>
      </c>
      <c r="M16" s="135">
        <f>AVERAGE(SMALL((D16:F16),{1,2,3}))-$E$1</f>
        <v>12.466666666666669</v>
      </c>
      <c r="N16" s="135">
        <f>AVERAGE(SMALL(($D16:G16),{1,2,3}))-35.4</f>
        <v>12.466666666666669</v>
      </c>
      <c r="O16" s="135">
        <f>AVERAGE(SMALL((D16:H16),{1,2,3}))-$E$1</f>
        <v>12.466666666666669</v>
      </c>
      <c r="P16" s="135">
        <f>AVERAGE(SMALL(($D16:I16),{1,2,3,4}))-35.4</f>
        <v>12.75</v>
      </c>
      <c r="Q16" s="135">
        <f>AVERAGE(SMALL(($D16:J16),{1,2,3,4}))-35.4</f>
        <v>12</v>
      </c>
      <c r="R16" s="135">
        <f>AVERAGE(SMALL(($E16:K16),{1,2,3,4}))-35.4</f>
        <v>12.300000000000004</v>
      </c>
      <c r="S16" s="137">
        <f t="shared" si="1"/>
        <v>4</v>
      </c>
      <c r="T16" s="138">
        <v>2</v>
      </c>
      <c r="V16" s="139" t="s">
        <v>206</v>
      </c>
      <c r="W16" s="141">
        <v>0.9</v>
      </c>
    </row>
    <row r="17" spans="1:60" ht="15.75" x14ac:dyDescent="0.25">
      <c r="A17" s="35" t="s">
        <v>68</v>
      </c>
      <c r="B17" s="133" t="str">
        <f>INDEX('[1]2024 Sign Ups'!$B$2:$B$101,MATCH(A17,'[1]2024 Sign Ups'!$A$2:$A$101,0))</f>
        <v>Y</v>
      </c>
      <c r="C17" s="133">
        <v>8</v>
      </c>
      <c r="D17" s="134">
        <f t="shared" si="2"/>
        <v>41.5</v>
      </c>
      <c r="E17" s="135">
        <f t="shared" si="0"/>
        <v>41.5</v>
      </c>
      <c r="F17" s="136" t="s">
        <v>216</v>
      </c>
      <c r="G17" s="136">
        <v>45</v>
      </c>
      <c r="H17" s="136">
        <v>47</v>
      </c>
      <c r="I17" s="136" t="s">
        <v>216</v>
      </c>
      <c r="J17" s="136">
        <v>43</v>
      </c>
      <c r="K17" s="136">
        <v>43</v>
      </c>
      <c r="L17" s="135">
        <f>VLOOKUP($A17,'[1]2024 Sign Ups'!$A$2:$T$101,3,FALSE)</f>
        <v>6.1000000000000014</v>
      </c>
      <c r="M17" s="135">
        <f>AVERAGE(SMALL((D17:F17),{1,2}))-$E$1</f>
        <v>6.1000000000000014</v>
      </c>
      <c r="N17" s="135">
        <f>AVERAGE(SMALL(($D17:G17),{1,2,3}))-35.4</f>
        <v>7.2666666666666657</v>
      </c>
      <c r="O17" s="135">
        <f>AVERAGE(SMALL((D17:H17),{1,2,3,4}))-35.4</f>
        <v>8.3500000000000014</v>
      </c>
      <c r="P17" s="135">
        <f>AVERAGE(SMALL(($D17:I17),{1,2,3,4}))-35.4</f>
        <v>8.3500000000000014</v>
      </c>
      <c r="Q17" s="135">
        <f>AVERAGE(SMALL(($D17:J17),{1,2,3,4}))-35.4</f>
        <v>7.3500000000000014</v>
      </c>
      <c r="R17" s="135">
        <f>AVERAGE(SMALL(($E17:K17),{1,2,3,4}))-35.4</f>
        <v>7.7250000000000014</v>
      </c>
      <c r="S17" s="137">
        <f t="shared" si="1"/>
        <v>4</v>
      </c>
      <c r="T17" s="138">
        <v>2</v>
      </c>
      <c r="V17" s="148" t="s">
        <v>207</v>
      </c>
      <c r="AC17" s="11"/>
      <c r="AD17" s="11"/>
    </row>
    <row r="18" spans="1:60" s="143" customFormat="1" ht="15.75" x14ac:dyDescent="0.25">
      <c r="A18" s="55" t="s">
        <v>71</v>
      </c>
      <c r="B18" s="133" t="str">
        <f>INDEX('[1]2024 Sign Ups'!$B$2:$B$101,MATCH(A18,'[1]2024 Sign Ups'!$A$2:$A$101,0))</f>
        <v>Y</v>
      </c>
      <c r="C18" s="133">
        <v>3</v>
      </c>
      <c r="D18" s="134">
        <f t="shared" si="2"/>
        <v>41.375</v>
      </c>
      <c r="E18" s="134">
        <f t="shared" si="0"/>
        <v>41.375</v>
      </c>
      <c r="F18" s="136">
        <v>41</v>
      </c>
      <c r="G18" s="136">
        <v>42</v>
      </c>
      <c r="H18" s="136">
        <v>41</v>
      </c>
      <c r="I18" s="136">
        <v>43</v>
      </c>
      <c r="J18" s="136">
        <v>40</v>
      </c>
      <c r="K18" s="136">
        <v>46</v>
      </c>
      <c r="L18" s="135">
        <f>VLOOKUP($A18,'[1]2024 Sign Ups'!$A$2:$T$101,3,FALSE)</f>
        <v>5.9750000000000014</v>
      </c>
      <c r="M18" s="135">
        <f>AVERAGE(SMALL((D18:F18),{1,2,3}))-$E$1</f>
        <v>5.8500000000000014</v>
      </c>
      <c r="N18" s="135">
        <f>AVERAGE(SMALL(($D18:G18),{1,2,3,4}))-35.4</f>
        <v>6.0375000000000014</v>
      </c>
      <c r="O18" s="135">
        <f>AVERAGE(SMALL((D18:H18),{1,2,3,4}))-35.4</f>
        <v>5.7875000000000014</v>
      </c>
      <c r="P18" s="135">
        <f>AVERAGE(SMALL(($E18:I18),{1,2,3,4}))-35.4</f>
        <v>5.9437500000000014</v>
      </c>
      <c r="Q18" s="135">
        <f>AVERAGE(SMALL(($E18:J18),{1,2,3,4}))-35.4</f>
        <v>5.4437500000000014</v>
      </c>
      <c r="R18" s="135">
        <f>AVERAGE(SMALL(($F18:K18),{1,2,3,4}))-35.4</f>
        <v>5.6000000000000014</v>
      </c>
      <c r="S18" s="137">
        <f t="shared" si="1"/>
        <v>6</v>
      </c>
      <c r="T18" s="138">
        <v>2</v>
      </c>
      <c r="U18" s="9"/>
      <c r="V18" s="11" t="s">
        <v>208</v>
      </c>
      <c r="W18" s="11"/>
      <c r="X18" s="11"/>
      <c r="Y18" s="11"/>
      <c r="Z18" s="11"/>
      <c r="AA18" s="11"/>
      <c r="AB18" s="11"/>
      <c r="AC18" s="11"/>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row>
    <row r="19" spans="1:60" ht="15.75" x14ac:dyDescent="0.25">
      <c r="A19" s="55" t="s">
        <v>74</v>
      </c>
      <c r="B19" s="133" t="str">
        <f>INDEX('[1]2024 Sign Ups'!$B$2:$B$101,MATCH(A19,'[1]2024 Sign Ups'!$A$2:$A$101,0))</f>
        <v>Y</v>
      </c>
      <c r="C19" s="133">
        <v>8</v>
      </c>
      <c r="D19" s="135">
        <f t="shared" si="2"/>
        <v>50.125</v>
      </c>
      <c r="E19" s="135">
        <f t="shared" si="0"/>
        <v>50.125</v>
      </c>
      <c r="F19" s="136" t="s">
        <v>216</v>
      </c>
      <c r="G19" s="136">
        <v>54</v>
      </c>
      <c r="H19" s="136" t="s">
        <v>216</v>
      </c>
      <c r="I19" s="136">
        <v>51</v>
      </c>
      <c r="J19" s="136">
        <v>46</v>
      </c>
      <c r="K19" s="136" t="s">
        <v>216</v>
      </c>
      <c r="L19" s="135">
        <f>VLOOKUP($A19,'[1]2024 Sign Ups'!$A$2:$T$101,3,FALSE)</f>
        <v>14.725000000000001</v>
      </c>
      <c r="M19" s="135">
        <f>AVERAGE(SMALL((D19:F19),{1,2}))-$E$1</f>
        <v>14.725000000000001</v>
      </c>
      <c r="N19" s="135">
        <f>AVERAGE(SMALL((D19:E19),{1,2}))-$E$1</f>
        <v>14.725000000000001</v>
      </c>
      <c r="O19" s="135">
        <f>AVERAGE(SMALL((D19:H19),{1,2,3}))-$E$1</f>
        <v>16.016666666666666</v>
      </c>
      <c r="P19" s="135">
        <f>AVERAGE(SMALL(($D19:I19),{1,2,3,4}))-35.4</f>
        <v>15.912500000000001</v>
      </c>
      <c r="Q19" s="135">
        <f>AVERAGE(SMALL(($D19:J19),{1,2,3,4}))-35.4</f>
        <v>13.912500000000001</v>
      </c>
      <c r="R19" s="135">
        <f>AVERAGE(SMALL(($D19:K19),{1,2,3,4}))-35.4</f>
        <v>13.912500000000001</v>
      </c>
      <c r="S19" s="137">
        <f t="shared" si="1"/>
        <v>3</v>
      </c>
      <c r="T19" s="138">
        <v>2</v>
      </c>
      <c r="W19" s="11" t="s">
        <v>209</v>
      </c>
      <c r="X19" s="11"/>
      <c r="Y19" s="11"/>
      <c r="Z19" s="11"/>
      <c r="AA19" s="99"/>
      <c r="AB19" s="11"/>
      <c r="AC19" s="11"/>
      <c r="AD19" s="11"/>
    </row>
    <row r="20" spans="1:60" ht="15.75" x14ac:dyDescent="0.25">
      <c r="A20" s="35" t="s">
        <v>77</v>
      </c>
      <c r="B20" s="133" t="str">
        <f>INDEX('[1]2024 Sign Ups'!$B$2:$B$101,MATCH(A20,'[1]2024 Sign Ups'!$A$2:$A$101,0))</f>
        <v>Y</v>
      </c>
      <c r="C20" s="133">
        <v>8</v>
      </c>
      <c r="D20" s="134">
        <f t="shared" si="2"/>
        <v>38.857142857142854</v>
      </c>
      <c r="E20" s="134">
        <f t="shared" si="0"/>
        <v>38.857142857142854</v>
      </c>
      <c r="F20" s="136">
        <v>42</v>
      </c>
      <c r="G20" s="136">
        <v>40</v>
      </c>
      <c r="H20" s="136">
        <v>44</v>
      </c>
      <c r="I20" s="136">
        <v>42</v>
      </c>
      <c r="J20" s="136">
        <v>38</v>
      </c>
      <c r="K20" s="136">
        <v>41</v>
      </c>
      <c r="L20" s="135">
        <f>VLOOKUP($A20,'[1]2024 Sign Ups'!$A$2:$T$101,3,FALSE)</f>
        <v>3.4571428571428555</v>
      </c>
      <c r="M20" s="135">
        <f>AVERAGE(SMALL((D20:F20),{1,2,3}))-$E$1</f>
        <v>4.5047619047619065</v>
      </c>
      <c r="N20" s="135">
        <f>AVERAGE(SMALL(($D20:G20),{1,2,3,4}))-35.4</f>
        <v>4.528571428571432</v>
      </c>
      <c r="O20" s="135">
        <f>AVERAGE(SMALL((D20:H20),{1,2,3,4}))-35.4</f>
        <v>4.528571428571432</v>
      </c>
      <c r="P20" s="135">
        <f>AVERAGE(SMALL(($E20:I20),{1,2,3,4}))-35.4</f>
        <v>5.3142857142857167</v>
      </c>
      <c r="Q20" s="135">
        <f>AVERAGE(SMALL(($E20:J20),{1,2,3,4}))-35.4</f>
        <v>4.3142857142857167</v>
      </c>
      <c r="R20" s="135">
        <f>AVERAGE(SMALL(($F20:K20),{1,2,3,4}))-35.4</f>
        <v>4.8500000000000014</v>
      </c>
      <c r="S20" s="137">
        <f t="shared" si="1"/>
        <v>6</v>
      </c>
      <c r="T20" s="138">
        <v>2</v>
      </c>
      <c r="V20" s="11" t="s">
        <v>210</v>
      </c>
      <c r="W20" s="11"/>
      <c r="X20" s="11"/>
      <c r="Y20" s="11"/>
      <c r="Z20" s="11"/>
      <c r="AA20" s="11"/>
      <c r="AB20" s="11"/>
    </row>
    <row r="21" spans="1:60" s="143" customFormat="1" ht="15.75" x14ac:dyDescent="0.25">
      <c r="A21" s="35" t="s">
        <v>76</v>
      </c>
      <c r="B21" s="133" t="str">
        <f>INDEX('[1]2024 Sign Ups'!$B$2:$B$101,MATCH(A21,'[1]2024 Sign Ups'!$A$2:$A$101,0))</f>
        <v>Y</v>
      </c>
      <c r="C21" s="133">
        <v>5</v>
      </c>
      <c r="D21" s="134">
        <f t="shared" si="2"/>
        <v>46.2</v>
      </c>
      <c r="E21" s="135">
        <f t="shared" si="0"/>
        <v>46.2</v>
      </c>
      <c r="F21" s="136" t="s">
        <v>216</v>
      </c>
      <c r="G21" s="136">
        <v>51</v>
      </c>
      <c r="H21" s="136">
        <v>47</v>
      </c>
      <c r="I21" s="136">
        <v>50</v>
      </c>
      <c r="J21" s="136">
        <v>45</v>
      </c>
      <c r="K21" s="136">
        <v>44</v>
      </c>
      <c r="L21" s="135">
        <f>VLOOKUP($A21,'[1]2024 Sign Ups'!$A$2:$T$101,3,FALSE)</f>
        <v>10.800000000000004</v>
      </c>
      <c r="M21" s="135">
        <f>AVERAGE(SMALL((D21:F21),{1,2}))-$E$1</f>
        <v>10.800000000000004</v>
      </c>
      <c r="N21" s="135">
        <f>AVERAGE(SMALL(($D21:G21),{1,2,3}))-35.4</f>
        <v>12.400000000000006</v>
      </c>
      <c r="O21" s="135">
        <f>AVERAGE(SMALL((D21:H21),{1,2,3,4}))-35.4</f>
        <v>12.200000000000003</v>
      </c>
      <c r="P21" s="135">
        <f>AVERAGE(SMALL(($D21:I21),{1,2,3,4}))-35.4</f>
        <v>11.950000000000003</v>
      </c>
      <c r="Q21" s="135">
        <f>AVERAGE(SMALL(($E21:J21),{1,2,3,4}))-35.4</f>
        <v>11.649999999999999</v>
      </c>
      <c r="R21" s="135">
        <f>AVERAGE(SMALL(($E21:K21),{1,2,3,4}))-35.4</f>
        <v>10.149999999999999</v>
      </c>
      <c r="S21" s="137">
        <f t="shared" si="1"/>
        <v>5</v>
      </c>
      <c r="T21" s="138">
        <v>2</v>
      </c>
      <c r="U21" s="9"/>
      <c r="V21" s="9" t="s">
        <v>211</v>
      </c>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row>
    <row r="22" spans="1:60" ht="15.75" x14ac:dyDescent="0.25">
      <c r="A22" s="35" t="s">
        <v>46</v>
      </c>
      <c r="B22" s="133" t="str">
        <f>INDEX('[1]2024 Sign Ups'!$B$2:$B$101,MATCH(A22,'[1]2024 Sign Ups'!$A$2:$A$101,0))</f>
        <v>Y</v>
      </c>
      <c r="C22" s="133">
        <v>1</v>
      </c>
      <c r="D22" s="134">
        <f t="shared" si="2"/>
        <v>41.142857142857146</v>
      </c>
      <c r="E22" s="134">
        <f t="shared" si="0"/>
        <v>41.142857142857146</v>
      </c>
      <c r="F22" s="136">
        <v>39</v>
      </c>
      <c r="G22" s="136">
        <v>45</v>
      </c>
      <c r="H22" s="136">
        <v>41</v>
      </c>
      <c r="I22" s="136">
        <v>40</v>
      </c>
      <c r="J22" s="136">
        <v>38</v>
      </c>
      <c r="K22" s="136">
        <v>41</v>
      </c>
      <c r="L22" s="135">
        <f>VLOOKUP($A22,'[1]2024 Sign Ups'!$A$2:$T$101,3,FALSE)</f>
        <v>5.7428571428571473</v>
      </c>
      <c r="M22" s="135">
        <f>AVERAGE(SMALL((D22:F22),{1,2,3}))-$E$1</f>
        <v>5.0285714285714249</v>
      </c>
      <c r="N22" s="135">
        <f>AVERAGE(SMALL(($D22:G22),{1,2,3,4}))-35.4</f>
        <v>6.1714285714285708</v>
      </c>
      <c r="O22" s="135">
        <f>AVERAGE(SMALL((D22:H22),{1,2,3,4}))-35.4</f>
        <v>5.1714285714285708</v>
      </c>
      <c r="P22" s="135">
        <f>AVERAGE(SMALL(($E22:I22),{1,2,3,4}))-35.4</f>
        <v>4.8857142857142861</v>
      </c>
      <c r="Q22" s="135">
        <f>AVERAGE(SMALL(($E22:J22),{1,2,3,4}))-35.4</f>
        <v>4.1000000000000014</v>
      </c>
      <c r="R22" s="135">
        <f>AVERAGE(SMALL(($F22:K22),{1,2,3,4}))-35.4</f>
        <v>4.1000000000000014</v>
      </c>
      <c r="S22" s="137">
        <f t="shared" si="1"/>
        <v>6</v>
      </c>
      <c r="T22" s="138">
        <v>2</v>
      </c>
      <c r="V22" s="11" t="s">
        <v>212</v>
      </c>
    </row>
    <row r="23" spans="1:60" ht="15.75" x14ac:dyDescent="0.25">
      <c r="A23" s="35" t="s">
        <v>81</v>
      </c>
      <c r="B23" s="133" t="str">
        <f>INDEX('[1]2024 Sign Ups'!$B$2:$B$101,MATCH(A23,'[1]2024 Sign Ups'!$A$2:$A$101,0))</f>
        <v>Y</v>
      </c>
      <c r="C23" s="133">
        <v>5</v>
      </c>
      <c r="D23" s="134">
        <f t="shared" si="2"/>
        <v>41.5</v>
      </c>
      <c r="E23" s="134">
        <f t="shared" si="0"/>
        <v>41.5</v>
      </c>
      <c r="F23" s="136">
        <v>46</v>
      </c>
      <c r="G23" s="136">
        <v>39</v>
      </c>
      <c r="H23" s="136">
        <v>42</v>
      </c>
      <c r="I23" s="136">
        <v>46</v>
      </c>
      <c r="J23" s="136">
        <v>46</v>
      </c>
      <c r="K23" s="136">
        <v>38</v>
      </c>
      <c r="L23" s="135">
        <f>VLOOKUP($A23,'[1]2024 Sign Ups'!$A$2:$T$101,3,FALSE)</f>
        <v>6.1000000000000014</v>
      </c>
      <c r="M23" s="135">
        <f>AVERAGE(SMALL((D23:F23),{1,2,3}))-$E$1</f>
        <v>7.6000000000000014</v>
      </c>
      <c r="N23" s="135">
        <f>AVERAGE(SMALL(($D23:G23),{1,2,3,4}))-35.4</f>
        <v>6.6000000000000014</v>
      </c>
      <c r="O23" s="135">
        <f>AVERAGE(SMALL((D23:H23),{1,2,3,4}))-35.4</f>
        <v>5.6000000000000014</v>
      </c>
      <c r="P23" s="135">
        <f>AVERAGE(SMALL(($E23:I23),{1,2,3,4}))-35.4</f>
        <v>6.7250000000000014</v>
      </c>
      <c r="Q23" s="135">
        <f>AVERAGE(SMALL(($E23:J23),{1,2,3,4}))-35.4</f>
        <v>6.7250000000000014</v>
      </c>
      <c r="R23" s="135">
        <f>AVERAGE(SMALL(($F23:K23),{1,2,3,4}))-35.4</f>
        <v>5.8500000000000014</v>
      </c>
      <c r="S23" s="137">
        <f t="shared" si="1"/>
        <v>6</v>
      </c>
      <c r="T23" s="138">
        <v>2</v>
      </c>
    </row>
    <row r="24" spans="1:60" ht="15.75" x14ac:dyDescent="0.25">
      <c r="A24" s="35" t="s">
        <v>49</v>
      </c>
      <c r="B24" s="133" t="str">
        <f>INDEX('[1]2024 Sign Ups'!$B$2:$B$101,MATCH(A24,'[1]2024 Sign Ups'!$A$2:$A$101,0))</f>
        <v>Y</v>
      </c>
      <c r="C24" s="133">
        <v>1</v>
      </c>
      <c r="D24" s="134">
        <f t="shared" si="2"/>
        <v>43.5</v>
      </c>
      <c r="E24" s="134">
        <f t="shared" si="0"/>
        <v>43.5</v>
      </c>
      <c r="F24" s="136">
        <v>44</v>
      </c>
      <c r="G24" s="136">
        <v>43</v>
      </c>
      <c r="H24" s="136">
        <v>45</v>
      </c>
      <c r="I24" s="136">
        <v>43</v>
      </c>
      <c r="J24" s="136">
        <v>42</v>
      </c>
      <c r="K24" s="136">
        <v>46</v>
      </c>
      <c r="L24" s="135">
        <f>VLOOKUP($A24,'[1]2024 Sign Ups'!$A$2:$T$101,3,FALSE)</f>
        <v>8.1000000000000014</v>
      </c>
      <c r="M24" s="135">
        <f>AVERAGE(SMALL((D24:F24),{1,2,3}))-$E$1</f>
        <v>8.2666666666666657</v>
      </c>
      <c r="N24" s="135">
        <f>AVERAGE(SMALL(($D24:G24),{1,2,3,4}))-35.4</f>
        <v>8.1000000000000014</v>
      </c>
      <c r="O24" s="135">
        <f>AVERAGE(SMALL((D24:H24),{1,2,3,4}))-35.4</f>
        <v>8.1000000000000014</v>
      </c>
      <c r="P24" s="135">
        <f>AVERAGE(SMALL(($E24:I24),{1,2,3,4}))-35.4</f>
        <v>7.9750000000000014</v>
      </c>
      <c r="Q24" s="135">
        <f>AVERAGE(SMALL(($E24:J24),{1,2,3,4}))-35.4</f>
        <v>7.4750000000000014</v>
      </c>
      <c r="R24" s="135">
        <f>AVERAGE(SMALL(($F24:K24),{1,2,3,4}))-35.4</f>
        <v>7.6000000000000014</v>
      </c>
      <c r="S24" s="137">
        <f t="shared" si="1"/>
        <v>6</v>
      </c>
      <c r="T24" s="138">
        <v>2</v>
      </c>
    </row>
    <row r="25" spans="1:60" ht="15.75" x14ac:dyDescent="0.25">
      <c r="A25" s="35" t="s">
        <v>86</v>
      </c>
      <c r="B25" s="133" t="str">
        <f>INDEX('[1]2024 Sign Ups'!$B$2:$B$101,MATCH(A25,'[1]2024 Sign Ups'!$A$2:$A$101,0))</f>
        <v>Y</v>
      </c>
      <c r="C25" s="133">
        <v>8</v>
      </c>
      <c r="D25" s="134">
        <f t="shared" si="2"/>
        <v>47.875</v>
      </c>
      <c r="E25" s="134">
        <f t="shared" si="0"/>
        <v>47.875</v>
      </c>
      <c r="F25" s="136">
        <v>50</v>
      </c>
      <c r="G25" s="136">
        <v>46</v>
      </c>
      <c r="H25" s="136">
        <v>45</v>
      </c>
      <c r="I25" s="136">
        <v>43</v>
      </c>
      <c r="J25" s="136">
        <v>50</v>
      </c>
      <c r="K25" s="136">
        <v>49</v>
      </c>
      <c r="L25" s="135">
        <f>VLOOKUP($A25,'[1]2024 Sign Ups'!$A$2:$T$101,3,FALSE)</f>
        <v>12.475000000000001</v>
      </c>
      <c r="M25" s="135">
        <f>AVERAGE(SMALL((D25:F25),{1,2,3}))-$E$1</f>
        <v>13.183333333333337</v>
      </c>
      <c r="N25" s="135">
        <f>AVERAGE(SMALL(($D25:G25),{1,2,3,4}))-35.4</f>
        <v>12.537500000000001</v>
      </c>
      <c r="O25" s="135">
        <f>AVERAGE(SMALL((D25:H25),{1,2,3,4}))-35.4</f>
        <v>11.287500000000001</v>
      </c>
      <c r="P25" s="135">
        <f>AVERAGE(SMALL(($E25:I25),{1,2,3,4}))-35.4</f>
        <v>10.068750000000001</v>
      </c>
      <c r="Q25" s="135">
        <f>AVERAGE(SMALL(($E25:J25),{1,2,3,4}))-35.4</f>
        <v>10.068750000000001</v>
      </c>
      <c r="R25" s="135">
        <f>AVERAGE(SMALL(($F25:K25),{1,2,3,4}))-35.4</f>
        <v>10.350000000000001</v>
      </c>
      <c r="S25" s="137">
        <f t="shared" si="1"/>
        <v>6</v>
      </c>
      <c r="T25" s="138">
        <v>2</v>
      </c>
    </row>
    <row r="26" spans="1:60" ht="15.75" x14ac:dyDescent="0.25">
      <c r="A26" s="35" t="s">
        <v>88</v>
      </c>
      <c r="B26" s="133" t="str">
        <f>INDEX('[1]2024 Sign Ups'!$B$2:$B$101,MATCH(A26,'[1]2024 Sign Ups'!$A$2:$A$101,0))</f>
        <v>Y</v>
      </c>
      <c r="C26" s="133">
        <v>6</v>
      </c>
      <c r="D26" s="134">
        <f t="shared" si="2"/>
        <v>56.571428571428569</v>
      </c>
      <c r="E26" s="134">
        <f t="shared" si="0"/>
        <v>56.571428571428569</v>
      </c>
      <c r="F26" s="136">
        <v>57</v>
      </c>
      <c r="G26" s="136">
        <v>55</v>
      </c>
      <c r="H26" s="136">
        <v>58</v>
      </c>
      <c r="I26" s="136">
        <v>57</v>
      </c>
      <c r="J26" s="136">
        <v>50</v>
      </c>
      <c r="K26" s="136">
        <v>52</v>
      </c>
      <c r="L26" s="135">
        <f>VLOOKUP($A26,'[1]2024 Sign Ups'!$A$2:$T$101,3,FALSE)</f>
        <v>21.171428571428571</v>
      </c>
      <c r="M26" s="135">
        <f>AVERAGE(SMALL((D26:F26),{1,2,3}))-$E$1</f>
        <v>21.314285714285717</v>
      </c>
      <c r="N26" s="135">
        <f>AVERAGE(SMALL(($D26:G26),{1,2,3,4}))-35.4</f>
        <v>20.885714285714286</v>
      </c>
      <c r="O26" s="135">
        <f>AVERAGE(SMALL((D26:H26),{1,2,3,4}))-35.4</f>
        <v>20.885714285714286</v>
      </c>
      <c r="P26" s="135">
        <f>AVERAGE(SMALL(($E26:I26),{1,2,3,4}))-35.4</f>
        <v>20.99285714285714</v>
      </c>
      <c r="Q26" s="135">
        <f>AVERAGE(SMALL(($E26:J26),{1,2,3,4}))-35.4</f>
        <v>19.24285714285714</v>
      </c>
      <c r="R26" s="135">
        <f>AVERAGE(SMALL(($F26:K26),{1,2,3,4}))-35.4</f>
        <v>18.100000000000001</v>
      </c>
      <c r="S26" s="137">
        <f t="shared" si="1"/>
        <v>6</v>
      </c>
      <c r="T26" s="138">
        <v>2</v>
      </c>
    </row>
    <row r="27" spans="1:60" ht="15.75" x14ac:dyDescent="0.25">
      <c r="A27" s="35" t="s">
        <v>91</v>
      </c>
      <c r="B27" s="133" t="str">
        <f>INDEX('[1]2024 Sign Ups'!$B$2:$B$101,MATCH(A27,'[1]2024 Sign Ups'!$A$2:$A$101,0))</f>
        <v>Y</v>
      </c>
      <c r="C27" s="133">
        <v>6</v>
      </c>
      <c r="D27" s="134">
        <f t="shared" si="2"/>
        <v>37</v>
      </c>
      <c r="E27" s="134">
        <f t="shared" si="0"/>
        <v>37</v>
      </c>
      <c r="F27" s="136">
        <v>39</v>
      </c>
      <c r="G27" s="136">
        <v>39</v>
      </c>
      <c r="H27" s="136">
        <v>35</v>
      </c>
      <c r="I27" s="136">
        <v>43</v>
      </c>
      <c r="J27" s="136">
        <v>38</v>
      </c>
      <c r="K27" s="136">
        <v>39</v>
      </c>
      <c r="L27" s="135">
        <f>VLOOKUP($A27,'[1]2024 Sign Ups'!$A$2:$T$101,3,FALSE)</f>
        <v>1.6000000000000014</v>
      </c>
      <c r="M27" s="135">
        <f>AVERAGE(SMALL((D27:F27),{1,2,3}))-$E$1</f>
        <v>2.2666666666666657</v>
      </c>
      <c r="N27" s="135">
        <f>AVERAGE(SMALL(($D27:G27),{1,2,3,4}))-35.4</f>
        <v>2.6000000000000014</v>
      </c>
      <c r="O27" s="135">
        <f>AVERAGE(SMALL((D27:H27),{1,2,3,4}))-35.4</f>
        <v>1.6000000000000014</v>
      </c>
      <c r="P27" s="135">
        <f>AVERAGE(SMALL(($E27:I27),{1,2,3,4}))-35.4</f>
        <v>2.1000000000000014</v>
      </c>
      <c r="Q27" s="135">
        <f>AVERAGE(SMALL(($E27:J27),{1,2,3,4}))-35.4</f>
        <v>1.8500000000000014</v>
      </c>
      <c r="R27" s="135">
        <f>AVERAGE(SMALL(($F27:K27),{1,2,3,4}))-35.4</f>
        <v>2.3500000000000014</v>
      </c>
      <c r="S27" s="137">
        <f t="shared" si="1"/>
        <v>6</v>
      </c>
      <c r="T27" s="138">
        <v>2</v>
      </c>
    </row>
    <row r="28" spans="1:60" ht="15.75" x14ac:dyDescent="0.25">
      <c r="A28" s="35" t="s">
        <v>94</v>
      </c>
      <c r="B28" s="133" t="str">
        <f>INDEX('[1]2024 Sign Ups'!$B$2:$B$101,MATCH(A28,'[1]2024 Sign Ups'!$A$2:$A$101,0))</f>
        <v>Y</v>
      </c>
      <c r="C28" s="133">
        <v>8</v>
      </c>
      <c r="D28" s="134">
        <f t="shared" si="2"/>
        <v>42.375</v>
      </c>
      <c r="E28" s="135">
        <f t="shared" si="0"/>
        <v>42.375</v>
      </c>
      <c r="F28" s="136">
        <v>47</v>
      </c>
      <c r="G28" s="136" t="s">
        <v>216</v>
      </c>
      <c r="H28" s="136">
        <v>45</v>
      </c>
      <c r="I28" s="136">
        <v>44</v>
      </c>
      <c r="J28" s="136">
        <v>41</v>
      </c>
      <c r="K28" s="136" t="s">
        <v>216</v>
      </c>
      <c r="L28" s="135">
        <f>VLOOKUP($A28,'[1]2024 Sign Ups'!$A$2:$T$101,3,FALSE)</f>
        <v>6.9750000000000014</v>
      </c>
      <c r="M28" s="135">
        <f>AVERAGE(SMALL((D28:F28),{1,2,3}))-$E$1</f>
        <v>8.5166666666666657</v>
      </c>
      <c r="N28" s="135">
        <f>AVERAGE(SMALL(($D28:G28),{1,2,3}))-35.4</f>
        <v>8.5166666666666657</v>
      </c>
      <c r="O28" s="135">
        <f>AVERAGE(SMALL((D28:H28),{1,2,3,4}))-35.4</f>
        <v>8.7875000000000014</v>
      </c>
      <c r="P28" s="135">
        <f>AVERAGE(SMALL(($D28:I28),{1,2,3,4}))-35.4</f>
        <v>8.0375000000000014</v>
      </c>
      <c r="Q28" s="135">
        <f>AVERAGE(SMALL(($E28:J28),{1,2,3,4}))-35.4</f>
        <v>7.6937500000000014</v>
      </c>
      <c r="R28" s="135">
        <f>AVERAGE(SMALL(($E28:K28),{1,2,3,4}))-35.4</f>
        <v>7.6937500000000014</v>
      </c>
      <c r="S28" s="137">
        <f t="shared" si="1"/>
        <v>4</v>
      </c>
      <c r="T28" s="138">
        <v>2</v>
      </c>
    </row>
    <row r="29" spans="1:60" ht="15.75" x14ac:dyDescent="0.25">
      <c r="A29" s="35" t="s">
        <v>95</v>
      </c>
      <c r="B29" s="133" t="str">
        <f>INDEX('[1]2024 Sign Ups'!$B$2:$B$101,MATCH(A29,'[1]2024 Sign Ups'!$A$2:$A$101,0))</f>
        <v>New</v>
      </c>
      <c r="C29" s="133">
        <v>2</v>
      </c>
      <c r="D29" s="135">
        <f>AVERAGE(F29:I29)</f>
        <v>50.5</v>
      </c>
      <c r="E29" s="135">
        <f t="shared" si="0"/>
        <v>50.5</v>
      </c>
      <c r="F29" s="136">
        <v>52</v>
      </c>
      <c r="G29" s="136" t="s">
        <v>216</v>
      </c>
      <c r="H29" s="136" t="s">
        <v>216</v>
      </c>
      <c r="I29" s="136">
        <v>49</v>
      </c>
      <c r="J29" s="136" t="s">
        <v>216</v>
      </c>
      <c r="K29" s="136" t="s">
        <v>216</v>
      </c>
      <c r="L29" s="135">
        <f>(F29-$E$1)*0.7</f>
        <v>11.620000000000001</v>
      </c>
      <c r="M29" s="135" t="s">
        <v>201</v>
      </c>
      <c r="N29" s="135" t="s">
        <v>201</v>
      </c>
      <c r="O29" s="135">
        <f>(I29-$E$1)*0.7</f>
        <v>9.52</v>
      </c>
      <c r="P29" s="135">
        <f>AVERAGE(SMALL(($D29:I29),{1,2,3,4}))-35.4</f>
        <v>15.100000000000001</v>
      </c>
      <c r="Q29" s="135">
        <f>AVERAGE(SMALL(($D29:J29),{1,2,3,4}))-35.4</f>
        <v>15.100000000000001</v>
      </c>
      <c r="R29" s="135">
        <f>AVERAGE(SMALL(($D29:K29),{1,2,3,4}))-35.4</f>
        <v>15.100000000000001</v>
      </c>
      <c r="S29" s="137">
        <f t="shared" si="1"/>
        <v>2</v>
      </c>
      <c r="T29" s="138">
        <v>0</v>
      </c>
    </row>
    <row r="30" spans="1:60" ht="15.75" x14ac:dyDescent="0.25">
      <c r="A30" s="35" t="s">
        <v>96</v>
      </c>
      <c r="B30" s="133" t="str">
        <f>INDEX('[1]2024 Sign Ups'!$B$2:$B$101,MATCH(A30,'[1]2024 Sign Ups'!$A$2:$A$101,0))</f>
        <v>Y</v>
      </c>
      <c r="C30" s="133">
        <v>2</v>
      </c>
      <c r="D30" s="134">
        <f t="shared" ref="D30:D36" si="3">L30+35.4</f>
        <v>35.5</v>
      </c>
      <c r="E30" s="135">
        <f t="shared" si="0"/>
        <v>35.5</v>
      </c>
      <c r="F30" s="136">
        <v>35</v>
      </c>
      <c r="G30" s="136">
        <v>38</v>
      </c>
      <c r="H30" s="136">
        <v>37</v>
      </c>
      <c r="I30" s="136">
        <v>40</v>
      </c>
      <c r="J30" s="136" t="s">
        <v>216</v>
      </c>
      <c r="K30" s="136">
        <v>35</v>
      </c>
      <c r="L30" s="135">
        <f>VLOOKUP($A30,'[1]2024 Sign Ups'!$A$2:$T$101,3,FALSE)</f>
        <v>0.10000000000000142</v>
      </c>
      <c r="M30" s="135">
        <f>AVERAGE(SMALL((D30:F30),{1,2,3}))-$E$1</f>
        <v>-6.6666666666662877E-2</v>
      </c>
      <c r="N30" s="135">
        <f>AVERAGE(SMALL(($D30:G30),{1,2,3,4}))-35.4</f>
        <v>0.60000000000000142</v>
      </c>
      <c r="O30" s="135">
        <f>AVERAGE(SMALL((D30:H30),{1,2,3,4}))-35.4</f>
        <v>0.35000000000000142</v>
      </c>
      <c r="P30" s="135">
        <f>AVERAGE(SMALL(($E30:I30),{1,2,3,4}))-35.4</f>
        <v>0.97500000000000142</v>
      </c>
      <c r="Q30" s="135">
        <f>AVERAGE(SMALL(($E30:J30),{1,2,3,4}))-35.4</f>
        <v>0.97500000000000142</v>
      </c>
      <c r="R30" s="135">
        <f>AVERAGE(SMALL(($E30:K30),{1,2,3,4}))-35.4</f>
        <v>0.22500000000000142</v>
      </c>
      <c r="S30" s="137">
        <f t="shared" si="1"/>
        <v>5</v>
      </c>
      <c r="T30" s="138">
        <v>2</v>
      </c>
    </row>
    <row r="31" spans="1:60" ht="15.75" x14ac:dyDescent="0.25">
      <c r="A31" s="35" t="s">
        <v>97</v>
      </c>
      <c r="B31" s="133" t="str">
        <f>INDEX('[1]2024 Sign Ups'!$B$2:$B$101,MATCH(A31,'[1]2024 Sign Ups'!$A$2:$A$101,0))</f>
        <v>Y</v>
      </c>
      <c r="C31" s="133">
        <v>10</v>
      </c>
      <c r="D31" s="134">
        <f t="shared" si="3"/>
        <v>42.125</v>
      </c>
      <c r="E31" s="134">
        <f t="shared" si="0"/>
        <v>42.125</v>
      </c>
      <c r="F31" s="136">
        <v>44</v>
      </c>
      <c r="G31" s="136">
        <v>51</v>
      </c>
      <c r="H31" s="136">
        <v>48</v>
      </c>
      <c r="I31" s="136">
        <v>45</v>
      </c>
      <c r="J31" s="136">
        <v>50</v>
      </c>
      <c r="K31" s="136">
        <v>49</v>
      </c>
      <c r="L31" s="135">
        <f>VLOOKUP($A31,'[1]2024 Sign Ups'!$A$2:$T$101,3,FALSE)</f>
        <v>6.7250000000000014</v>
      </c>
      <c r="M31" s="135">
        <f>AVERAGE(SMALL((D31:F31),{1,2,3}))-$E$1</f>
        <v>7.3500000000000014</v>
      </c>
      <c r="N31" s="135">
        <f>AVERAGE(SMALL(($D31:G31),{1,2,3,4}))-35.4</f>
        <v>9.4125000000000014</v>
      </c>
      <c r="O31" s="135">
        <f>AVERAGE(SMALL((D31:H31),{1,2,3,4}))-35.4</f>
        <v>8.6625000000000014</v>
      </c>
      <c r="P31" s="135">
        <f>AVERAGE(SMALL(($E31:I31),{1,2,3,4}))-35.4</f>
        <v>9.3812500000000014</v>
      </c>
      <c r="Q31" s="135">
        <f>AVERAGE(SMALL(($E31:J31),{1,2,3,4}))-35.4</f>
        <v>9.3812500000000014</v>
      </c>
      <c r="R31" s="135">
        <f>AVERAGE(SMALL(($F31:K31),{1,2,3,4}))-35.4</f>
        <v>11.100000000000001</v>
      </c>
      <c r="S31" s="137">
        <f t="shared" si="1"/>
        <v>6</v>
      </c>
      <c r="T31" s="138">
        <v>2</v>
      </c>
    </row>
    <row r="32" spans="1:60" ht="15.75" x14ac:dyDescent="0.25">
      <c r="A32" s="35" t="s">
        <v>84</v>
      </c>
      <c r="B32" s="133" t="str">
        <f>INDEX('[1]2024 Sign Ups'!$B$2:$B$101,MATCH(A32,'[1]2024 Sign Ups'!$A$2:$A$101,0))</f>
        <v>Y</v>
      </c>
      <c r="C32" s="133">
        <v>5</v>
      </c>
      <c r="D32" s="134">
        <f t="shared" si="3"/>
        <v>43.916666666666664</v>
      </c>
      <c r="E32" s="134">
        <f t="shared" si="0"/>
        <v>43.916666666666664</v>
      </c>
      <c r="F32" s="136">
        <v>45</v>
      </c>
      <c r="G32" s="136">
        <v>59</v>
      </c>
      <c r="H32" s="136">
        <v>49</v>
      </c>
      <c r="I32" s="136">
        <v>47</v>
      </c>
      <c r="J32" s="136">
        <v>50</v>
      </c>
      <c r="K32" s="136">
        <v>48</v>
      </c>
      <c r="L32" s="135">
        <f>VLOOKUP($A32,'[1]2024 Sign Ups'!$A$2:$T$101,3,FALSE)</f>
        <v>8.5166666666666657</v>
      </c>
      <c r="M32" s="135">
        <f>AVERAGE(SMALL((D32:F32),{1,2,3}))-$E$1</f>
        <v>8.8777777777777729</v>
      </c>
      <c r="N32" s="135">
        <f>AVERAGE(SMALL(($D32:G32),{1,2,3,4}))-35.4</f>
        <v>12.55833333333333</v>
      </c>
      <c r="O32" s="135">
        <f>AVERAGE(SMALL((D32:H32),{1,2,3,4}))-35.4</f>
        <v>10.05833333333333</v>
      </c>
      <c r="P32" s="135">
        <f>AVERAGE(SMALL(($E32:I32),{1,2,3,4}))-35.4</f>
        <v>10.829166666666666</v>
      </c>
      <c r="Q32" s="135">
        <f>AVERAGE(SMALL(($E32:J32),{1,2,3,4}))-35.4</f>
        <v>10.829166666666666</v>
      </c>
      <c r="R32" s="135">
        <f>AVERAGE(SMALL(($F32:K32),{1,2,3,4}))-35.4</f>
        <v>11.850000000000001</v>
      </c>
      <c r="S32" s="137">
        <f t="shared" si="1"/>
        <v>6</v>
      </c>
      <c r="T32" s="138">
        <v>2</v>
      </c>
    </row>
    <row r="33" spans="1:20" ht="15.75" x14ac:dyDescent="0.25">
      <c r="A33" s="43" t="s">
        <v>35</v>
      </c>
      <c r="B33" s="133" t="str">
        <f>INDEX('[1]2024 Sign Ups'!$B$2:$B$101,MATCH(A33,'[1]2024 Sign Ups'!$A$2:$A$101,0))</f>
        <v>Y</v>
      </c>
      <c r="C33" s="133">
        <v>9</v>
      </c>
      <c r="D33" s="134">
        <f t="shared" si="3"/>
        <v>41.625</v>
      </c>
      <c r="E33" s="134">
        <f t="shared" si="0"/>
        <v>41.625</v>
      </c>
      <c r="F33" s="136">
        <v>47</v>
      </c>
      <c r="G33" s="136">
        <v>43</v>
      </c>
      <c r="H33" s="136">
        <v>49</v>
      </c>
      <c r="I33" s="136">
        <v>42</v>
      </c>
      <c r="J33" s="136">
        <v>41</v>
      </c>
      <c r="K33" s="136">
        <v>40</v>
      </c>
      <c r="L33" s="135">
        <f>VLOOKUP($A33,'[1]2024 Sign Ups'!$A$2:$T$101,3,FALSE)</f>
        <v>6.2250000000000014</v>
      </c>
      <c r="M33" s="135">
        <f>AVERAGE(SMALL((D33:F33),{1,2,3}))-$E$1</f>
        <v>8.0166666666666657</v>
      </c>
      <c r="N33" s="135">
        <f>AVERAGE(SMALL(($D33:G33),{1,2,3,4}))-35.4</f>
        <v>7.9125000000000014</v>
      </c>
      <c r="O33" s="135">
        <f>AVERAGE(SMALL((D33:H33),{1,2,3,4}))-35.4</f>
        <v>7.9125000000000014</v>
      </c>
      <c r="P33" s="135">
        <f>AVERAGE(SMALL(($E33:I33),{1,2,3,4}))-35.4</f>
        <v>8.0062500000000014</v>
      </c>
      <c r="Q33" s="135">
        <f>AVERAGE(SMALL(($E33:J33),{1,2,3,4}))-35.4</f>
        <v>6.5062500000000014</v>
      </c>
      <c r="R33" s="135">
        <f>AVERAGE(SMALL(($F33:K33),{1,2,3,4}))-35.4</f>
        <v>6.1000000000000014</v>
      </c>
      <c r="S33" s="137">
        <f t="shared" si="1"/>
        <v>6</v>
      </c>
      <c r="T33" s="138">
        <v>2</v>
      </c>
    </row>
    <row r="34" spans="1:20" ht="15.75" x14ac:dyDescent="0.25">
      <c r="A34" s="35" t="s">
        <v>37</v>
      </c>
      <c r="B34" s="133" t="str">
        <f>INDEX('[1]2024 Sign Ups'!$B$2:$B$101,MATCH(A34,'[1]2024 Sign Ups'!$A$2:$A$101,0))</f>
        <v>Y</v>
      </c>
      <c r="C34" s="133">
        <v>1</v>
      </c>
      <c r="D34" s="134">
        <f t="shared" si="3"/>
        <v>41.142857142857146</v>
      </c>
      <c r="E34" s="135">
        <f t="shared" si="0"/>
        <v>41.142857142857146</v>
      </c>
      <c r="F34" s="136">
        <v>44</v>
      </c>
      <c r="G34" s="136">
        <v>45</v>
      </c>
      <c r="H34" s="136">
        <v>46</v>
      </c>
      <c r="I34" s="136">
        <v>39</v>
      </c>
      <c r="J34" s="136" t="s">
        <v>216</v>
      </c>
      <c r="K34" s="136">
        <v>42</v>
      </c>
      <c r="L34" s="135">
        <f>VLOOKUP($A34,'[1]2024 Sign Ups'!$A$2:$T$101,3,FALSE)</f>
        <v>5.7428571428571473</v>
      </c>
      <c r="M34" s="135">
        <f>AVERAGE(SMALL((D34:F34),{1,2,3}))-$E$1</f>
        <v>6.6952380952380963</v>
      </c>
      <c r="N34" s="135">
        <f>AVERAGE(SMALL(($D34:G34),{1,2,3,4}))-35.4</f>
        <v>7.4214285714285708</v>
      </c>
      <c r="O34" s="135">
        <f>AVERAGE(SMALL((D34:H34),{1,2,3,4}))-35.4</f>
        <v>7.4214285714285708</v>
      </c>
      <c r="P34" s="135">
        <f>AVERAGE(SMALL(($E34:I34),{1,2,3,4}))-35.4</f>
        <v>6.8857142857142861</v>
      </c>
      <c r="Q34" s="135">
        <f>AVERAGE(SMALL(($E34:J34),{1,2,3,4}))-35.4</f>
        <v>6.8857142857142861</v>
      </c>
      <c r="R34" s="135">
        <f>AVERAGE(SMALL(($E34:K34),{1,2,3,4}))-35.4</f>
        <v>6.1357142857142861</v>
      </c>
      <c r="S34" s="137">
        <f t="shared" si="1"/>
        <v>5</v>
      </c>
      <c r="T34" s="138">
        <v>2</v>
      </c>
    </row>
    <row r="35" spans="1:20" ht="15.75" x14ac:dyDescent="0.25">
      <c r="A35" s="35" t="s">
        <v>105</v>
      </c>
      <c r="B35" s="133" t="str">
        <f>INDEX('[1]2024 Sign Ups'!$B$2:$B$101,MATCH(A35,'[1]2024 Sign Ups'!$A$2:$A$101,0))</f>
        <v>Y</v>
      </c>
      <c r="C35" s="133">
        <v>10</v>
      </c>
      <c r="D35" s="134">
        <f t="shared" si="3"/>
        <v>39.857142857142854</v>
      </c>
      <c r="E35" s="135">
        <f t="shared" si="0"/>
        <v>39.857142857142854</v>
      </c>
      <c r="F35" s="136">
        <v>44</v>
      </c>
      <c r="G35" s="136">
        <v>42</v>
      </c>
      <c r="H35" s="136">
        <v>40</v>
      </c>
      <c r="I35" s="136">
        <v>38</v>
      </c>
      <c r="J35" s="136">
        <v>43</v>
      </c>
      <c r="K35" s="136" t="s">
        <v>216</v>
      </c>
      <c r="L35" s="135">
        <f>VLOOKUP($A35,'[1]2024 Sign Ups'!$A$2:$T$101,3,FALSE)</f>
        <v>4.4571428571428555</v>
      </c>
      <c r="M35" s="135">
        <f>AVERAGE(SMALL((D35:F35),{1,2,3}))-$E$1</f>
        <v>5.8380952380952351</v>
      </c>
      <c r="N35" s="135">
        <f>AVERAGE(SMALL(($D35:G35),{1,2,3,4}))-35.4</f>
        <v>6.028571428571432</v>
      </c>
      <c r="O35" s="135">
        <f>AVERAGE(SMALL((D35:H35),{1,2,3,4}))-35.4</f>
        <v>5.028571428571432</v>
      </c>
      <c r="P35" s="135">
        <f>AVERAGE(SMALL(($E35:I35),{1,2,3,4}))-35.4</f>
        <v>4.5642857142857167</v>
      </c>
      <c r="Q35" s="135">
        <f>AVERAGE(SMALL(($E35:J35),{1,2,3,4}))-35.4</f>
        <v>4.5642857142857167</v>
      </c>
      <c r="R35" s="135">
        <f>AVERAGE(SMALL(($E35:K35),{1,2,3,4}))-35.4</f>
        <v>4.5642857142857167</v>
      </c>
      <c r="S35" s="137">
        <f t="shared" ref="S35:S66" si="4">COUNT(F35:K35)</f>
        <v>5</v>
      </c>
      <c r="T35" s="138">
        <v>2</v>
      </c>
    </row>
    <row r="36" spans="1:20" ht="15.75" x14ac:dyDescent="0.25">
      <c r="A36" s="35" t="s">
        <v>107</v>
      </c>
      <c r="B36" s="133" t="str">
        <f>INDEX('[1]2024 Sign Ups'!$B$2:$B$101,MATCH(A36,'[1]2024 Sign Ups'!$A$2:$A$101,0))</f>
        <v>Y</v>
      </c>
      <c r="C36" s="133">
        <v>6</v>
      </c>
      <c r="D36" s="134">
        <f t="shared" si="3"/>
        <v>42.666666666666664</v>
      </c>
      <c r="E36" s="135">
        <f t="shared" si="0"/>
        <v>42.666666666666664</v>
      </c>
      <c r="F36" s="136">
        <v>44</v>
      </c>
      <c r="G36" s="136">
        <v>53</v>
      </c>
      <c r="H36" s="136">
        <v>38</v>
      </c>
      <c r="I36" s="136" t="s">
        <v>216</v>
      </c>
      <c r="J36" s="136">
        <v>46</v>
      </c>
      <c r="K36" s="136">
        <v>42</v>
      </c>
      <c r="L36" s="135">
        <f>VLOOKUP($A36,'[1]2024 Sign Ups'!$A$2:$T$101,3,FALSE)</f>
        <v>7.2666666666666657</v>
      </c>
      <c r="M36" s="135">
        <f>AVERAGE(SMALL((D36:F36),{1,2,3}))-$E$1</f>
        <v>7.7111111111111086</v>
      </c>
      <c r="N36" s="135">
        <f>AVERAGE(SMALL(($D36:G36),{1,2,3,4}))-35.4</f>
        <v>10.18333333333333</v>
      </c>
      <c r="O36" s="135">
        <f>AVERAGE(SMALL((D36:H36),{1,2,3,4}))-35.4</f>
        <v>6.43333333333333</v>
      </c>
      <c r="P36" s="135">
        <f>AVERAGE(SMALL(($D36:I36),{1,2,3,4}))-35.4</f>
        <v>6.43333333333333</v>
      </c>
      <c r="Q36" s="135">
        <f>AVERAGE(SMALL(($E36:J36),{1,2,3,4}))-35.4</f>
        <v>7.2666666666666657</v>
      </c>
      <c r="R36" s="135">
        <f>AVERAGE(SMALL(($E36:K36),{1,2,3,4}))-35.4</f>
        <v>6.2666666666666657</v>
      </c>
      <c r="S36" s="137">
        <f t="shared" si="4"/>
        <v>5</v>
      </c>
      <c r="T36" s="138">
        <v>2</v>
      </c>
    </row>
    <row r="37" spans="1:20" ht="15.75" x14ac:dyDescent="0.25">
      <c r="A37" s="35" t="s">
        <v>34</v>
      </c>
      <c r="B37" s="133" t="str">
        <f>INDEX('[1]2024 Sign Ups'!$B$2:$B$101,MATCH(A37,'[1]2024 Sign Ups'!$A$2:$A$101,0))</f>
        <v>New</v>
      </c>
      <c r="C37" s="133">
        <v>1</v>
      </c>
      <c r="D37" s="134">
        <f>AVERAGE(F37:G37)</f>
        <v>44</v>
      </c>
      <c r="E37" s="134">
        <f t="shared" si="0"/>
        <v>44</v>
      </c>
      <c r="F37" s="136">
        <v>48</v>
      </c>
      <c r="G37" s="136">
        <v>40</v>
      </c>
      <c r="H37" s="136">
        <v>47</v>
      </c>
      <c r="I37" s="136">
        <v>45</v>
      </c>
      <c r="J37" s="136">
        <v>46</v>
      </c>
      <c r="K37" s="136">
        <v>42</v>
      </c>
      <c r="L37" s="135">
        <f>(F37-$E$1)*0.7</f>
        <v>8.82</v>
      </c>
      <c r="M37" s="135">
        <f>(G37-$E$1)*0.6</f>
        <v>2.7600000000000007</v>
      </c>
      <c r="N37" s="135">
        <f>AVERAGE(SMALL(($D37:G37),{1,2,3,4}))-35.4</f>
        <v>8.6000000000000014</v>
      </c>
      <c r="O37" s="135">
        <f>AVERAGE(SMALL((D37:H37),{1,2,3,4}))-35.4</f>
        <v>8.3500000000000014</v>
      </c>
      <c r="P37" s="135">
        <f>AVERAGE(SMALL(($E37:I37),{1,2,3,4}))-35.4</f>
        <v>8.6000000000000014</v>
      </c>
      <c r="Q37" s="135">
        <f>AVERAGE(SMALL(($E37:J37),{1,2,3,4}))-35.4</f>
        <v>8.3500000000000014</v>
      </c>
      <c r="R37" s="135">
        <f>AVERAGE(SMALL(($F37:K37),{1,2,3,4}))-35.4</f>
        <v>7.8500000000000014</v>
      </c>
      <c r="S37" s="137">
        <f t="shared" si="4"/>
        <v>6</v>
      </c>
      <c r="T37" s="138">
        <v>0</v>
      </c>
    </row>
    <row r="38" spans="1:20" ht="15.75" x14ac:dyDescent="0.25">
      <c r="A38" s="35" t="s">
        <v>111</v>
      </c>
      <c r="B38" s="133" t="str">
        <f>INDEX('[1]2024 Sign Ups'!$B$2:$B$101,MATCH(A38,'[1]2024 Sign Ups'!$A$2:$A$101,0))</f>
        <v>Y</v>
      </c>
      <c r="C38" s="133">
        <v>10</v>
      </c>
      <c r="D38" s="134">
        <f>L38+35.4</f>
        <v>45.5</v>
      </c>
      <c r="E38" s="135">
        <f t="shared" si="0"/>
        <v>45.5</v>
      </c>
      <c r="F38" s="136" t="s">
        <v>216</v>
      </c>
      <c r="G38" s="136">
        <v>41</v>
      </c>
      <c r="H38" s="136">
        <v>44</v>
      </c>
      <c r="I38" s="136">
        <v>46</v>
      </c>
      <c r="J38" s="136" t="s">
        <v>216</v>
      </c>
      <c r="K38" s="136">
        <v>43</v>
      </c>
      <c r="L38" s="135">
        <f>VLOOKUP($A38,'[1]2024 Sign Ups'!$A$2:$T$101,3,FALSE)</f>
        <v>10.100000000000001</v>
      </c>
      <c r="M38" s="135">
        <f>AVERAGE(SMALL((D38:F38),{1,2}))-$E$1</f>
        <v>10.100000000000001</v>
      </c>
      <c r="N38" s="135">
        <f>AVERAGE(SMALL(($D38:G38),{1,2,3}))-35.4</f>
        <v>8.6000000000000014</v>
      </c>
      <c r="O38" s="135">
        <f>AVERAGE(SMALL((D38:H38),{1,2,3,4}))-35.4</f>
        <v>8.6000000000000014</v>
      </c>
      <c r="P38" s="135">
        <f>AVERAGE(SMALL(($D38:I38),{1,2,3,4}))-35.4</f>
        <v>8.6000000000000014</v>
      </c>
      <c r="Q38" s="135">
        <f>AVERAGE(SMALL(($D38:J38),{1,2,3,4}))-35.4</f>
        <v>8.6000000000000014</v>
      </c>
      <c r="R38" s="135">
        <f>AVERAGE(SMALL(($E38:K38),{1,2,3,4}))-35.4</f>
        <v>7.9750000000000014</v>
      </c>
      <c r="S38" s="137">
        <f t="shared" si="4"/>
        <v>4</v>
      </c>
      <c r="T38" s="138">
        <v>2</v>
      </c>
    </row>
    <row r="39" spans="1:20" ht="15.75" x14ac:dyDescent="0.25">
      <c r="A39" s="35" t="s">
        <v>53</v>
      </c>
      <c r="B39" s="133" t="str">
        <f>INDEX('[1]2024 Sign Ups'!$B$2:$B$101,MATCH(A39,'[1]2024 Sign Ups'!$A$2:$A$101,0))</f>
        <v>Y</v>
      </c>
      <c r="C39" s="133">
        <v>9</v>
      </c>
      <c r="D39" s="134">
        <f>L39+35.4</f>
        <v>45.6</v>
      </c>
      <c r="E39" s="135">
        <f t="shared" si="0"/>
        <v>45.6</v>
      </c>
      <c r="F39" s="136" t="s">
        <v>216</v>
      </c>
      <c r="G39" s="136">
        <v>45</v>
      </c>
      <c r="H39" s="136">
        <v>47</v>
      </c>
      <c r="I39" s="136">
        <v>45</v>
      </c>
      <c r="J39" s="136" t="s">
        <v>216</v>
      </c>
      <c r="K39" s="136">
        <v>49</v>
      </c>
      <c r="L39" s="135">
        <f>VLOOKUP($A39,'[1]2024 Sign Ups'!$A$2:$T$101,3,FALSE)</f>
        <v>10.200000000000003</v>
      </c>
      <c r="M39" s="135">
        <f>AVERAGE(SMALL((D39:F39),{1,2}))-$E$1</f>
        <v>10.200000000000003</v>
      </c>
      <c r="N39" s="135">
        <f>AVERAGE(SMALL(($D39:G39),{1,2,3}))-35.4</f>
        <v>10</v>
      </c>
      <c r="O39" s="135">
        <f>AVERAGE(SMALL((D39:H39),{1,2,3,4}))-35.4</f>
        <v>10.399999999999999</v>
      </c>
      <c r="P39" s="135">
        <f>AVERAGE(SMALL(($D39:I39),{1,2,3,4}))-35.4</f>
        <v>9.8999999999999986</v>
      </c>
      <c r="Q39" s="135">
        <f>AVERAGE(SMALL(($D39:J39),{1,2,3,4}))-35.4</f>
        <v>9.8999999999999986</v>
      </c>
      <c r="R39" s="135">
        <f>AVERAGE(SMALL(($E39:K39),{1,2,3,4}))-35.4</f>
        <v>10.25</v>
      </c>
      <c r="S39" s="137">
        <f t="shared" si="4"/>
        <v>4</v>
      </c>
      <c r="T39" s="138">
        <v>2</v>
      </c>
    </row>
    <row r="40" spans="1:20" ht="15.75" x14ac:dyDescent="0.25">
      <c r="A40" s="43" t="s">
        <v>112</v>
      </c>
      <c r="B40" s="133" t="str">
        <f>INDEX('[1]2024 Sign Ups'!$B$2:$B$101,MATCH(A40,'[1]2024 Sign Ups'!$A$2:$A$101,0))</f>
        <v>Y</v>
      </c>
      <c r="C40" s="133">
        <v>7</v>
      </c>
      <c r="D40" s="134">
        <f>L40+35.4</f>
        <v>45.75</v>
      </c>
      <c r="E40" s="135">
        <f t="shared" si="0"/>
        <v>45.75</v>
      </c>
      <c r="F40" s="136">
        <v>50</v>
      </c>
      <c r="G40" s="136">
        <v>52</v>
      </c>
      <c r="H40" s="136">
        <v>47</v>
      </c>
      <c r="I40" s="136" t="s">
        <v>216</v>
      </c>
      <c r="J40" s="136" t="s">
        <v>216</v>
      </c>
      <c r="K40" s="136">
        <v>50</v>
      </c>
      <c r="L40" s="135">
        <f>VLOOKUP($A40,'[1]2024 Sign Ups'!$A$2:$T$101,3,FALSE)</f>
        <v>10.350000000000001</v>
      </c>
      <c r="M40" s="135">
        <f>AVERAGE(SMALL((D40:F40),{1,2,3}))-$E$1</f>
        <v>11.766666666666666</v>
      </c>
      <c r="N40" s="135">
        <f>AVERAGE(SMALL(($D40:G40),{1,2,3,4}))-35.4</f>
        <v>12.975000000000001</v>
      </c>
      <c r="O40" s="135">
        <f>AVERAGE(SMALL((D40:H40),{1,2,3,4}))-35.4</f>
        <v>11.725000000000001</v>
      </c>
      <c r="P40" s="135">
        <f>AVERAGE(SMALL(($D40:I40),{1,2,3,4}))-35.4</f>
        <v>11.725000000000001</v>
      </c>
      <c r="Q40" s="135">
        <f>AVERAGE(SMALL(($D40:J40),{1,2,3,4}))-35.4</f>
        <v>11.725000000000001</v>
      </c>
      <c r="R40" s="135">
        <f>AVERAGE(SMALL(($E40:K40),{1,2,3,4}))-35.4</f>
        <v>12.787500000000001</v>
      </c>
      <c r="S40" s="137">
        <f t="shared" si="4"/>
        <v>4</v>
      </c>
      <c r="T40" s="138">
        <v>2</v>
      </c>
    </row>
    <row r="41" spans="1:20" ht="15.75" x14ac:dyDescent="0.25">
      <c r="A41" s="35" t="s">
        <v>116</v>
      </c>
      <c r="B41" s="133" t="str">
        <f>INDEX('[1]2024 Sign Ups'!$B$2:$B$101,MATCH(A41,'[1]2024 Sign Ups'!$A$2:$A$101,0))</f>
        <v>New</v>
      </c>
      <c r="C41" s="133">
        <v>7</v>
      </c>
      <c r="D41" s="134">
        <f>AVERAGE(F41:G41)</f>
        <v>47.5</v>
      </c>
      <c r="E41" s="135">
        <f t="shared" si="0"/>
        <v>47.5</v>
      </c>
      <c r="F41" s="136">
        <v>48</v>
      </c>
      <c r="G41" s="136">
        <v>47</v>
      </c>
      <c r="H41" s="136">
        <v>49</v>
      </c>
      <c r="I41" s="136" t="s">
        <v>216</v>
      </c>
      <c r="J41" s="136">
        <v>45</v>
      </c>
      <c r="K41" s="136" t="s">
        <v>216</v>
      </c>
      <c r="L41" s="135">
        <f>(F41-$E$1)*0.7</f>
        <v>8.82</v>
      </c>
      <c r="M41" s="135">
        <f>(G41-$E$1)*0.7</f>
        <v>8.120000000000001</v>
      </c>
      <c r="N41" s="135">
        <f>AVERAGE(SMALL(($D41:G41),{1,2,3,4}))-35.4</f>
        <v>12.100000000000001</v>
      </c>
      <c r="O41" s="135">
        <f>AVERAGE(SMALL((D41:H41),{1,2,3,4}))-35.4</f>
        <v>12.100000000000001</v>
      </c>
      <c r="P41" s="135">
        <f>AVERAGE(SMALL(($D41:I41),{1,2,3,4}))-35.4</f>
        <v>12.100000000000001</v>
      </c>
      <c r="Q41" s="135">
        <f>AVERAGE(SMALL(($E41:J41),{1,2,3,4}))-35.4</f>
        <v>11.475000000000001</v>
      </c>
      <c r="R41" s="135">
        <f>AVERAGE(SMALL(($E41:K41),{1,2,3,4}))-35.4</f>
        <v>11.475000000000001</v>
      </c>
      <c r="S41" s="137">
        <f t="shared" si="4"/>
        <v>4</v>
      </c>
      <c r="T41" s="138">
        <v>0</v>
      </c>
    </row>
    <row r="42" spans="1:20" ht="15.75" x14ac:dyDescent="0.25">
      <c r="A42" s="43" t="s">
        <v>40</v>
      </c>
      <c r="B42" s="133" t="str">
        <f>INDEX('[1]2024 Sign Ups'!$B$2:$B$101,MATCH(A42,'[1]2024 Sign Ups'!$A$2:$A$101,0))</f>
        <v>New</v>
      </c>
      <c r="C42" s="133">
        <v>1</v>
      </c>
      <c r="D42" s="134">
        <f>AVERAGE(F42:G42)</f>
        <v>42</v>
      </c>
      <c r="E42" s="135">
        <f t="shared" si="0"/>
        <v>42</v>
      </c>
      <c r="F42" s="136">
        <v>41</v>
      </c>
      <c r="G42" s="136">
        <v>43</v>
      </c>
      <c r="H42" s="136">
        <v>41</v>
      </c>
      <c r="I42" s="136" t="s">
        <v>216</v>
      </c>
      <c r="J42" s="136">
        <v>40</v>
      </c>
      <c r="K42" s="136">
        <v>41</v>
      </c>
      <c r="L42" s="135">
        <f>(F42-$E$1)*0.6</f>
        <v>3.3600000000000008</v>
      </c>
      <c r="M42" s="135">
        <f>(G42-$E$1)*0.6</f>
        <v>4.5600000000000005</v>
      </c>
      <c r="N42" s="135">
        <f>AVERAGE(SMALL(($D42:G42),{1,2,3,4}))-35.4</f>
        <v>6.6000000000000014</v>
      </c>
      <c r="O42" s="135">
        <f>AVERAGE(SMALL((D42:H42),{1,2,3,4}))-35.4</f>
        <v>6.1000000000000014</v>
      </c>
      <c r="P42" s="135">
        <f>AVERAGE(SMALL(($D42:I42),{1,2,3,4}))-35.4</f>
        <v>6.1000000000000014</v>
      </c>
      <c r="Q42" s="135">
        <f>AVERAGE(SMALL(($E42:J42),{1,2,3,4}))-35.4</f>
        <v>5.6000000000000014</v>
      </c>
      <c r="R42" s="135">
        <f>AVERAGE(SMALL(($E42:K42),{1,2,3,4}))-35.4</f>
        <v>5.3500000000000014</v>
      </c>
      <c r="S42" s="137">
        <f t="shared" si="4"/>
        <v>5</v>
      </c>
      <c r="T42" s="138">
        <v>0</v>
      </c>
    </row>
    <row r="43" spans="1:20" ht="15.75" x14ac:dyDescent="0.25">
      <c r="A43" s="35" t="s">
        <v>115</v>
      </c>
      <c r="B43" s="133" t="str">
        <f>INDEX('[1]2024 Sign Ups'!$B$2:$B$101,MATCH(A43,'[1]2024 Sign Ups'!$A$2:$A$101,0))</f>
        <v>Y</v>
      </c>
      <c r="C43" s="133">
        <v>2</v>
      </c>
      <c r="D43" s="135">
        <f t="shared" ref="D43:D50" si="5">L43+35.4</f>
        <v>43.8</v>
      </c>
      <c r="E43" s="135">
        <f t="shared" si="0"/>
        <v>43.8</v>
      </c>
      <c r="F43" s="136" t="s">
        <v>216</v>
      </c>
      <c r="G43" s="136">
        <v>46</v>
      </c>
      <c r="H43" s="136" t="s">
        <v>216</v>
      </c>
      <c r="I43" s="136">
        <v>45</v>
      </c>
      <c r="J43" s="136" t="s">
        <v>216</v>
      </c>
      <c r="K43" s="136" t="s">
        <v>216</v>
      </c>
      <c r="L43" s="135">
        <f>VLOOKUP($A43,'[1]2024 Sign Ups'!$A$2:$T$101,3,FALSE)</f>
        <v>8.3999999999999986</v>
      </c>
      <c r="M43" s="135">
        <f>AVERAGE(SMALL((D43:F43),{1,2}))-$E$1</f>
        <v>8.3999999999999986</v>
      </c>
      <c r="N43" s="135">
        <f>AVERAGE(SMALL(($D43:G43),{1,2,3}))-35.4</f>
        <v>9.1333333333333329</v>
      </c>
      <c r="O43" s="135">
        <f>AVERAGE(SMALL((D43:H43),{1,2,3}))-$E$1</f>
        <v>9.1333333333333329</v>
      </c>
      <c r="P43" s="135">
        <f>AVERAGE(SMALL(($D43:I43),{1,2,3,4}))-35.4</f>
        <v>9.25</v>
      </c>
      <c r="Q43" s="135">
        <f>AVERAGE(SMALL(($D43:J43),{1,2,3,4}))-35.4</f>
        <v>9.25</v>
      </c>
      <c r="R43" s="135">
        <f>AVERAGE(SMALL(($D43:K43),{1,2,3,4}))-35.4</f>
        <v>9.25</v>
      </c>
      <c r="S43" s="137">
        <f t="shared" si="4"/>
        <v>2</v>
      </c>
      <c r="T43" s="138">
        <v>2</v>
      </c>
    </row>
    <row r="44" spans="1:20" ht="15.75" x14ac:dyDescent="0.25">
      <c r="A44" s="35" t="s">
        <v>119</v>
      </c>
      <c r="B44" s="133" t="str">
        <f>INDEX('[1]2024 Sign Ups'!$B$2:$B$101,MATCH(A44,'[1]2024 Sign Ups'!$A$2:$A$101,0))</f>
        <v>Y</v>
      </c>
      <c r="C44" s="133">
        <v>3</v>
      </c>
      <c r="D44" s="134">
        <f t="shared" si="5"/>
        <v>36.125</v>
      </c>
      <c r="E44" s="134">
        <f t="shared" si="0"/>
        <v>36.125</v>
      </c>
      <c r="F44" s="136">
        <v>37</v>
      </c>
      <c r="G44" s="136">
        <v>39</v>
      </c>
      <c r="H44" s="136">
        <v>40</v>
      </c>
      <c r="I44" s="136">
        <v>35</v>
      </c>
      <c r="J44" s="136">
        <v>36</v>
      </c>
      <c r="K44" s="136">
        <v>36</v>
      </c>
      <c r="L44" s="135">
        <f>VLOOKUP($A44,'[1]2024 Sign Ups'!$A$2:$T$101,3,FALSE)</f>
        <v>0.72500000000000142</v>
      </c>
      <c r="M44" s="135">
        <f>AVERAGE(SMALL((D44:F44),{1,2,3}))-$E$1</f>
        <v>1.0166666666666657</v>
      </c>
      <c r="N44" s="135">
        <f>AVERAGE(SMALL(($D44:G44),{1,2,3,4}))-35.4</f>
        <v>1.6625000000000014</v>
      </c>
      <c r="O44" s="135">
        <f>AVERAGE(SMALL((D44:H44),{1,2,3,4}))-35.4</f>
        <v>1.6625000000000014</v>
      </c>
      <c r="P44" s="135">
        <f>AVERAGE(SMALL(($E44:I44),{1,2,3,4}))-35.4</f>
        <v>1.3812500000000014</v>
      </c>
      <c r="Q44" s="135">
        <f>AVERAGE(SMALL(($E44:J44),{1,2,3,4}))-35.4</f>
        <v>0.63125000000000142</v>
      </c>
      <c r="R44" s="135">
        <f>AVERAGE(SMALL(($F44:K44),{1,2,3,4}))-35.4</f>
        <v>0.60000000000000142</v>
      </c>
      <c r="S44" s="137">
        <f t="shared" si="4"/>
        <v>6</v>
      </c>
      <c r="T44" s="138">
        <v>2</v>
      </c>
    </row>
    <row r="45" spans="1:20" ht="15.75" x14ac:dyDescent="0.25">
      <c r="A45" s="35" t="s">
        <v>32</v>
      </c>
      <c r="B45" s="133" t="str">
        <f>INDEX('[1]2024 Sign Ups'!$B$2:$B$101,MATCH(A45,'[1]2024 Sign Ups'!$A$2:$A$101,0))</f>
        <v>Y</v>
      </c>
      <c r="C45" s="133">
        <v>9</v>
      </c>
      <c r="D45" s="134">
        <f t="shared" si="5"/>
        <v>42.285714285714285</v>
      </c>
      <c r="E45" s="134">
        <f t="shared" si="0"/>
        <v>42.285714285714285</v>
      </c>
      <c r="F45" s="136">
        <v>44</v>
      </c>
      <c r="G45" s="136">
        <v>43</v>
      </c>
      <c r="H45" s="136">
        <v>44</v>
      </c>
      <c r="I45" s="136">
        <v>41</v>
      </c>
      <c r="J45" s="136">
        <v>42</v>
      </c>
      <c r="K45" s="136">
        <v>40</v>
      </c>
      <c r="L45" s="135">
        <f>VLOOKUP($A45,'[1]2024 Sign Ups'!$A$2:$T$101,3,FALSE)</f>
        <v>6.8857142857142861</v>
      </c>
      <c r="M45" s="135">
        <f>AVERAGE(SMALL((D45:F45),{1,2,3}))-$E$1</f>
        <v>7.4571428571428555</v>
      </c>
      <c r="N45" s="135">
        <f>AVERAGE(SMALL(($D45:G45),{1,2,3,4}))-35.4</f>
        <v>7.4928571428571402</v>
      </c>
      <c r="O45" s="135">
        <f>AVERAGE(SMALL((D45:H45),{1,2,3,4}))-35.4</f>
        <v>7.4928571428571402</v>
      </c>
      <c r="P45" s="135">
        <f>AVERAGE(SMALL(($E45:I45),{1,2,3,4}))-35.4</f>
        <v>7.1714285714285708</v>
      </c>
      <c r="Q45" s="135">
        <f>AVERAGE(SMALL(($E45:J45),{1,2,3,4}))-35.4</f>
        <v>6.6714285714285708</v>
      </c>
      <c r="R45" s="135">
        <f>AVERAGE(SMALL(($F45:K45),{1,2,3,4}))-35.4</f>
        <v>6.1000000000000014</v>
      </c>
      <c r="S45" s="137">
        <f t="shared" si="4"/>
        <v>6</v>
      </c>
      <c r="T45" s="138">
        <v>2</v>
      </c>
    </row>
    <row r="46" spans="1:20" ht="15.75" x14ac:dyDescent="0.25">
      <c r="A46" s="35" t="s">
        <v>109</v>
      </c>
      <c r="B46" s="133" t="str">
        <f>INDEX('[1]2024 Sign Ups'!$B$2:$B$101,MATCH(A46,'[1]2024 Sign Ups'!$A$2:$A$101,0))</f>
        <v>Y</v>
      </c>
      <c r="C46" s="133">
        <v>7</v>
      </c>
      <c r="D46" s="134">
        <f t="shared" si="5"/>
        <v>44.166666666666664</v>
      </c>
      <c r="E46" s="134">
        <f t="shared" si="0"/>
        <v>44.166666666666664</v>
      </c>
      <c r="F46" s="136">
        <v>41</v>
      </c>
      <c r="G46" s="136">
        <v>47</v>
      </c>
      <c r="H46" s="136">
        <v>44</v>
      </c>
      <c r="I46" s="136">
        <v>42</v>
      </c>
      <c r="J46" s="136">
        <v>41</v>
      </c>
      <c r="K46" s="136">
        <v>45</v>
      </c>
      <c r="L46" s="135">
        <f>VLOOKUP($A46,'[1]2024 Sign Ups'!$A$2:$T$101,3,FALSE)</f>
        <v>8.7666666666666657</v>
      </c>
      <c r="M46" s="135">
        <f>AVERAGE(SMALL((D46:F46),{1,2,3}))-$E$1</f>
        <v>7.7111111111111086</v>
      </c>
      <c r="N46" s="135">
        <f>AVERAGE(SMALL(($D46:G46),{1,2,3,4}))-35.4</f>
        <v>8.68333333333333</v>
      </c>
      <c r="O46" s="135">
        <f>AVERAGE(SMALL((D46:H46),{1,2,3,4}))-35.4</f>
        <v>7.93333333333333</v>
      </c>
      <c r="P46" s="135">
        <f>AVERAGE(SMALL(($E46:I46),{1,2,3,4}))-35.4</f>
        <v>7.3916666666666657</v>
      </c>
      <c r="Q46" s="135">
        <f>AVERAGE(SMALL(($E46:J46),{1,2,3,4}))-35.4</f>
        <v>6.6000000000000014</v>
      </c>
      <c r="R46" s="135">
        <f>AVERAGE(SMALL(($F46:K46),{1,2,3,4}))-35.4</f>
        <v>6.6000000000000014</v>
      </c>
      <c r="S46" s="137">
        <f t="shared" si="4"/>
        <v>6</v>
      </c>
      <c r="T46" s="138">
        <v>2</v>
      </c>
    </row>
    <row r="47" spans="1:20" ht="15.75" x14ac:dyDescent="0.25">
      <c r="A47" s="35" t="s">
        <v>56</v>
      </c>
      <c r="B47" s="133" t="str">
        <f>INDEX('[1]2024 Sign Ups'!$B$2:$B$101,MATCH(A47,'[1]2024 Sign Ups'!$A$2:$A$101,0))</f>
        <v>Y</v>
      </c>
      <c r="C47" s="133">
        <v>9</v>
      </c>
      <c r="D47" s="135">
        <f t="shared" si="5"/>
        <v>39.875</v>
      </c>
      <c r="E47" s="135">
        <f t="shared" si="0"/>
        <v>39.875</v>
      </c>
      <c r="F47" s="136">
        <v>40</v>
      </c>
      <c r="G47" s="136" t="s">
        <v>216</v>
      </c>
      <c r="H47" s="136" t="s">
        <v>216</v>
      </c>
      <c r="I47" s="136" t="s">
        <v>216</v>
      </c>
      <c r="J47" s="136" t="s">
        <v>216</v>
      </c>
      <c r="K47" s="136" t="s">
        <v>216</v>
      </c>
      <c r="L47" s="135">
        <f>VLOOKUP($A47,'[1]2024 Sign Ups'!$A$2:$T$101,3,FALSE)</f>
        <v>4.4750000000000014</v>
      </c>
      <c r="M47" s="135">
        <f>AVERAGE(SMALL((D47:F47),{1,2,3}))-$E$1</f>
        <v>4.5166666666666657</v>
      </c>
      <c r="N47" s="135">
        <f>AVERAGE(SMALL(($D47:G47),{1,2,3}))-35.4</f>
        <v>4.5166666666666657</v>
      </c>
      <c r="O47" s="135">
        <f>AVERAGE(SMALL((D47:H47),{1,2,3}))-$E$1</f>
        <v>4.5166666666666657</v>
      </c>
      <c r="P47" s="135">
        <f>AVERAGE(SMALL((D47:I47),{1,2,3}))-$E$1</f>
        <v>4.5166666666666657</v>
      </c>
      <c r="Q47" s="135">
        <f>AVERAGE(SMALL(($D47:J47),{1,2,3}))-$E$1</f>
        <v>4.5166666666666657</v>
      </c>
      <c r="R47" s="135">
        <f>AVERAGE(SMALL(($D47:K47),{1,2,3}))-$E$1</f>
        <v>4.5166666666666657</v>
      </c>
      <c r="S47" s="137">
        <f t="shared" si="4"/>
        <v>1</v>
      </c>
      <c r="T47" s="138">
        <v>2</v>
      </c>
    </row>
    <row r="48" spans="1:20" ht="15.75" x14ac:dyDescent="0.25">
      <c r="A48" s="35" t="s">
        <v>124</v>
      </c>
      <c r="B48" s="133" t="str">
        <f>INDEX('[1]2024 Sign Ups'!$B$2:$B$101,MATCH(A48,'[1]2024 Sign Ups'!$A$2:$A$101,0))</f>
        <v>Y</v>
      </c>
      <c r="C48" s="133">
        <v>6</v>
      </c>
      <c r="D48" s="134">
        <f t="shared" si="5"/>
        <v>41.5</v>
      </c>
      <c r="E48" s="134">
        <f t="shared" si="0"/>
        <v>41.5</v>
      </c>
      <c r="F48" s="136">
        <v>41</v>
      </c>
      <c r="G48" s="136">
        <v>39</v>
      </c>
      <c r="H48" s="136">
        <v>44</v>
      </c>
      <c r="I48" s="136">
        <v>40</v>
      </c>
      <c r="J48" s="136">
        <v>36</v>
      </c>
      <c r="K48" s="136">
        <v>37</v>
      </c>
      <c r="L48" s="135">
        <f>VLOOKUP($A48,'[1]2024 Sign Ups'!$A$2:$T$101,3,FALSE)</f>
        <v>6.1000000000000014</v>
      </c>
      <c r="M48" s="135">
        <f>AVERAGE(SMALL((D48:F48),{1,2,3}))-$E$1</f>
        <v>5.9333333333333371</v>
      </c>
      <c r="N48" s="135">
        <f>AVERAGE(SMALL(($D48:G48),{1,2,3,4}))-35.4</f>
        <v>5.3500000000000014</v>
      </c>
      <c r="O48" s="135">
        <f>AVERAGE(SMALL((D48:H48),{1,2,3,4}))-35.4</f>
        <v>5.3500000000000014</v>
      </c>
      <c r="P48" s="135">
        <f>AVERAGE(SMALL(($E48:I48),{1,2,3,4}))-35.4</f>
        <v>4.9750000000000014</v>
      </c>
      <c r="Q48" s="135">
        <f>AVERAGE(SMALL(($E48:J48),{1,2,3,4}))-35.4</f>
        <v>3.6000000000000014</v>
      </c>
      <c r="R48" s="135">
        <f>AVERAGE(SMALL(($F48:K48),{1,2,3,4}))-35.4</f>
        <v>2.6000000000000014</v>
      </c>
      <c r="S48" s="137">
        <f t="shared" si="4"/>
        <v>6</v>
      </c>
      <c r="T48" s="138">
        <v>2</v>
      </c>
    </row>
    <row r="49" spans="1:20" ht="15.75" x14ac:dyDescent="0.25">
      <c r="A49" s="35" t="s">
        <v>41</v>
      </c>
      <c r="B49" s="133" t="str">
        <f>INDEX('[1]2024 Sign Ups'!$B$2:$B$101,MATCH(A49,'[1]2024 Sign Ups'!$A$2:$A$101,0))</f>
        <v>Y</v>
      </c>
      <c r="C49" s="133">
        <v>9</v>
      </c>
      <c r="D49" s="134">
        <f t="shared" si="5"/>
        <v>44.428571428571431</v>
      </c>
      <c r="E49" s="135">
        <f t="shared" si="0"/>
        <v>44.428571428571431</v>
      </c>
      <c r="F49" s="136">
        <v>45</v>
      </c>
      <c r="G49" s="136" t="s">
        <v>216</v>
      </c>
      <c r="H49" s="136">
        <v>43</v>
      </c>
      <c r="I49" s="136" t="s">
        <v>216</v>
      </c>
      <c r="J49" s="136">
        <v>43</v>
      </c>
      <c r="K49" s="136">
        <v>45</v>
      </c>
      <c r="L49" s="135">
        <f>VLOOKUP($A49,'[1]2024 Sign Ups'!$A$2:$T$101,3,FALSE)</f>
        <v>9.028571428571432</v>
      </c>
      <c r="M49" s="135">
        <f>AVERAGE(SMALL((D49:F49),{1,2,3}))-$E$1</f>
        <v>9.2190476190476218</v>
      </c>
      <c r="N49" s="135">
        <f>AVERAGE(SMALL(($D49:G49),{1,2,3}))-35.4</f>
        <v>9.2190476190476218</v>
      </c>
      <c r="O49" s="135">
        <f>AVERAGE(SMALL((D49:H49),{1,2,3,4}))-35.4</f>
        <v>8.8142857142857167</v>
      </c>
      <c r="P49" s="135">
        <f>AVERAGE(SMALL(($D49:I49),{1,2,3,4}))-35.4</f>
        <v>8.8142857142857167</v>
      </c>
      <c r="Q49" s="135">
        <f>AVERAGE(SMALL(($D49:J49),{1,2,3,4}))-35.4</f>
        <v>8.3142857142857238</v>
      </c>
      <c r="R49" s="135">
        <f>AVERAGE(SMALL(($E49:K49),{1,2,3,4}))-35.4</f>
        <v>8.4571428571428626</v>
      </c>
      <c r="S49" s="137">
        <f t="shared" si="4"/>
        <v>4</v>
      </c>
      <c r="T49" s="138">
        <v>2</v>
      </c>
    </row>
    <row r="50" spans="1:20" ht="15.75" x14ac:dyDescent="0.25">
      <c r="A50" s="35" t="s">
        <v>38</v>
      </c>
      <c r="B50" s="133" t="str">
        <f>INDEX('[1]2024 Sign Ups'!$B$2:$B$101,MATCH(A50,'[1]2024 Sign Ups'!$A$2:$A$101,0))</f>
        <v>Y</v>
      </c>
      <c r="C50" s="133">
        <v>9</v>
      </c>
      <c r="D50" s="134">
        <f t="shared" si="5"/>
        <v>49.714285714285715</v>
      </c>
      <c r="E50" s="135">
        <f t="shared" si="0"/>
        <v>49.714285714285715</v>
      </c>
      <c r="F50" s="136">
        <v>53</v>
      </c>
      <c r="G50" s="136">
        <v>57</v>
      </c>
      <c r="H50" s="136">
        <v>52</v>
      </c>
      <c r="I50" s="136">
        <v>54</v>
      </c>
      <c r="J50" s="136" t="s">
        <v>216</v>
      </c>
      <c r="K50" s="136">
        <v>53</v>
      </c>
      <c r="L50" s="135">
        <f>VLOOKUP($A50,'[1]2024 Sign Ups'!$A$2:$T$101,3,FALSE)</f>
        <v>14.314285714285717</v>
      </c>
      <c r="M50" s="135">
        <f>AVERAGE(SMALL((D50:F50),{1,2,3}))-$E$1</f>
        <v>15.409523809523819</v>
      </c>
      <c r="N50" s="135">
        <f>AVERAGE(SMALL(($D50:G50),{1,2,3,4}))-35.4</f>
        <v>16.957142857142863</v>
      </c>
      <c r="O50" s="135">
        <f>AVERAGE(SMALL((D50:H50),{1,2,3,4}))-35.4</f>
        <v>15.707142857142863</v>
      </c>
      <c r="P50" s="135">
        <f>AVERAGE(SMALL(($E50:I50),{1,2,3,4}))-35.4</f>
        <v>16.778571428571432</v>
      </c>
      <c r="Q50" s="135">
        <f>AVERAGE(SMALL(($E50:J50),{1,2,3,4}))-35.4</f>
        <v>16.778571428571432</v>
      </c>
      <c r="R50" s="135">
        <f>AVERAGE(SMALL(($E50:K50),{1,2,3,4}))-35.4</f>
        <v>16.528571428571432</v>
      </c>
      <c r="S50" s="137">
        <f t="shared" si="4"/>
        <v>5</v>
      </c>
      <c r="T50" s="138">
        <v>2</v>
      </c>
    </row>
    <row r="51" spans="1:20" ht="15.75" x14ac:dyDescent="0.25">
      <c r="A51" s="35" t="s">
        <v>103</v>
      </c>
      <c r="B51" s="133" t="str">
        <f>INDEX('[1]2024 Sign Ups'!$B$2:$B$101,MATCH(A51,'[1]2024 Sign Ups'!$A$2:$A$101,0))</f>
        <v>New</v>
      </c>
      <c r="C51" s="133">
        <v>2</v>
      </c>
      <c r="D51" s="134">
        <f>AVERAGE(F51:G51)</f>
        <v>47</v>
      </c>
      <c r="E51" s="135">
        <f t="shared" si="0"/>
        <v>47</v>
      </c>
      <c r="F51" s="136">
        <v>48</v>
      </c>
      <c r="G51" s="136">
        <v>46</v>
      </c>
      <c r="H51" s="136">
        <v>47</v>
      </c>
      <c r="I51" s="136">
        <v>46</v>
      </c>
      <c r="J51" s="136" t="s">
        <v>216</v>
      </c>
      <c r="K51" s="136">
        <v>42</v>
      </c>
      <c r="L51" s="135">
        <f>(F51-$E$1)*0.7</f>
        <v>8.82</v>
      </c>
      <c r="M51" s="135">
        <f>(G51-$E$1)*0.6</f>
        <v>6.36</v>
      </c>
      <c r="N51" s="135">
        <f>AVERAGE(SMALL(($D51:G51),{1,2,3,4}))-35.4</f>
        <v>11.600000000000001</v>
      </c>
      <c r="O51" s="135">
        <f>AVERAGE(SMALL((D51:H51),{1,2,3,4}))-35.4</f>
        <v>11.350000000000001</v>
      </c>
      <c r="P51" s="135">
        <f>AVERAGE(SMALL(($E51:I51),{1,2,3,4}))-35.4</f>
        <v>11.100000000000001</v>
      </c>
      <c r="Q51" s="135">
        <f>AVERAGE(SMALL(($E51:J51),{1,2,3,4}))-35.4</f>
        <v>11.100000000000001</v>
      </c>
      <c r="R51" s="135">
        <f>AVERAGE(SMALL(($E51:K51),{1,2,3,4}))-35.4</f>
        <v>9.8500000000000014</v>
      </c>
      <c r="S51" s="137">
        <f t="shared" si="4"/>
        <v>5</v>
      </c>
      <c r="T51" s="138">
        <v>0</v>
      </c>
    </row>
    <row r="52" spans="1:20" ht="15.75" x14ac:dyDescent="0.25">
      <c r="A52" s="35" t="s">
        <v>127</v>
      </c>
      <c r="B52" s="133" t="str">
        <f>INDEX('[1]2024 Sign Ups'!$B$2:$B$101,MATCH(A52,'[1]2024 Sign Ups'!$A$2:$A$101,0))</f>
        <v>New</v>
      </c>
      <c r="C52" s="133">
        <v>3</v>
      </c>
      <c r="D52" s="134">
        <f>AVERAGE(F52:G52)</f>
        <v>53.5</v>
      </c>
      <c r="E52" s="134">
        <f t="shared" si="0"/>
        <v>53.5</v>
      </c>
      <c r="F52" s="136">
        <v>52</v>
      </c>
      <c r="G52" s="136">
        <v>55</v>
      </c>
      <c r="H52" s="136">
        <v>51</v>
      </c>
      <c r="I52" s="136">
        <v>49</v>
      </c>
      <c r="J52" s="136">
        <v>49</v>
      </c>
      <c r="K52" s="136">
        <v>51</v>
      </c>
      <c r="L52" s="135">
        <f>(F52-$E$1)*0.7</f>
        <v>11.620000000000001</v>
      </c>
      <c r="M52" s="135">
        <f>(G52-$E$1)*0.7</f>
        <v>13.72</v>
      </c>
      <c r="N52" s="135">
        <f>AVERAGE(SMALL(($D52:G52),{1,2,3,4}))-35.4</f>
        <v>18.100000000000001</v>
      </c>
      <c r="O52" s="135">
        <f>AVERAGE(SMALL((D52:H52),{1,2,3,4}))-35.4</f>
        <v>17.100000000000001</v>
      </c>
      <c r="P52" s="135">
        <f>AVERAGE(SMALL(($E52:I52),{1,2,3,4}))-35.4</f>
        <v>15.975000000000001</v>
      </c>
      <c r="Q52" s="135">
        <f>AVERAGE(SMALL(($E52:J52),{1,2,3,4}))-35.4</f>
        <v>14.850000000000001</v>
      </c>
      <c r="R52" s="135">
        <f>AVERAGE(SMALL(($F52:K52),{1,2,3,4}))-35.4</f>
        <v>14.600000000000001</v>
      </c>
      <c r="S52" s="137">
        <f t="shared" si="4"/>
        <v>6</v>
      </c>
      <c r="T52" s="138">
        <v>0</v>
      </c>
    </row>
    <row r="53" spans="1:20" ht="15.75" x14ac:dyDescent="0.25">
      <c r="A53" s="35" t="s">
        <v>129</v>
      </c>
      <c r="B53" s="133" t="str">
        <f>INDEX('[1]2024 Sign Ups'!$B$2:$B$101,MATCH(A53,'[1]2024 Sign Ups'!$A$2:$A$101,0))</f>
        <v>Y</v>
      </c>
      <c r="C53" s="133">
        <v>3</v>
      </c>
      <c r="D53" s="134">
        <f>L53+35.4</f>
        <v>46.625</v>
      </c>
      <c r="E53" s="134">
        <f t="shared" si="0"/>
        <v>46.625</v>
      </c>
      <c r="F53" s="136">
        <v>45</v>
      </c>
      <c r="G53" s="136">
        <v>47</v>
      </c>
      <c r="H53" s="136">
        <v>48</v>
      </c>
      <c r="I53" s="136">
        <v>44</v>
      </c>
      <c r="J53" s="136">
        <v>45</v>
      </c>
      <c r="K53" s="136">
        <v>44</v>
      </c>
      <c r="L53" s="135">
        <f>VLOOKUP($A53,'[1]2024 Sign Ups'!$A$2:$T$101,3,FALSE)</f>
        <v>11.225000000000001</v>
      </c>
      <c r="M53" s="135">
        <f>AVERAGE(SMALL((D53:F53),{1,2,3}))-$E$1</f>
        <v>10.683333333333337</v>
      </c>
      <c r="N53" s="135">
        <f>AVERAGE(SMALL(($D53:G53),{1,2,3,4}))-35.4</f>
        <v>10.912500000000001</v>
      </c>
      <c r="O53" s="135">
        <f>AVERAGE(SMALL((D53:H53),{1,2,3,4}))-35.4</f>
        <v>10.912500000000001</v>
      </c>
      <c r="P53" s="135">
        <f>AVERAGE(SMALL(($E53:I53),{1,2,3,4}))-35.4</f>
        <v>10.256250000000001</v>
      </c>
      <c r="Q53" s="135">
        <f>AVERAGE(SMALL(($E53:J53),{1,2,3,4}))-35.4</f>
        <v>9.7562500000000014</v>
      </c>
      <c r="R53" s="135">
        <f>AVERAGE(SMALL(($F53:K53),{1,2,3,4}))-35.4</f>
        <v>9.1000000000000014</v>
      </c>
      <c r="S53" s="137">
        <f t="shared" si="4"/>
        <v>6</v>
      </c>
      <c r="T53" s="138">
        <v>2</v>
      </c>
    </row>
    <row r="54" spans="1:20" ht="15.75" x14ac:dyDescent="0.25">
      <c r="A54" s="35" t="s">
        <v>108</v>
      </c>
      <c r="B54" s="133" t="str">
        <f>INDEX('[1]2024 Sign Ups'!$B$2:$B$101,MATCH(A54,'[1]2024 Sign Ups'!$A$2:$A$101,0))</f>
        <v>Y</v>
      </c>
      <c r="C54" s="133">
        <v>2</v>
      </c>
      <c r="D54" s="134">
        <f>L54+35.4</f>
        <v>46.625</v>
      </c>
      <c r="E54" s="135">
        <f t="shared" si="0"/>
        <v>46.625</v>
      </c>
      <c r="F54" s="136">
        <v>48</v>
      </c>
      <c r="G54" s="136">
        <v>45</v>
      </c>
      <c r="H54" s="136">
        <v>44</v>
      </c>
      <c r="I54" s="136" t="s">
        <v>216</v>
      </c>
      <c r="J54" s="136" t="s">
        <v>216</v>
      </c>
      <c r="K54" s="136">
        <v>49</v>
      </c>
      <c r="L54" s="135">
        <f>VLOOKUP($A54,'[1]2024 Sign Ups'!$A$2:$T$101,3,FALSE)</f>
        <v>11.225000000000001</v>
      </c>
      <c r="M54" s="135">
        <f>AVERAGE(SMALL((D54:F54),{1,2,3}))-$E$1</f>
        <v>11.683333333333337</v>
      </c>
      <c r="N54" s="135">
        <f>AVERAGE(SMALL(($D54:G54),{1,2,3,4}))-35.4</f>
        <v>11.162500000000001</v>
      </c>
      <c r="O54" s="135">
        <f>AVERAGE(SMALL((D54:H54),{1,2,3,4}))-35.4</f>
        <v>10.162500000000001</v>
      </c>
      <c r="P54" s="135">
        <f>AVERAGE(SMALL(($D54:I54),{1,2,3,4}))-35.4</f>
        <v>10.162500000000001</v>
      </c>
      <c r="Q54" s="135">
        <f>AVERAGE(SMALL(($D54:J54),{1,2,3,4}))-35.4</f>
        <v>10.162500000000001</v>
      </c>
      <c r="R54" s="135">
        <f>AVERAGE(SMALL(($E54:K54),{1,2,3,4}))-35.4</f>
        <v>10.506250000000001</v>
      </c>
      <c r="S54" s="137">
        <f t="shared" si="4"/>
        <v>4</v>
      </c>
      <c r="T54" s="138">
        <v>2</v>
      </c>
    </row>
    <row r="55" spans="1:20" ht="15.75" x14ac:dyDescent="0.25">
      <c r="A55" s="35" t="s">
        <v>47</v>
      </c>
      <c r="B55" s="133" t="str">
        <f>INDEX('[1]2024 Sign Ups'!$B$2:$B$101,MATCH(A55,'[1]2024 Sign Ups'!$A$2:$A$101,0))</f>
        <v>New</v>
      </c>
      <c r="C55" s="133">
        <v>9</v>
      </c>
      <c r="D55" s="134">
        <f>AVERAGE(F55:G55)</f>
        <v>48</v>
      </c>
      <c r="E55" s="135">
        <f t="shared" si="0"/>
        <v>48</v>
      </c>
      <c r="F55" s="136">
        <v>44</v>
      </c>
      <c r="G55" s="136">
        <v>52</v>
      </c>
      <c r="H55" s="136" t="s">
        <v>216</v>
      </c>
      <c r="I55" s="136" t="s">
        <v>216</v>
      </c>
      <c r="J55" s="136">
        <v>55</v>
      </c>
      <c r="K55" s="136">
        <v>51</v>
      </c>
      <c r="L55" s="135">
        <f>(F55-$E$1)*0.6</f>
        <v>5.160000000000001</v>
      </c>
      <c r="M55" s="135">
        <f>(G55-$E$1)*0.7</f>
        <v>11.620000000000001</v>
      </c>
      <c r="N55" s="135">
        <f>AVERAGE(SMALL(($D55:G55),{1,2,3,4}))-35.4</f>
        <v>12.600000000000001</v>
      </c>
      <c r="O55" s="135">
        <f>AVERAGE(SMALL((D55:H55),{1,2,3,4}))-35.4</f>
        <v>12.600000000000001</v>
      </c>
      <c r="P55" s="135">
        <f>AVERAGE(SMALL(($D55:I55),{1,2,3,4}))-35.4</f>
        <v>12.600000000000001</v>
      </c>
      <c r="Q55" s="135">
        <f>AVERAGE(SMALL(($D55:J55),{1,2,3,4}))-35.4</f>
        <v>12.600000000000001</v>
      </c>
      <c r="R55" s="135">
        <f>AVERAGE(SMALL(($E55:K55),{1,2,3,4}))-35.4</f>
        <v>13.350000000000001</v>
      </c>
      <c r="S55" s="137">
        <f t="shared" si="4"/>
        <v>4</v>
      </c>
      <c r="T55" s="138">
        <v>0</v>
      </c>
    </row>
    <row r="56" spans="1:20" ht="15.75" x14ac:dyDescent="0.25">
      <c r="A56" s="35" t="s">
        <v>136</v>
      </c>
      <c r="B56" s="133" t="str">
        <f>INDEX('[1]2024 Sign Ups'!$B$2:$B$101,MATCH(A56,'[1]2024 Sign Ups'!$A$2:$A$101,0))</f>
        <v>Y</v>
      </c>
      <c r="C56" s="133">
        <v>3</v>
      </c>
      <c r="D56" s="134">
        <f t="shared" ref="D56:D62" si="6">L56+35.4</f>
        <v>40.75</v>
      </c>
      <c r="E56" s="135">
        <f t="shared" si="0"/>
        <v>40.75</v>
      </c>
      <c r="F56" s="136" t="s">
        <v>216</v>
      </c>
      <c r="G56" s="136">
        <v>44</v>
      </c>
      <c r="H56" s="136">
        <v>43</v>
      </c>
      <c r="I56" s="136">
        <v>43</v>
      </c>
      <c r="J56" s="136">
        <v>42</v>
      </c>
      <c r="K56" s="136">
        <v>40</v>
      </c>
      <c r="L56" s="135">
        <f>VLOOKUP($A56,'[1]2024 Sign Ups'!$A$2:$T$101,3,FALSE)</f>
        <v>5.3500000000000014</v>
      </c>
      <c r="M56" s="135">
        <f>AVERAGE(SMALL((D56:F56),{1,2}))-$E$1</f>
        <v>5.3500000000000014</v>
      </c>
      <c r="N56" s="135">
        <f>AVERAGE(SMALL(($D56:G56),{1,2,3}))-35.4</f>
        <v>6.4333333333333371</v>
      </c>
      <c r="O56" s="135">
        <f>AVERAGE(SMALL((D56:H56),{1,2,3,4}))-35.4</f>
        <v>6.7250000000000014</v>
      </c>
      <c r="P56" s="135">
        <f>AVERAGE(SMALL(($D56:I56),{1,2,3,4}))-35.4</f>
        <v>6.4750000000000014</v>
      </c>
      <c r="Q56" s="135">
        <f>AVERAGE(SMALL(($E56:J56),{1,2,3,4}))-35.4</f>
        <v>6.7875000000000014</v>
      </c>
      <c r="R56" s="135">
        <f>AVERAGE(SMALL(($E56:K56),{1,2,3,4}))-35.4</f>
        <v>6.0375000000000014</v>
      </c>
      <c r="S56" s="137">
        <f t="shared" si="4"/>
        <v>5</v>
      </c>
      <c r="T56" s="138">
        <v>2</v>
      </c>
    </row>
    <row r="57" spans="1:20" ht="15.75" x14ac:dyDescent="0.25">
      <c r="A57" s="35" t="s">
        <v>135</v>
      </c>
      <c r="B57" s="133" t="str">
        <f>INDEX('[1]2024 Sign Ups'!$B$2:$B$101,MATCH(A57,'[1]2024 Sign Ups'!$A$2:$A$101,0))</f>
        <v>Y</v>
      </c>
      <c r="C57" s="133">
        <v>10</v>
      </c>
      <c r="D57" s="134">
        <f t="shared" si="6"/>
        <v>41.625</v>
      </c>
      <c r="E57" s="135">
        <f t="shared" si="0"/>
        <v>41.625</v>
      </c>
      <c r="F57" s="136">
        <v>45</v>
      </c>
      <c r="G57" s="136">
        <v>43</v>
      </c>
      <c r="H57" s="136">
        <v>38</v>
      </c>
      <c r="I57" s="136">
        <v>45</v>
      </c>
      <c r="J57" s="136">
        <v>44</v>
      </c>
      <c r="K57" s="136" t="s">
        <v>216</v>
      </c>
      <c r="L57" s="135">
        <f>VLOOKUP($A57,'[1]2024 Sign Ups'!$A$2:$T$101,3,FALSE)</f>
        <v>6.2250000000000014</v>
      </c>
      <c r="M57" s="135">
        <f>AVERAGE(SMALL((D57:F57),{1,2,3}))-$E$1</f>
        <v>7.3500000000000014</v>
      </c>
      <c r="N57" s="135">
        <f>AVERAGE(SMALL(($D57:G57),{1,2,3,4}))-35.4</f>
        <v>7.4125000000000014</v>
      </c>
      <c r="O57" s="135">
        <f>AVERAGE(SMALL((D57:H57),{1,2,3,4}))-35.4</f>
        <v>5.6625000000000014</v>
      </c>
      <c r="P57" s="135">
        <f>AVERAGE(SMALL(($E57:I57),{1,2,3,4}))-35.4</f>
        <v>6.5062500000000014</v>
      </c>
      <c r="Q57" s="135">
        <f>AVERAGE(SMALL(($E57:J57),{1,2,3,4}))-35.4</f>
        <v>6.2562500000000014</v>
      </c>
      <c r="R57" s="135">
        <f>AVERAGE(SMALL(($E57:K57),{1,2,3,4}))-35.4</f>
        <v>6.2562500000000014</v>
      </c>
      <c r="S57" s="137">
        <f t="shared" si="4"/>
        <v>5</v>
      </c>
      <c r="T57" s="138">
        <v>2</v>
      </c>
    </row>
    <row r="58" spans="1:20" ht="15.75" x14ac:dyDescent="0.25">
      <c r="A58" s="35" t="s">
        <v>79</v>
      </c>
      <c r="B58" s="133" t="str">
        <f>INDEX('[1]2024 Sign Ups'!$B$2:$B$101,MATCH(A58,'[1]2024 Sign Ups'!$A$2:$A$101,0))</f>
        <v>Y</v>
      </c>
      <c r="C58" s="133">
        <v>5</v>
      </c>
      <c r="D58" s="134">
        <f t="shared" si="6"/>
        <v>42.666666666666664</v>
      </c>
      <c r="E58" s="134">
        <f t="shared" si="0"/>
        <v>42.666666666666664</v>
      </c>
      <c r="F58" s="136">
        <v>44</v>
      </c>
      <c r="G58" s="136">
        <v>45</v>
      </c>
      <c r="H58" s="136">
        <v>45</v>
      </c>
      <c r="I58" s="136">
        <v>44</v>
      </c>
      <c r="J58" s="136">
        <v>47</v>
      </c>
      <c r="K58" s="136">
        <v>44</v>
      </c>
      <c r="L58" s="135">
        <f>VLOOKUP($A58,'[1]2024 Sign Ups'!$A$2:$T$101,3,FALSE)</f>
        <v>7.2666666666666657</v>
      </c>
      <c r="M58" s="135">
        <f>AVERAGE(SMALL((D58:F58),{1,2,3}))-$E$1</f>
        <v>7.7111111111111086</v>
      </c>
      <c r="N58" s="135">
        <f>AVERAGE(SMALL(($D58:G58),{1,2,3,4}))-35.4</f>
        <v>8.18333333333333</v>
      </c>
      <c r="O58" s="135">
        <f>AVERAGE(SMALL((D58:H58),{1,2,3,4}))-35.4</f>
        <v>8.18333333333333</v>
      </c>
      <c r="P58" s="135">
        <f>AVERAGE(SMALL(($E58:I58),{1,2,3,4}))-35.4</f>
        <v>8.5166666666666657</v>
      </c>
      <c r="Q58" s="135">
        <f>AVERAGE(SMALL(($E58:J58),{1,2,3,4}))-35.4</f>
        <v>8.5166666666666657</v>
      </c>
      <c r="R58" s="135">
        <f>AVERAGE(SMALL(($F58:K58),{1,2,3,4}))-35.4</f>
        <v>8.8500000000000014</v>
      </c>
      <c r="S58" s="137">
        <f t="shared" si="4"/>
        <v>6</v>
      </c>
      <c r="T58" s="138">
        <v>2</v>
      </c>
    </row>
    <row r="59" spans="1:20" ht="15.75" x14ac:dyDescent="0.25">
      <c r="A59" s="35" t="s">
        <v>117</v>
      </c>
      <c r="B59" s="133" t="str">
        <f>INDEX('[1]2024 Sign Ups'!$B$2:$B$101,MATCH(A59,'[1]2024 Sign Ups'!$A$2:$A$101,0))</f>
        <v>Y</v>
      </c>
      <c r="C59" s="133">
        <v>7</v>
      </c>
      <c r="D59" s="135">
        <f t="shared" si="6"/>
        <v>38.695</v>
      </c>
      <c r="E59" s="135">
        <f t="shared" si="0"/>
        <v>38.695</v>
      </c>
      <c r="F59" s="136" t="s">
        <v>216</v>
      </c>
      <c r="G59" s="136" t="s">
        <v>216</v>
      </c>
      <c r="H59" s="136" t="s">
        <v>216</v>
      </c>
      <c r="I59" s="136">
        <v>44</v>
      </c>
      <c r="J59" s="136">
        <v>44</v>
      </c>
      <c r="K59" s="136">
        <v>50</v>
      </c>
      <c r="L59" s="135">
        <f>VLOOKUP($A59,'[1]2024 Sign Ups'!$A$2:$T$101,3,FALSE)</f>
        <v>3.2950000000000017</v>
      </c>
      <c r="M59" s="135">
        <f>AVERAGE(SMALL((D59:F59),{1,2}))-$E$1</f>
        <v>3.2950000000000017</v>
      </c>
      <c r="N59" s="135">
        <f>AVERAGE(SMALL((D59:G59),{1,2}))-$E$1</f>
        <v>3.2950000000000017</v>
      </c>
      <c r="O59" s="135">
        <f>AVERAGE(SMALL((D59:H59),{1,2}))-$E$1</f>
        <v>3.2950000000000017</v>
      </c>
      <c r="P59" s="135">
        <f>AVERAGE(SMALL((D59:I59),{1,2,3}))-$E$1</f>
        <v>5.0633333333333326</v>
      </c>
      <c r="Q59" s="135">
        <f>AVERAGE(SMALL(($D59:J59),{1,2,3,4}))-35.4</f>
        <v>5.947499999999998</v>
      </c>
      <c r="R59" s="135">
        <f>AVERAGE(SMALL(($D59:K59),{1,2,3,4}))-35.4</f>
        <v>5.947499999999998</v>
      </c>
      <c r="S59" s="137">
        <f t="shared" si="4"/>
        <v>3</v>
      </c>
      <c r="T59" s="138">
        <v>2</v>
      </c>
    </row>
    <row r="60" spans="1:20" ht="15.75" x14ac:dyDescent="0.25">
      <c r="A60" s="35" t="s">
        <v>78</v>
      </c>
      <c r="B60" s="133" t="str">
        <f>INDEX('[1]2024 Sign Ups'!$B$2:$B$101,MATCH(A60,'[1]2024 Sign Ups'!$A$2:$A$101,0))</f>
        <v>Y</v>
      </c>
      <c r="C60" s="133">
        <v>4</v>
      </c>
      <c r="D60" s="134">
        <f t="shared" si="6"/>
        <v>43.833333333333336</v>
      </c>
      <c r="E60" s="134">
        <f t="shared" si="0"/>
        <v>43.833333333333336</v>
      </c>
      <c r="F60" s="136">
        <v>44</v>
      </c>
      <c r="G60" s="136">
        <v>45</v>
      </c>
      <c r="H60" s="136">
        <v>46</v>
      </c>
      <c r="I60" s="136">
        <v>43</v>
      </c>
      <c r="J60" s="136">
        <v>50</v>
      </c>
      <c r="K60" s="136">
        <v>45</v>
      </c>
      <c r="L60" s="135">
        <f>VLOOKUP($A60,'[1]2024 Sign Ups'!$A$2:$T$101,3,FALSE)</f>
        <v>8.4333333333333371</v>
      </c>
      <c r="M60" s="135">
        <f>AVERAGE(SMALL((D60:F60),{1,2,3}))-$E$1</f>
        <v>8.4888888888888943</v>
      </c>
      <c r="N60" s="135">
        <f>AVERAGE(SMALL(($D60:G60),{1,2,3,4}))-35.4</f>
        <v>8.7666666666666728</v>
      </c>
      <c r="O60" s="135">
        <f>AVERAGE(SMALL((D60:H60),{1,2,3,4}))-35.4</f>
        <v>8.7666666666666728</v>
      </c>
      <c r="P60" s="135">
        <f>AVERAGE(SMALL(($E60:I60),{1,2,3,4}))-35.4</f>
        <v>8.5583333333333371</v>
      </c>
      <c r="Q60" s="135">
        <f>AVERAGE(SMALL(($E60:J60),{1,2,3,4}))-35.4</f>
        <v>8.5583333333333371</v>
      </c>
      <c r="R60" s="135">
        <f>AVERAGE(SMALL(($F60:K60),{1,2,3,4}))-35.4</f>
        <v>8.8500000000000014</v>
      </c>
      <c r="S60" s="137">
        <f t="shared" si="4"/>
        <v>6</v>
      </c>
      <c r="T60" s="138">
        <v>2</v>
      </c>
    </row>
    <row r="61" spans="1:20" ht="15.75" x14ac:dyDescent="0.25">
      <c r="A61" s="35" t="s">
        <v>52</v>
      </c>
      <c r="B61" s="133" t="str">
        <f>INDEX('[1]2024 Sign Ups'!$B$2:$B$101,MATCH(A61,'[1]2024 Sign Ups'!$A$2:$A$101,0))</f>
        <v>Y</v>
      </c>
      <c r="C61" s="133">
        <v>1</v>
      </c>
      <c r="D61" s="134">
        <f t="shared" si="6"/>
        <v>43.666666666666664</v>
      </c>
      <c r="E61" s="135">
        <f t="shared" si="0"/>
        <v>43.666666666666664</v>
      </c>
      <c r="F61" s="136">
        <v>40</v>
      </c>
      <c r="G61" s="136">
        <v>47</v>
      </c>
      <c r="H61" s="136">
        <v>42</v>
      </c>
      <c r="I61" s="136" t="s">
        <v>216</v>
      </c>
      <c r="J61" s="136">
        <v>41</v>
      </c>
      <c r="K61" s="136">
        <v>48</v>
      </c>
      <c r="L61" s="135">
        <f>VLOOKUP($A61,'[1]2024 Sign Ups'!$A$2:$T$101,3,FALSE)</f>
        <v>8.2666666666666657</v>
      </c>
      <c r="M61" s="135">
        <f>AVERAGE(SMALL((D61:F61),{1,2,3}))-$E$1</f>
        <v>7.0444444444444372</v>
      </c>
      <c r="N61" s="135">
        <f>AVERAGE(SMALL(($D61:G61),{1,2,3,4}))-35.4</f>
        <v>8.18333333333333</v>
      </c>
      <c r="O61" s="135">
        <f>AVERAGE(SMALL((D61:H61),{1,2,3,4}))-35.4</f>
        <v>6.93333333333333</v>
      </c>
      <c r="P61" s="135">
        <f>AVERAGE(SMALL(($D61:I61),{1,2,3,4}))-35.4</f>
        <v>6.93333333333333</v>
      </c>
      <c r="Q61" s="135">
        <f>AVERAGE(SMALL(($E61:J61),{1,2,3,4}))-35.4</f>
        <v>6.2666666666666657</v>
      </c>
      <c r="R61" s="135">
        <f>AVERAGE(SMALL(($E61:K61),{1,2,3,4}))-35.4</f>
        <v>6.2666666666666657</v>
      </c>
      <c r="S61" s="137">
        <f t="shared" si="4"/>
        <v>5</v>
      </c>
      <c r="T61" s="138">
        <v>2</v>
      </c>
    </row>
    <row r="62" spans="1:20" ht="15.75" x14ac:dyDescent="0.25">
      <c r="A62" s="35" t="s">
        <v>89</v>
      </c>
      <c r="B62" s="133" t="str">
        <f>INDEX('[1]2024 Sign Ups'!$B$2:$B$101,MATCH(A62,'[1]2024 Sign Ups'!$A$2:$A$101,0))</f>
        <v>Y</v>
      </c>
      <c r="C62" s="133">
        <v>4</v>
      </c>
      <c r="D62" s="135">
        <f t="shared" si="6"/>
        <v>41.428571428571431</v>
      </c>
      <c r="E62" s="135">
        <f t="shared" si="0"/>
        <v>41.428571428571431</v>
      </c>
      <c r="F62" s="136">
        <v>46</v>
      </c>
      <c r="G62" s="136" t="s">
        <v>216</v>
      </c>
      <c r="H62" s="136">
        <v>44</v>
      </c>
      <c r="I62" s="136">
        <v>45</v>
      </c>
      <c r="J62" s="136" t="s">
        <v>216</v>
      </c>
      <c r="K62" s="136" t="s">
        <v>216</v>
      </c>
      <c r="L62" s="135">
        <f>VLOOKUP($A62,'[1]2024 Sign Ups'!$A$2:$T$101,3,FALSE)</f>
        <v>6.028571428571432</v>
      </c>
      <c r="M62" s="135">
        <f>AVERAGE(SMALL((D62:F62),{1,2,3}))-$E$1</f>
        <v>7.5523809523809575</v>
      </c>
      <c r="N62" s="135">
        <f>AVERAGE(SMALL(($D62:G62),{1,2,3}))-35.4</f>
        <v>7.5523809523809575</v>
      </c>
      <c r="O62" s="135">
        <f>AVERAGE(SMALL((D62:H62),{1,2,3,4}))-35.4</f>
        <v>7.8142857142857167</v>
      </c>
      <c r="P62" s="135">
        <f>AVERAGE(SMALL(($D62:I62),{1,2,3,4}))-35.4</f>
        <v>7.5642857142857167</v>
      </c>
      <c r="Q62" s="135">
        <f>AVERAGE(SMALL(($D62:J62),{1,2,3,4}))-35.4</f>
        <v>7.5642857142857167</v>
      </c>
      <c r="R62" s="135">
        <f>AVERAGE(SMALL(($D62:K62),{1,2,3,4}))-35.4</f>
        <v>7.5642857142857167</v>
      </c>
      <c r="S62" s="137">
        <f t="shared" si="4"/>
        <v>3</v>
      </c>
      <c r="T62" s="138">
        <v>2</v>
      </c>
    </row>
    <row r="63" spans="1:20" ht="15.75" x14ac:dyDescent="0.25">
      <c r="A63" s="35" t="s">
        <v>83</v>
      </c>
      <c r="B63" s="133" t="str">
        <f>INDEX('[1]2024 Sign Ups'!$B$2:$B$101,MATCH(A63,'[1]2024 Sign Ups'!$A$2:$A$101,0))</f>
        <v>New</v>
      </c>
      <c r="C63" s="133">
        <v>4</v>
      </c>
      <c r="D63" s="134">
        <f>AVERAGE(F63:G63)</f>
        <v>44.5</v>
      </c>
      <c r="E63" s="134">
        <f t="shared" si="0"/>
        <v>44.5</v>
      </c>
      <c r="F63" s="136">
        <v>45</v>
      </c>
      <c r="G63" s="136">
        <v>44</v>
      </c>
      <c r="H63" s="136">
        <v>43</v>
      </c>
      <c r="I63" s="136">
        <v>42</v>
      </c>
      <c r="J63" s="136">
        <v>35</v>
      </c>
      <c r="K63" s="136">
        <v>44</v>
      </c>
      <c r="L63" s="135">
        <f>(F63-$E$1)*0.6</f>
        <v>5.7600000000000007</v>
      </c>
      <c r="M63" s="135">
        <f>(G63-$E$1)*0.6</f>
        <v>5.160000000000001</v>
      </c>
      <c r="N63" s="135">
        <f>AVERAGE(SMALL(($D63:G63),{1,2,3,4}))-35.4</f>
        <v>9.1000000000000014</v>
      </c>
      <c r="O63" s="135">
        <f>AVERAGE(SMALL((D63:H63),{1,2,3,4}))-35.4</f>
        <v>8.6000000000000014</v>
      </c>
      <c r="P63" s="135">
        <f>AVERAGE(SMALL(($E63:I63),{1,2,3,4}))-35.4</f>
        <v>7.9750000000000014</v>
      </c>
      <c r="Q63" s="135">
        <f>AVERAGE(SMALL(($E63:J63),{1,2,3,4}))-35.4</f>
        <v>5.6000000000000014</v>
      </c>
      <c r="R63" s="135">
        <f>AVERAGE(SMALL(($F63:K63),{1,2,3,4}))-35.4</f>
        <v>5.6000000000000014</v>
      </c>
      <c r="S63" s="137">
        <f t="shared" si="4"/>
        <v>6</v>
      </c>
      <c r="T63" s="138">
        <v>0</v>
      </c>
    </row>
    <row r="64" spans="1:20" ht="15.75" x14ac:dyDescent="0.25">
      <c r="A64" s="35" t="s">
        <v>118</v>
      </c>
      <c r="B64" s="133" t="str">
        <f>INDEX('[1]2024 Sign Ups'!$B$2:$B$101,MATCH(A64,'[1]2024 Sign Ups'!$A$2:$A$101,0))</f>
        <v>Y</v>
      </c>
      <c r="C64" s="133">
        <v>2</v>
      </c>
      <c r="D64" s="135">
        <f t="shared" ref="D64:D71" si="7">L64+35.4</f>
        <v>41.166666666666664</v>
      </c>
      <c r="E64" s="135">
        <f t="shared" si="0"/>
        <v>41.166666666666664</v>
      </c>
      <c r="F64" s="136" t="s">
        <v>216</v>
      </c>
      <c r="G64" s="136">
        <v>35</v>
      </c>
      <c r="H64" s="136">
        <v>38</v>
      </c>
      <c r="I64" s="136">
        <v>39</v>
      </c>
      <c r="J64" s="136" t="s">
        <v>216</v>
      </c>
      <c r="K64" s="136" t="s">
        <v>216</v>
      </c>
      <c r="L64" s="135">
        <f>VLOOKUP($A64,'[1]2024 Sign Ups'!$A$2:$T$101,3,FALSE)</f>
        <v>5.7666666666666657</v>
      </c>
      <c r="M64" s="135">
        <f>AVERAGE(SMALL((D64:F64),{1,2}))-$E$1</f>
        <v>5.7666666666666657</v>
      </c>
      <c r="N64" s="135">
        <f>AVERAGE(SMALL(($D64:G64),{1,2,3}))-35.4</f>
        <v>3.7111111111111086</v>
      </c>
      <c r="O64" s="135">
        <f>AVERAGE(SMALL((D64:H64),{1,2,3,4}))-35.4</f>
        <v>3.43333333333333</v>
      </c>
      <c r="P64" s="135">
        <f>AVERAGE(SMALL(($D64:I64),{1,2,3,4}))-35.4</f>
        <v>2.8916666666666657</v>
      </c>
      <c r="Q64" s="135">
        <f>AVERAGE(SMALL(($D64:J64),{1,2,3,4}))-35.4</f>
        <v>2.8916666666666657</v>
      </c>
      <c r="R64" s="135">
        <f>AVERAGE(SMALL(($D64:K64),{1,2,3,4}))-35.4</f>
        <v>2.8916666666666657</v>
      </c>
      <c r="S64" s="137">
        <f t="shared" si="4"/>
        <v>3</v>
      </c>
      <c r="T64" s="138">
        <v>2</v>
      </c>
    </row>
    <row r="65" spans="1:20" ht="15.75" x14ac:dyDescent="0.25">
      <c r="A65" s="35" t="s">
        <v>141</v>
      </c>
      <c r="B65" s="133" t="str">
        <f>INDEX('[1]2024 Sign Ups'!$B$2:$B$101,MATCH(A65,'[1]2024 Sign Ups'!$A$2:$A$101,0))</f>
        <v>Y</v>
      </c>
      <c r="C65" s="133">
        <v>6</v>
      </c>
      <c r="D65" s="135">
        <f t="shared" si="7"/>
        <v>40.333333333333336</v>
      </c>
      <c r="E65" s="135">
        <f t="shared" si="0"/>
        <v>40.333333333333336</v>
      </c>
      <c r="F65" s="136">
        <v>43</v>
      </c>
      <c r="G65" s="136" t="s">
        <v>216</v>
      </c>
      <c r="H65" s="136" t="s">
        <v>216</v>
      </c>
      <c r="I65" s="136" t="s">
        <v>216</v>
      </c>
      <c r="J65" s="136" t="s">
        <v>216</v>
      </c>
      <c r="K65" s="136" t="s">
        <v>216</v>
      </c>
      <c r="L65" s="135">
        <f>VLOOKUP($A65,'[1]2024 Sign Ups'!$A$2:$T$101,3,FALSE)</f>
        <v>4.9333333333333371</v>
      </c>
      <c r="M65" s="135">
        <f>AVERAGE(SMALL((D65:F65),{1,2,3}))-$E$1</f>
        <v>5.8222222222222229</v>
      </c>
      <c r="N65" s="135">
        <f>AVERAGE(SMALL(($D65:G65),{1,2,3}))-35.4</f>
        <v>5.8222222222222229</v>
      </c>
      <c r="O65" s="135">
        <f>AVERAGE(SMALL((D65:H65),{1,2,3}))-$E$1</f>
        <v>5.8222222222222229</v>
      </c>
      <c r="P65" s="135">
        <f>AVERAGE(SMALL((D65:I65),{1,2,3}))-$E$1</f>
        <v>5.8222222222222229</v>
      </c>
      <c r="Q65" s="135">
        <f>AVERAGE(SMALL(($D65:J65),{1,2,3}))-$E$1</f>
        <v>5.8222222222222229</v>
      </c>
      <c r="R65" s="135">
        <f>AVERAGE(SMALL(($D65:K65),{1,2,3}))-$E$1</f>
        <v>5.8222222222222229</v>
      </c>
      <c r="S65" s="137">
        <f t="shared" si="4"/>
        <v>1</v>
      </c>
      <c r="T65" s="138">
        <v>2</v>
      </c>
    </row>
    <row r="66" spans="1:20" ht="15.75" x14ac:dyDescent="0.25">
      <c r="A66" s="35" t="s">
        <v>110</v>
      </c>
      <c r="B66" s="133" t="str">
        <f>INDEX('[1]2024 Sign Ups'!$B$2:$B$101,MATCH(A66,'[1]2024 Sign Ups'!$A$2:$A$101,0))</f>
        <v>Y</v>
      </c>
      <c r="C66" s="133">
        <v>2</v>
      </c>
      <c r="D66" s="135">
        <f t="shared" si="7"/>
        <v>43.333333333333336</v>
      </c>
      <c r="E66" s="135">
        <f t="shared" si="0"/>
        <v>43.333333333333336</v>
      </c>
      <c r="F66" s="136">
        <v>40</v>
      </c>
      <c r="G66" s="136" t="s">
        <v>216</v>
      </c>
      <c r="H66" s="136" t="s">
        <v>216</v>
      </c>
      <c r="I66" s="136">
        <v>44</v>
      </c>
      <c r="J66" s="136">
        <v>42</v>
      </c>
      <c r="K66" s="136" t="s">
        <v>216</v>
      </c>
      <c r="L66" s="135">
        <f>VLOOKUP($A66,'[1]2024 Sign Ups'!$A$2:$T$101,3,FALSE)</f>
        <v>7.9333333333333371</v>
      </c>
      <c r="M66" s="135">
        <f>AVERAGE(SMALL((D66:F66),{1,2,3}))-$E$1</f>
        <v>6.82222222222223</v>
      </c>
      <c r="N66" s="135">
        <f>AVERAGE(SMALL(($D66:G66),{1,2,3}))-35.4</f>
        <v>6.82222222222223</v>
      </c>
      <c r="O66" s="135">
        <f>AVERAGE(SMALL((D66:H66),{1,2,3}))-$E$1</f>
        <v>6.82222222222223</v>
      </c>
      <c r="P66" s="135">
        <f>AVERAGE(SMALL(($D66:I66),{1,2,3,4}))-35.4</f>
        <v>7.2666666666666728</v>
      </c>
      <c r="Q66" s="135">
        <f>AVERAGE(SMALL(($D66:J66),{1,2,3,4}))-35.4</f>
        <v>6.7666666666666728</v>
      </c>
      <c r="R66" s="135">
        <f>AVERAGE(SMALL(($D66:K66),{1,2,3,4}))-35.4</f>
        <v>6.7666666666666728</v>
      </c>
      <c r="S66" s="137">
        <f t="shared" si="4"/>
        <v>3</v>
      </c>
      <c r="T66" s="138">
        <v>2</v>
      </c>
    </row>
    <row r="67" spans="1:20" ht="15.75" x14ac:dyDescent="0.25">
      <c r="A67" s="35" t="s">
        <v>85</v>
      </c>
      <c r="B67" s="133" t="str">
        <f>INDEX('[1]2024 Sign Ups'!$B$2:$B$101,MATCH(A67,'[1]2024 Sign Ups'!$A$2:$A$101,0))</f>
        <v>Y</v>
      </c>
      <c r="C67" s="133">
        <v>5</v>
      </c>
      <c r="D67" s="134">
        <f t="shared" si="7"/>
        <v>36.375</v>
      </c>
      <c r="E67" s="134">
        <f t="shared" ref="E67:E100" si="8">D67</f>
        <v>36.375</v>
      </c>
      <c r="F67" s="136">
        <v>37</v>
      </c>
      <c r="G67" s="136">
        <v>38</v>
      </c>
      <c r="H67" s="136">
        <v>37</v>
      </c>
      <c r="I67" s="136">
        <v>38</v>
      </c>
      <c r="J67" s="136">
        <v>35</v>
      </c>
      <c r="K67" s="136">
        <v>38</v>
      </c>
      <c r="L67" s="135">
        <f>VLOOKUP($A67,'[1]2024 Sign Ups'!$A$2:$T$101,3,FALSE)</f>
        <v>0.97500000000000142</v>
      </c>
      <c r="M67" s="135">
        <f>AVERAGE(SMALL((D67:F67),{1,2,3}))-$E$1</f>
        <v>1.1833333333333371</v>
      </c>
      <c r="N67" s="135">
        <f>AVERAGE(SMALL(($D67:G67),{1,2,3,4}))-35.4</f>
        <v>1.5375000000000014</v>
      </c>
      <c r="O67" s="135">
        <f>AVERAGE(SMALL((D67:H67),{1,2,3,4}))-35.4</f>
        <v>1.2875000000000014</v>
      </c>
      <c r="P67" s="135">
        <f>AVERAGE(SMALL(($E67:I67),{1,2,3,4}))-35.4</f>
        <v>1.6937500000000014</v>
      </c>
      <c r="Q67" s="135">
        <f>AVERAGE(SMALL(($E67:J67),{1,2,3,4}))-35.4</f>
        <v>0.94375000000000142</v>
      </c>
      <c r="R67" s="135">
        <f>AVERAGE(SMALL(($F67:K67),{1,2,3,4}))-35.4</f>
        <v>1.3500000000000014</v>
      </c>
      <c r="S67" s="137">
        <f t="shared" ref="S67:S100" si="9">COUNT(F67:K67)</f>
        <v>6</v>
      </c>
      <c r="T67" s="138">
        <v>2</v>
      </c>
    </row>
    <row r="68" spans="1:20" ht="15.75" x14ac:dyDescent="0.25">
      <c r="A68" s="35" t="s">
        <v>114</v>
      </c>
      <c r="B68" s="133" t="str">
        <f>INDEX('[1]2024 Sign Ups'!$B$2:$B$101,MATCH(A68,'[1]2024 Sign Ups'!$A$2:$A$101,0))</f>
        <v>Y</v>
      </c>
      <c r="C68" s="133">
        <v>7</v>
      </c>
      <c r="D68" s="134">
        <f t="shared" si="7"/>
        <v>47.857142857142854</v>
      </c>
      <c r="E68" s="134">
        <f t="shared" si="8"/>
        <v>47.857142857142854</v>
      </c>
      <c r="F68" s="136">
        <v>49</v>
      </c>
      <c r="G68" s="136">
        <v>45</v>
      </c>
      <c r="H68" s="136">
        <v>49</v>
      </c>
      <c r="I68" s="136">
        <v>46</v>
      </c>
      <c r="J68" s="136">
        <v>44</v>
      </c>
      <c r="K68" s="136">
        <v>49</v>
      </c>
      <c r="L68" s="135">
        <f>VLOOKUP($A68,'[1]2024 Sign Ups'!$A$2:$T$101,3,FALSE)</f>
        <v>12.457142857142856</v>
      </c>
      <c r="M68" s="135">
        <f>AVERAGE(SMALL((D68:F68),{1,2,3}))-$E$1</f>
        <v>12.838095238095242</v>
      </c>
      <c r="N68" s="135">
        <f>AVERAGE(SMALL(($D68:G68),{1,2,3,4}))-35.4</f>
        <v>12.028571428571432</v>
      </c>
      <c r="O68" s="135">
        <f>AVERAGE(SMALL((D68:H68),{1,2,3,4}))-35.4</f>
        <v>12.028571428571432</v>
      </c>
      <c r="P68" s="135">
        <f>AVERAGE(SMALL(($E68:I68),{1,2,3,4}))-35.4</f>
        <v>11.564285714285717</v>
      </c>
      <c r="Q68" s="135">
        <f>AVERAGE(SMALL(($E68:J68),{1,2,3,4}))-35.4</f>
        <v>10.314285714285717</v>
      </c>
      <c r="R68" s="135">
        <f>AVERAGE(SMALL(($F68:K68),{1,2,3,4}))-35.4</f>
        <v>10.600000000000001</v>
      </c>
      <c r="S68" s="137">
        <f t="shared" si="9"/>
        <v>6</v>
      </c>
      <c r="T68" s="138">
        <v>2</v>
      </c>
    </row>
    <row r="69" spans="1:20" ht="15.75" x14ac:dyDescent="0.25">
      <c r="A69" s="66" t="s">
        <v>50</v>
      </c>
      <c r="B69" s="133" t="str">
        <f>INDEX('[1]2024 Sign Ups'!$B$2:$B$101,MATCH(A69,'[1]2024 Sign Ups'!$A$2:$A$101,0))</f>
        <v>Y</v>
      </c>
      <c r="C69" s="133">
        <v>9</v>
      </c>
      <c r="D69" s="134">
        <f t="shared" si="7"/>
        <v>39.166666666666664</v>
      </c>
      <c r="E69" s="135">
        <f t="shared" si="8"/>
        <v>39.166666666666664</v>
      </c>
      <c r="F69" s="136" t="s">
        <v>216</v>
      </c>
      <c r="G69" s="136">
        <v>40</v>
      </c>
      <c r="H69" s="136">
        <v>40</v>
      </c>
      <c r="I69" s="136" t="s">
        <v>216</v>
      </c>
      <c r="J69" s="136">
        <v>36</v>
      </c>
      <c r="K69" s="136">
        <v>41</v>
      </c>
      <c r="L69" s="135">
        <f>VLOOKUP($A69,'[1]2024 Sign Ups'!$A$2:$T$101,3,FALSE)</f>
        <v>3.7666666666666657</v>
      </c>
      <c r="M69" s="135">
        <f>AVERAGE(SMALL((D69:F69),{1,2}))-$E$1</f>
        <v>3.7666666666666657</v>
      </c>
      <c r="N69" s="135">
        <f>AVERAGE(SMALL(($D69:G69),{1,2,3}))-35.4</f>
        <v>4.0444444444444443</v>
      </c>
      <c r="O69" s="135">
        <f>AVERAGE(SMALL((D69:H69),{1,2,3,4}))-35.4</f>
        <v>4.18333333333333</v>
      </c>
      <c r="P69" s="135">
        <f>AVERAGE(SMALL(($D69:I69),{1,2,3,4}))-35.4</f>
        <v>4.18333333333333</v>
      </c>
      <c r="Q69" s="135">
        <f>AVERAGE(SMALL(($D69:J69),{1,2,3,4}))-35.4</f>
        <v>3.18333333333333</v>
      </c>
      <c r="R69" s="135">
        <f>AVERAGE(SMALL(($E69:K69),{1,2,3,4}))-35.4</f>
        <v>3.3916666666666657</v>
      </c>
      <c r="S69" s="137">
        <f t="shared" si="9"/>
        <v>4</v>
      </c>
      <c r="T69" s="138">
        <v>2</v>
      </c>
    </row>
    <row r="70" spans="1:20" ht="15.75" x14ac:dyDescent="0.25">
      <c r="A70" s="35" t="s">
        <v>92</v>
      </c>
      <c r="B70" s="133" t="str">
        <f>INDEX('[1]2024 Sign Ups'!$B$2:$B$101,MATCH(A70,'[1]2024 Sign Ups'!$A$2:$A$101,0))</f>
        <v>Y</v>
      </c>
      <c r="C70" s="133">
        <v>4</v>
      </c>
      <c r="D70" s="135">
        <f t="shared" si="7"/>
        <v>36.125</v>
      </c>
      <c r="E70" s="135">
        <f t="shared" si="8"/>
        <v>36.125</v>
      </c>
      <c r="F70" s="136" t="s">
        <v>216</v>
      </c>
      <c r="G70" s="136" t="s">
        <v>216</v>
      </c>
      <c r="H70" s="136">
        <v>37</v>
      </c>
      <c r="I70" s="136">
        <v>35</v>
      </c>
      <c r="J70" s="136" t="s">
        <v>216</v>
      </c>
      <c r="K70" s="136" t="s">
        <v>216</v>
      </c>
      <c r="L70" s="135">
        <f>VLOOKUP($A70,'[1]2024 Sign Ups'!$A$2:$T$101,3,FALSE)</f>
        <v>0.72500000000000142</v>
      </c>
      <c r="M70" s="135">
        <f>AVERAGE(SMALL((D70:F70),{1,2}))-$E$1</f>
        <v>0.72500000000000142</v>
      </c>
      <c r="N70" s="135">
        <f>AVERAGE(SMALL((D70:G70),{1,2}))-$E$1</f>
        <v>0.72500000000000142</v>
      </c>
      <c r="O70" s="135">
        <f>AVERAGE(SMALL((D70:H70),{1,2,3}))-$E$1</f>
        <v>1.0166666666666657</v>
      </c>
      <c r="P70" s="135">
        <f>AVERAGE(SMALL(($D70:I70),{1,2,3,4}))-35.4</f>
        <v>0.66250000000000142</v>
      </c>
      <c r="Q70" s="135">
        <f>AVERAGE(SMALL(($D70:J70),{1,2,3,4}))-35.4</f>
        <v>0.66250000000000142</v>
      </c>
      <c r="R70" s="135">
        <f>AVERAGE(SMALL(($D70:K70),{1,2,3,4}))-35.4</f>
        <v>0.66250000000000142</v>
      </c>
      <c r="S70" s="137">
        <f t="shared" si="9"/>
        <v>2</v>
      </c>
      <c r="T70" s="138">
        <v>2</v>
      </c>
    </row>
    <row r="71" spans="1:20" ht="15.75" x14ac:dyDescent="0.25">
      <c r="A71" s="35" t="s">
        <v>134</v>
      </c>
      <c r="B71" s="133" t="str">
        <f>INDEX('[1]2024 Sign Ups'!$B$2:$B$101,MATCH(A71,'[1]2024 Sign Ups'!$A$2:$A$101,0))</f>
        <v>Y</v>
      </c>
      <c r="C71" s="133">
        <v>8</v>
      </c>
      <c r="D71" s="134">
        <f t="shared" si="7"/>
        <v>45.625</v>
      </c>
      <c r="E71" s="135">
        <f t="shared" si="8"/>
        <v>45.625</v>
      </c>
      <c r="F71" s="136">
        <v>46</v>
      </c>
      <c r="G71" s="136">
        <v>50</v>
      </c>
      <c r="H71" s="136">
        <v>44</v>
      </c>
      <c r="I71" s="136">
        <v>48</v>
      </c>
      <c r="J71" s="136">
        <v>50</v>
      </c>
      <c r="K71" s="136" t="s">
        <v>216</v>
      </c>
      <c r="L71" s="135">
        <f>VLOOKUP($A71,'[1]2024 Sign Ups'!$A$2:$T$101,3,FALSE)</f>
        <v>10.225000000000001</v>
      </c>
      <c r="M71" s="135">
        <f>AVERAGE(SMALL((D71:F71),{1,2,3}))-$E$1</f>
        <v>10.350000000000001</v>
      </c>
      <c r="N71" s="135">
        <f>AVERAGE(SMALL(($D71:G71),{1,2,3,4}))-35.4</f>
        <v>11.412500000000001</v>
      </c>
      <c r="O71" s="135">
        <f>AVERAGE(SMALL((D71:H71),{1,2,3,4}))-35.4</f>
        <v>9.9125000000000014</v>
      </c>
      <c r="P71" s="135">
        <f>AVERAGE(SMALL(($E71:I71),{1,2,3,4}))-35.4</f>
        <v>10.506250000000001</v>
      </c>
      <c r="Q71" s="135">
        <f>AVERAGE(SMALL(($E71:J71),{1,2,3,4}))-35.4</f>
        <v>10.506250000000001</v>
      </c>
      <c r="R71" s="135">
        <f>AVERAGE(SMALL(($E71:K71),{1,2,3,4}))-35.4</f>
        <v>10.506250000000001</v>
      </c>
      <c r="S71" s="137">
        <f t="shared" si="9"/>
        <v>5</v>
      </c>
      <c r="T71" s="138">
        <v>2</v>
      </c>
    </row>
    <row r="72" spans="1:20" ht="15.75" x14ac:dyDescent="0.25">
      <c r="A72" s="35" t="s">
        <v>73</v>
      </c>
      <c r="B72" s="133" t="str">
        <f>INDEX('[1]2024 Sign Ups'!$B$2:$B$101,MATCH(A72,'[1]2024 Sign Ups'!$A$2:$A$101,0))</f>
        <v>New</v>
      </c>
      <c r="C72" s="133">
        <v>5</v>
      </c>
      <c r="D72" s="134">
        <f>AVERAGE(F72:G72)</f>
        <v>49</v>
      </c>
      <c r="E72" s="135">
        <f t="shared" si="8"/>
        <v>49</v>
      </c>
      <c r="F72" s="136">
        <v>48</v>
      </c>
      <c r="G72" s="136">
        <v>50</v>
      </c>
      <c r="H72" s="136">
        <v>46</v>
      </c>
      <c r="I72" s="136" t="s">
        <v>216</v>
      </c>
      <c r="J72" s="136" t="s">
        <v>216</v>
      </c>
      <c r="K72" s="136">
        <v>45</v>
      </c>
      <c r="L72" s="135">
        <f>(F72-$E$1)*0.7</f>
        <v>8.82</v>
      </c>
      <c r="M72" s="135">
        <f>(G72-$E$1)*0.7</f>
        <v>10.220000000000001</v>
      </c>
      <c r="N72" s="135">
        <f>AVERAGE(SMALL(($D72:G72),{1,2,3,4}))-35.4</f>
        <v>13.600000000000001</v>
      </c>
      <c r="O72" s="135">
        <f>AVERAGE(SMALL((D72:H72),{1,2,3,4}))-35.4</f>
        <v>12.600000000000001</v>
      </c>
      <c r="P72" s="135">
        <f>AVERAGE(SMALL(($D72:I72),{1,2,3,4}))-35.4</f>
        <v>12.600000000000001</v>
      </c>
      <c r="Q72" s="135">
        <f>AVERAGE(SMALL(($D72:J72),{1,2,3,4}))-35.4</f>
        <v>12.600000000000001</v>
      </c>
      <c r="R72" s="135">
        <f>AVERAGE(SMALL(($E72:K72),{1,2,3,4}))-35.4</f>
        <v>11.600000000000001</v>
      </c>
      <c r="S72" s="137">
        <f t="shared" si="9"/>
        <v>4</v>
      </c>
      <c r="T72" s="138">
        <v>0</v>
      </c>
    </row>
    <row r="73" spans="1:20" ht="15.75" x14ac:dyDescent="0.25">
      <c r="A73" s="55" t="s">
        <v>82</v>
      </c>
      <c r="B73" s="133" t="str">
        <f>INDEX('[1]2024 Sign Ups'!$B$2:$B$101,MATCH(A73,'[1]2024 Sign Ups'!$A$2:$A$101,0))</f>
        <v>Y</v>
      </c>
      <c r="C73" s="133">
        <v>4</v>
      </c>
      <c r="D73" s="134">
        <f>L73+35.4</f>
        <v>40.5</v>
      </c>
      <c r="E73" s="134">
        <f t="shared" si="8"/>
        <v>40.5</v>
      </c>
      <c r="F73" s="136">
        <v>44</v>
      </c>
      <c r="G73" s="136">
        <v>43</v>
      </c>
      <c r="H73" s="136">
        <v>45</v>
      </c>
      <c r="I73" s="136">
        <v>46</v>
      </c>
      <c r="J73" s="136">
        <v>41</v>
      </c>
      <c r="K73" s="136">
        <v>44</v>
      </c>
      <c r="L73" s="135">
        <f>VLOOKUP($A73,'[1]2024 Sign Ups'!$A$2:$T$101,3,FALSE)</f>
        <v>5.1000000000000014</v>
      </c>
      <c r="M73" s="135">
        <f>AVERAGE(SMALL((D73:F73),{1,2,3}))-$E$1</f>
        <v>6.2666666666666657</v>
      </c>
      <c r="N73" s="135">
        <f>AVERAGE(SMALL(($D73:G73),{1,2,3,4}))-35.4</f>
        <v>6.6000000000000014</v>
      </c>
      <c r="O73" s="135">
        <f>AVERAGE(SMALL((D73:H73),{1,2,3,4}))-35.4</f>
        <v>6.6000000000000014</v>
      </c>
      <c r="P73" s="135">
        <f>AVERAGE(SMALL(($E73:I73),{1,2,3,4}))-35.4</f>
        <v>7.7250000000000014</v>
      </c>
      <c r="Q73" s="135">
        <f>AVERAGE(SMALL(($E73:J73),{1,2,3,4}))-35.4</f>
        <v>6.7250000000000014</v>
      </c>
      <c r="R73" s="135">
        <f>AVERAGE(SMALL(($F73:K73),{1,2,3,4}))-35.4</f>
        <v>7.6000000000000014</v>
      </c>
      <c r="S73" s="137">
        <f t="shared" si="9"/>
        <v>6</v>
      </c>
      <c r="T73" s="138">
        <v>2</v>
      </c>
    </row>
    <row r="74" spans="1:20" ht="15.75" x14ac:dyDescent="0.25">
      <c r="A74" s="35" t="s">
        <v>144</v>
      </c>
      <c r="B74" s="133" t="str">
        <f>INDEX('[1]2024 Sign Ups'!$B$2:$B$101,MATCH(A74,'[1]2024 Sign Ups'!$A$2:$A$101,0))</f>
        <v>Y</v>
      </c>
      <c r="C74" s="133">
        <v>6</v>
      </c>
      <c r="D74" s="134">
        <f>L74+35.4</f>
        <v>45.8</v>
      </c>
      <c r="E74" s="135">
        <f t="shared" si="8"/>
        <v>45.8</v>
      </c>
      <c r="F74" s="136">
        <v>49</v>
      </c>
      <c r="G74" s="136" t="s">
        <v>216</v>
      </c>
      <c r="H74" s="136">
        <v>44</v>
      </c>
      <c r="I74" s="136" t="s">
        <v>216</v>
      </c>
      <c r="J74" s="136">
        <v>46</v>
      </c>
      <c r="K74" s="136">
        <v>51</v>
      </c>
      <c r="L74" s="135">
        <f>VLOOKUP($A74,'[1]2024 Sign Ups'!$A$2:$T$101,3,FALSE)</f>
        <v>10.399999999999999</v>
      </c>
      <c r="M74" s="135">
        <f>AVERAGE(SMALL((D74:F74),{1,2,3}))-$E$1</f>
        <v>11.466666666666669</v>
      </c>
      <c r="N74" s="135">
        <f>AVERAGE(SMALL(($D74:G74),{1,2,3}))-35.4</f>
        <v>11.466666666666669</v>
      </c>
      <c r="O74" s="135">
        <f>AVERAGE(SMALL((D74:H74),{1,2,3,4}))-35.4</f>
        <v>10.75</v>
      </c>
      <c r="P74" s="135">
        <f>AVERAGE(SMALL(($D74:I74),{1,2,3,4}))-35.4</f>
        <v>10.75</v>
      </c>
      <c r="Q74" s="135">
        <f>AVERAGE(SMALL(($D74:J74),{1,2,3,4}))-35.4</f>
        <v>10</v>
      </c>
      <c r="R74" s="135">
        <f>AVERAGE(SMALL(($E74:K74),{1,2,3,4}))-35.4</f>
        <v>10.800000000000004</v>
      </c>
      <c r="S74" s="137">
        <f t="shared" si="9"/>
        <v>4</v>
      </c>
      <c r="T74" s="138">
        <v>2</v>
      </c>
    </row>
    <row r="75" spans="1:20" ht="15.75" x14ac:dyDescent="0.25">
      <c r="A75" s="35" t="s">
        <v>132</v>
      </c>
      <c r="B75" s="133" t="str">
        <f>INDEX('[1]2024 Sign Ups'!$B$2:$B$101,MATCH(A75,'[1]2024 Sign Ups'!$A$2:$A$101,0))</f>
        <v>New</v>
      </c>
      <c r="C75" s="133">
        <v>8</v>
      </c>
      <c r="D75" s="134">
        <f>AVERAGE(F75:G75)</f>
        <v>46.5</v>
      </c>
      <c r="E75" s="134">
        <f t="shared" si="8"/>
        <v>46.5</v>
      </c>
      <c r="F75" s="136">
        <v>45</v>
      </c>
      <c r="G75" s="136">
        <v>48</v>
      </c>
      <c r="H75" s="136">
        <v>48</v>
      </c>
      <c r="I75" s="136">
        <v>44</v>
      </c>
      <c r="J75" s="136">
        <v>46</v>
      </c>
      <c r="K75" s="136">
        <v>51</v>
      </c>
      <c r="L75" s="135">
        <f>(F75-$E$1)*0.6</f>
        <v>5.7600000000000007</v>
      </c>
      <c r="M75" s="135">
        <f>(G75-$E$1)*0.7</f>
        <v>8.82</v>
      </c>
      <c r="N75" s="135">
        <f>AVERAGE(SMALL(($D75:G75),{1,2,3,4}))-35.4</f>
        <v>11.100000000000001</v>
      </c>
      <c r="O75" s="135">
        <f>AVERAGE(SMALL((D75:H75),{1,2,3,4}))-35.4</f>
        <v>11.100000000000001</v>
      </c>
      <c r="P75" s="135">
        <f>AVERAGE(SMALL(($E75:I75),{1,2,3,4}))-35.4</f>
        <v>10.475000000000001</v>
      </c>
      <c r="Q75" s="135">
        <f>AVERAGE(SMALL(($E75:J75),{1,2,3,4}))-35.4</f>
        <v>9.9750000000000014</v>
      </c>
      <c r="R75" s="135">
        <f>AVERAGE(SMALL(($F75:K75),{1,2,3,4}))-35.4</f>
        <v>10.350000000000001</v>
      </c>
      <c r="S75" s="137">
        <f t="shared" si="9"/>
        <v>6</v>
      </c>
      <c r="T75" s="138">
        <v>0</v>
      </c>
    </row>
    <row r="76" spans="1:20" ht="15.75" x14ac:dyDescent="0.25">
      <c r="A76" s="35" t="s">
        <v>126</v>
      </c>
      <c r="B76" s="133" t="str">
        <f>INDEX('[1]2024 Sign Ups'!$B$2:$B$101,MATCH(A76,'[1]2024 Sign Ups'!$A$2:$A$101,0))</f>
        <v>New</v>
      </c>
      <c r="C76" s="133">
        <v>10</v>
      </c>
      <c r="D76" s="134">
        <f>AVERAGE(F76:G76)</f>
        <v>51</v>
      </c>
      <c r="E76" s="135">
        <f t="shared" si="8"/>
        <v>51</v>
      </c>
      <c r="F76" s="136">
        <v>49</v>
      </c>
      <c r="G76" s="136">
        <v>53</v>
      </c>
      <c r="H76" s="136">
        <v>53</v>
      </c>
      <c r="I76" s="136" t="s">
        <v>216</v>
      </c>
      <c r="J76" s="136">
        <v>51</v>
      </c>
      <c r="K76" s="136">
        <v>49</v>
      </c>
      <c r="L76" s="135">
        <f>(F76-$E$1)*0.7</f>
        <v>9.52</v>
      </c>
      <c r="M76" s="135">
        <f>(G76-$E$1)*0.7</f>
        <v>12.32</v>
      </c>
      <c r="N76" s="135">
        <f>AVERAGE(SMALL(($D76:G76),{1,2,3,4}))-35.4</f>
        <v>15.600000000000001</v>
      </c>
      <c r="O76" s="135">
        <f>AVERAGE(SMALL((D76:H76),{1,2,3,4}))-35.4</f>
        <v>15.600000000000001</v>
      </c>
      <c r="P76" s="135">
        <f>AVERAGE(SMALL(($D76:I76),{1,2,3,4}))-35.4</f>
        <v>15.600000000000001</v>
      </c>
      <c r="Q76" s="135">
        <f>AVERAGE(SMALL(($E76:J76),{1,2,3,4}))-35.4</f>
        <v>15.600000000000001</v>
      </c>
      <c r="R76" s="135">
        <f>AVERAGE(SMALL(($E76:K76),{1,2,3,4}))-35.4</f>
        <v>14.600000000000001</v>
      </c>
      <c r="S76" s="137">
        <f t="shared" si="9"/>
        <v>5</v>
      </c>
      <c r="T76" s="138">
        <v>0</v>
      </c>
    </row>
    <row r="77" spans="1:20" ht="15.75" x14ac:dyDescent="0.25">
      <c r="A77" s="35" t="s">
        <v>90</v>
      </c>
      <c r="B77" s="133" t="str">
        <f>INDEX('[1]2024 Sign Ups'!$B$2:$B$101,MATCH(A77,'[1]2024 Sign Ups'!$A$2:$A$101,0))</f>
        <v>Y</v>
      </c>
      <c r="C77" s="133">
        <v>5</v>
      </c>
      <c r="D77" s="134">
        <f>L77+35.4</f>
        <v>47.714285714285715</v>
      </c>
      <c r="E77" s="135">
        <f t="shared" si="8"/>
        <v>47.714285714285715</v>
      </c>
      <c r="F77" s="136">
        <v>50</v>
      </c>
      <c r="G77" s="136">
        <v>52</v>
      </c>
      <c r="H77" s="136">
        <v>45</v>
      </c>
      <c r="I77" s="136">
        <v>47</v>
      </c>
      <c r="J77" s="136" t="s">
        <v>216</v>
      </c>
      <c r="K77" s="136" t="s">
        <v>216</v>
      </c>
      <c r="L77" s="135">
        <f>VLOOKUP($A77,'[1]2024 Sign Ups'!$A$2:$T$101,3,FALSE)</f>
        <v>12.314285714285717</v>
      </c>
      <c r="M77" s="135">
        <f>AVERAGE(SMALL((D77:F77),{1,2,3}))-$E$1</f>
        <v>13.076190476190483</v>
      </c>
      <c r="N77" s="135">
        <f>AVERAGE(SMALL(($D77:G77),{1,2,3,4}))-35.4</f>
        <v>13.957142857142863</v>
      </c>
      <c r="O77" s="135">
        <f>AVERAGE(SMALL((D77:H77),{1,2,3,4}))-35.4</f>
        <v>12.207142857142863</v>
      </c>
      <c r="P77" s="135">
        <f>AVERAGE(SMALL(($E77:I77),{1,2,3,4}))-35.4</f>
        <v>12.028571428571432</v>
      </c>
      <c r="Q77" s="135">
        <f>AVERAGE(SMALL(($E77:J77),{1,2,3,4}))-35.4</f>
        <v>12.028571428571432</v>
      </c>
      <c r="R77" s="135">
        <f>AVERAGE(SMALL(($E77:K77),{1,2,3,4}))-35.4</f>
        <v>12.028571428571432</v>
      </c>
      <c r="S77" s="137">
        <f t="shared" si="9"/>
        <v>4</v>
      </c>
      <c r="T77" s="138">
        <v>2</v>
      </c>
    </row>
    <row r="78" spans="1:20" ht="15.75" x14ac:dyDescent="0.25">
      <c r="A78" s="35" t="s">
        <v>113</v>
      </c>
      <c r="B78" s="133" t="str">
        <f>INDEX('[1]2024 Sign Ups'!$B$2:$B$101,MATCH(A78,'[1]2024 Sign Ups'!$A$2:$A$101,0))</f>
        <v>Y</v>
      </c>
      <c r="C78" s="133">
        <v>2</v>
      </c>
      <c r="D78" s="134">
        <f>L78+35.4</f>
        <v>47</v>
      </c>
      <c r="E78" s="135">
        <f t="shared" si="8"/>
        <v>47</v>
      </c>
      <c r="F78" s="136">
        <v>50</v>
      </c>
      <c r="G78" s="136">
        <v>49</v>
      </c>
      <c r="H78" s="136">
        <v>47</v>
      </c>
      <c r="I78" s="136">
        <v>46</v>
      </c>
      <c r="J78" s="136">
        <v>44</v>
      </c>
      <c r="K78" s="136" t="s">
        <v>216</v>
      </c>
      <c r="L78" s="135">
        <f>VLOOKUP($A78,'[1]2024 Sign Ups'!$A$2:$T$101,3,FALSE)</f>
        <v>11.600000000000001</v>
      </c>
      <c r="M78" s="135">
        <f>AVERAGE(SMALL((D78:F78),{1,2,3}))-$E$1</f>
        <v>12.600000000000001</v>
      </c>
      <c r="N78" s="135">
        <f>AVERAGE(SMALL(($D78:G78),{1,2,3,4}))-35.4</f>
        <v>12.850000000000001</v>
      </c>
      <c r="O78" s="135">
        <f>AVERAGE(SMALL((D78:H78),{1,2,3,4}))-35.4</f>
        <v>12.100000000000001</v>
      </c>
      <c r="P78" s="135">
        <f>AVERAGE(SMALL(($E78:I78),{1,2,3,4}))-35.4</f>
        <v>11.850000000000001</v>
      </c>
      <c r="Q78" s="135">
        <f>AVERAGE(SMALL(($E78:J78),{1,2,3,4}))-35.4</f>
        <v>10.600000000000001</v>
      </c>
      <c r="R78" s="135">
        <f>AVERAGE(SMALL(($E78:K78),{1,2,3,4}))-35.4</f>
        <v>10.600000000000001</v>
      </c>
      <c r="S78" s="137">
        <f t="shared" si="9"/>
        <v>5</v>
      </c>
      <c r="T78" s="138">
        <v>2</v>
      </c>
    </row>
    <row r="79" spans="1:20" ht="15.75" x14ac:dyDescent="0.25">
      <c r="A79" s="35" t="s">
        <v>130</v>
      </c>
      <c r="B79" s="133" t="str">
        <f>INDEX('[1]2024 Sign Ups'!$B$2:$B$101,MATCH(A79,'[1]2024 Sign Ups'!$A$2:$A$101,0))</f>
        <v>Y</v>
      </c>
      <c r="C79" s="133">
        <v>8</v>
      </c>
      <c r="D79" s="134">
        <f>L79+35.4</f>
        <v>40</v>
      </c>
      <c r="E79" s="135">
        <f t="shared" si="8"/>
        <v>40</v>
      </c>
      <c r="F79" s="136">
        <v>39</v>
      </c>
      <c r="G79" s="136">
        <v>46</v>
      </c>
      <c r="H79" s="136">
        <v>40</v>
      </c>
      <c r="I79" s="136">
        <v>40</v>
      </c>
      <c r="J79" s="136" t="s">
        <v>216</v>
      </c>
      <c r="K79" s="136">
        <v>44</v>
      </c>
      <c r="L79" s="135">
        <f>VLOOKUP($A79,'[1]2024 Sign Ups'!$A$2:$T$101,3,FALSE)</f>
        <v>4.6000000000000014</v>
      </c>
      <c r="M79" s="135">
        <f>AVERAGE(SMALL((D79:F79),{1,2,3}))-$E$1</f>
        <v>4.2666666666666657</v>
      </c>
      <c r="N79" s="135">
        <f>AVERAGE(SMALL(($D79:G79),{1,2,3,4}))-35.4</f>
        <v>5.8500000000000014</v>
      </c>
      <c r="O79" s="135">
        <f>AVERAGE(SMALL((D79:H79),{1,2,3,4}))-35.4</f>
        <v>4.3500000000000014</v>
      </c>
      <c r="P79" s="135">
        <f>AVERAGE(SMALL(($E79:I79),{1,2,3,4}))-35.4</f>
        <v>4.3500000000000014</v>
      </c>
      <c r="Q79" s="135">
        <f>AVERAGE(SMALL(($E79:J79),{1,2,3,4}))-35.4</f>
        <v>4.3500000000000014</v>
      </c>
      <c r="R79" s="135">
        <f>AVERAGE(SMALL(($E79:K79),{1,2,3,4}))-35.4</f>
        <v>4.3500000000000014</v>
      </c>
      <c r="S79" s="137">
        <f t="shared" si="9"/>
        <v>5</v>
      </c>
      <c r="T79" s="138">
        <v>2</v>
      </c>
    </row>
    <row r="80" spans="1:20" ht="15.75" x14ac:dyDescent="0.25">
      <c r="A80" s="35" t="s">
        <v>133</v>
      </c>
      <c r="B80" s="133" t="str">
        <f>INDEX('[1]2024 Sign Ups'!$B$2:$B$101,MATCH(A80,'[1]2024 Sign Ups'!$A$2:$A$101,0))</f>
        <v>Y</v>
      </c>
      <c r="C80" s="133">
        <v>10</v>
      </c>
      <c r="D80" s="134">
        <f>L80+35.4</f>
        <v>39.666666666666664</v>
      </c>
      <c r="E80" s="135">
        <f t="shared" si="8"/>
        <v>39.666666666666664</v>
      </c>
      <c r="F80" s="136">
        <v>40</v>
      </c>
      <c r="G80" s="136">
        <v>40</v>
      </c>
      <c r="H80" s="136">
        <v>43</v>
      </c>
      <c r="I80" s="136">
        <v>41</v>
      </c>
      <c r="J80" s="136">
        <v>38</v>
      </c>
      <c r="K80" s="136" t="s">
        <v>216</v>
      </c>
      <c r="L80" s="135">
        <f>VLOOKUP($A80,'[1]2024 Sign Ups'!$A$2:$T$101,3,FALSE)</f>
        <v>4.2666666666666657</v>
      </c>
      <c r="M80" s="135">
        <f>AVERAGE(SMALL((D80:F80),{1,2,3}))-$E$1</f>
        <v>4.37777777777778</v>
      </c>
      <c r="N80" s="135">
        <f>AVERAGE(SMALL(($D80:G80),{1,2,3,4}))-35.4</f>
        <v>4.43333333333333</v>
      </c>
      <c r="O80" s="135">
        <f>AVERAGE(SMALL((D80:H80),{1,2,3,4}))-35.4</f>
        <v>4.43333333333333</v>
      </c>
      <c r="P80" s="135">
        <f>AVERAGE(SMALL(($E80:I80),{1,2,3,4}))-35.4</f>
        <v>4.7666666666666657</v>
      </c>
      <c r="Q80" s="135">
        <f>AVERAGE(SMALL(($E80:J80),{1,2,3,4}))-35.4</f>
        <v>4.0166666666666657</v>
      </c>
      <c r="R80" s="135">
        <f>AVERAGE(SMALL(($E80:K80),{1,2,3,4}))-35.4</f>
        <v>4.0166666666666657</v>
      </c>
      <c r="S80" s="137">
        <f t="shared" si="9"/>
        <v>5</v>
      </c>
      <c r="T80" s="138">
        <v>2</v>
      </c>
    </row>
    <row r="81" spans="1:20" ht="15.75" x14ac:dyDescent="0.25">
      <c r="A81" s="35" t="s">
        <v>93</v>
      </c>
      <c r="B81" s="133" t="str">
        <f>INDEX('[1]2024 Sign Ups'!$B$2:$B$101,MATCH(A81,'[1]2024 Sign Ups'!$A$2:$A$101,0))</f>
        <v>New</v>
      </c>
      <c r="C81" s="133">
        <v>5</v>
      </c>
      <c r="D81" s="134">
        <f>AVERAGE(F81:G81)</f>
        <v>46</v>
      </c>
      <c r="E81" s="135">
        <f t="shared" si="8"/>
        <v>46</v>
      </c>
      <c r="F81" s="136">
        <v>44</v>
      </c>
      <c r="G81" s="136">
        <v>48</v>
      </c>
      <c r="H81" s="136">
        <v>48</v>
      </c>
      <c r="I81" s="136" t="s">
        <v>216</v>
      </c>
      <c r="J81" s="136">
        <v>43</v>
      </c>
      <c r="K81" s="136" t="s">
        <v>216</v>
      </c>
      <c r="L81" s="135">
        <f>(F81-$E$1)*0.6</f>
        <v>5.160000000000001</v>
      </c>
      <c r="M81" s="135">
        <f>(G81-$E$1)*0.7</f>
        <v>8.82</v>
      </c>
      <c r="N81" s="135">
        <f>AVERAGE(SMALL(($D81:G81),{1,2,3,4}))-35.4</f>
        <v>10.600000000000001</v>
      </c>
      <c r="O81" s="135">
        <f>AVERAGE(SMALL((D81:H81),{1,2,3,4}))-35.4</f>
        <v>10.600000000000001</v>
      </c>
      <c r="P81" s="135">
        <f>AVERAGE(SMALL(($D81:I81),{1,2,3,4}))-35.4</f>
        <v>10.600000000000001</v>
      </c>
      <c r="Q81" s="135">
        <f>AVERAGE(SMALL(($E81:J81),{1,2,3,4}))-35.4</f>
        <v>9.8500000000000014</v>
      </c>
      <c r="R81" s="135">
        <f>AVERAGE(SMALL(($E81:K81),{1,2,3,4}))-35.4</f>
        <v>9.8500000000000014</v>
      </c>
      <c r="S81" s="137">
        <f t="shared" si="9"/>
        <v>4</v>
      </c>
      <c r="T81" s="138">
        <v>0</v>
      </c>
    </row>
    <row r="82" spans="1:20" ht="15.75" x14ac:dyDescent="0.25">
      <c r="A82" s="35" t="s">
        <v>142</v>
      </c>
      <c r="B82" s="133" t="str">
        <f>INDEX('[1]2024 Sign Ups'!$B$2:$B$101,MATCH(A82,'[1]2024 Sign Ups'!$A$2:$A$101,0))</f>
        <v>New</v>
      </c>
      <c r="C82" s="133">
        <v>6</v>
      </c>
      <c r="D82" s="135">
        <f>AVERAGE(F82:G82)</f>
        <v>54</v>
      </c>
      <c r="E82" s="135">
        <f t="shared" si="8"/>
        <v>54</v>
      </c>
      <c r="F82" s="136">
        <v>54</v>
      </c>
      <c r="G82" s="136" t="s">
        <v>216</v>
      </c>
      <c r="H82" s="136">
        <v>60</v>
      </c>
      <c r="I82" s="136" t="s">
        <v>216</v>
      </c>
      <c r="J82" s="136" t="s">
        <v>216</v>
      </c>
      <c r="K82" s="136">
        <v>54</v>
      </c>
      <c r="L82" s="135">
        <f>(F82-$E$1)*0.7</f>
        <v>13.02</v>
      </c>
      <c r="M82" s="135" t="s">
        <v>201</v>
      </c>
      <c r="N82" s="135">
        <f>(H82-$E$1)*0.8</f>
        <v>19.680000000000003</v>
      </c>
      <c r="O82" s="135">
        <f>AVERAGE(SMALL((D82:H82),{1,2,3,4}))-35.4</f>
        <v>20.100000000000001</v>
      </c>
      <c r="P82" s="135">
        <f>AVERAGE(SMALL(($D82:I82),{1,2,3,4}))-35.4</f>
        <v>20.100000000000001</v>
      </c>
      <c r="Q82" s="135">
        <f>AVERAGE(SMALL(($D82:J82),{1,2,3,4}))-35.4</f>
        <v>20.100000000000001</v>
      </c>
      <c r="R82" s="135">
        <f>AVERAGE(SMALL(($D82:K82),{1,2,3,4}))-35.4</f>
        <v>18.600000000000001</v>
      </c>
      <c r="S82" s="137">
        <f t="shared" si="9"/>
        <v>3</v>
      </c>
      <c r="T82" s="138">
        <v>0</v>
      </c>
    </row>
    <row r="83" spans="1:20" ht="15.75" x14ac:dyDescent="0.25">
      <c r="A83" s="35" t="s">
        <v>58</v>
      </c>
      <c r="B83" s="133" t="str">
        <f>INDEX('[1]2024 Sign Ups'!$B$2:$B$101,MATCH(A83,'[1]2024 Sign Ups'!$A$2:$A$101,0))</f>
        <v>Y</v>
      </c>
      <c r="C83" s="133">
        <v>1</v>
      </c>
      <c r="D83" s="135">
        <f>AVERAGE(F83:G83)</f>
        <v>43.5</v>
      </c>
      <c r="E83" s="135">
        <f t="shared" si="8"/>
        <v>43.5</v>
      </c>
      <c r="F83" s="136">
        <v>42</v>
      </c>
      <c r="G83" s="136">
        <v>45</v>
      </c>
      <c r="H83" s="136" t="s">
        <v>216</v>
      </c>
      <c r="I83" s="136">
        <v>41</v>
      </c>
      <c r="J83" s="136" t="s">
        <v>216</v>
      </c>
      <c r="K83" s="136" t="s">
        <v>216</v>
      </c>
      <c r="L83" s="135">
        <f>(F83-$E$1)*0.6</f>
        <v>3.9600000000000009</v>
      </c>
      <c r="M83" s="135">
        <f>(G83-$E$1)*0.6</f>
        <v>5.7600000000000007</v>
      </c>
      <c r="N83" s="135">
        <f>AVERAGE(SMALL(($D83:G83),{1,2,3,4}))-35.4</f>
        <v>8.1000000000000014</v>
      </c>
      <c r="O83" s="135">
        <f>AVERAGE(SMALL((D83:H83),{1,2,3,4}))-35.4</f>
        <v>8.1000000000000014</v>
      </c>
      <c r="P83" s="135">
        <f>AVERAGE(SMALL(($D83:I83),{1,2,3,4}))-35.4</f>
        <v>7.1000000000000014</v>
      </c>
      <c r="Q83" s="135">
        <f>AVERAGE(SMALL(($D83:J83),{1,2,3,4}))-35.4</f>
        <v>7.1000000000000014</v>
      </c>
      <c r="R83" s="135">
        <f>AVERAGE(SMALL(($D83:K83),{1,2,3,4}))-35.4</f>
        <v>7.1000000000000014</v>
      </c>
      <c r="S83" s="137">
        <f t="shared" si="9"/>
        <v>3</v>
      </c>
      <c r="T83" s="138">
        <v>1</v>
      </c>
    </row>
    <row r="84" spans="1:20" ht="15.75" x14ac:dyDescent="0.25">
      <c r="A84" s="35" t="s">
        <v>128</v>
      </c>
      <c r="B84" s="133" t="str">
        <f>INDEX('[1]2024 Sign Ups'!$B$2:$B$101,MATCH(A84,'[1]2024 Sign Ups'!$A$2:$A$101,0))</f>
        <v>New</v>
      </c>
      <c r="C84" s="133">
        <v>8</v>
      </c>
      <c r="D84" s="134">
        <f>AVERAGE(F84:G84)</f>
        <v>44</v>
      </c>
      <c r="E84" s="135">
        <f t="shared" si="8"/>
        <v>44</v>
      </c>
      <c r="F84" s="136">
        <v>43</v>
      </c>
      <c r="G84" s="136">
        <v>45</v>
      </c>
      <c r="H84" s="136">
        <v>48</v>
      </c>
      <c r="I84" s="136" t="s">
        <v>216</v>
      </c>
      <c r="J84" s="136" t="s">
        <v>216</v>
      </c>
      <c r="K84" s="136">
        <v>48</v>
      </c>
      <c r="L84" s="135">
        <f>(F84-$E$1)*0.6</f>
        <v>4.5600000000000005</v>
      </c>
      <c r="M84" s="135">
        <f>(G84-$E$1)*0.6</f>
        <v>5.7600000000000007</v>
      </c>
      <c r="N84" s="135">
        <f>AVERAGE(SMALL(($D84:G84),{1,2,3,4}))-35.4</f>
        <v>8.6000000000000014</v>
      </c>
      <c r="O84" s="135">
        <f>AVERAGE(SMALL((D84:H84),{1,2,3,4}))-35.4</f>
        <v>8.6000000000000014</v>
      </c>
      <c r="P84" s="135">
        <f>AVERAGE(SMALL(($D84:I84),{1,2,3,4}))-35.4</f>
        <v>8.6000000000000014</v>
      </c>
      <c r="Q84" s="135">
        <f>AVERAGE(SMALL(($D84:J84),{1,2,3,4}))-35.4</f>
        <v>8.6000000000000014</v>
      </c>
      <c r="R84" s="135">
        <f>AVERAGE(SMALL(($E84:K84),{1,2,3,4}))-35.4</f>
        <v>9.6000000000000014</v>
      </c>
      <c r="S84" s="137">
        <f t="shared" si="9"/>
        <v>4</v>
      </c>
      <c r="T84" s="138">
        <v>0</v>
      </c>
    </row>
    <row r="85" spans="1:20" ht="15.75" x14ac:dyDescent="0.25">
      <c r="A85" s="35" t="s">
        <v>31</v>
      </c>
      <c r="B85" s="133" t="str">
        <f>INDEX('[1]2024 Sign Ups'!$B$2:$B$101,MATCH(A85,'[1]2024 Sign Ups'!$A$2:$A$101,0))</f>
        <v>Y</v>
      </c>
      <c r="C85" s="133">
        <v>1</v>
      </c>
      <c r="D85" s="134">
        <f>L85+35.4</f>
        <v>46.8</v>
      </c>
      <c r="E85" s="135">
        <f t="shared" si="8"/>
        <v>46.8</v>
      </c>
      <c r="F85" s="136" t="s">
        <v>216</v>
      </c>
      <c r="G85" s="136" t="s">
        <v>216</v>
      </c>
      <c r="H85" s="136">
        <v>54</v>
      </c>
      <c r="I85" s="136">
        <v>57</v>
      </c>
      <c r="J85" s="136">
        <v>48</v>
      </c>
      <c r="K85" s="136">
        <v>47</v>
      </c>
      <c r="L85" s="135">
        <f>VLOOKUP($A85,'[1]2024 Sign Ups'!$A$2:$T$101,3,FALSE)</f>
        <v>11.399999999999999</v>
      </c>
      <c r="M85" s="135">
        <f>AVERAGE(SMALL((D85:F85),{1,2}))-$E$1</f>
        <v>11.399999999999999</v>
      </c>
      <c r="N85" s="135">
        <f>AVERAGE(SMALL((D85:G85),{1,2}))-$E$1</f>
        <v>11.399999999999999</v>
      </c>
      <c r="O85" s="135">
        <f>AVERAGE(SMALL((D85:H85),{1,2,3}))-$E$1</f>
        <v>13.799999999999997</v>
      </c>
      <c r="P85" s="135">
        <f>AVERAGE(SMALL(($D85:I85),{1,2,3,4}))-35.4</f>
        <v>15.75</v>
      </c>
      <c r="Q85" s="135">
        <f>AVERAGE(SMALL(($D85:J85),{1,2,3,4}))-35.4</f>
        <v>13.5</v>
      </c>
      <c r="R85" s="135">
        <f>AVERAGE(SMALL(($E85:K85),{1,2,3,4}))-35.4</f>
        <v>13.550000000000004</v>
      </c>
      <c r="S85" s="137">
        <f t="shared" si="9"/>
        <v>4</v>
      </c>
      <c r="T85" s="138">
        <v>2</v>
      </c>
    </row>
    <row r="86" spans="1:20" ht="15.75" x14ac:dyDescent="0.25">
      <c r="A86" s="35" t="s">
        <v>131</v>
      </c>
      <c r="B86" s="133" t="str">
        <f>INDEX('[1]2024 Sign Ups'!$B$2:$B$101,MATCH(A86,'[1]2024 Sign Ups'!$A$2:$A$101,0))</f>
        <v>Y</v>
      </c>
      <c r="C86" s="133">
        <v>10</v>
      </c>
      <c r="D86" s="134">
        <f>L86+35.4</f>
        <v>49.375</v>
      </c>
      <c r="E86" s="134">
        <f t="shared" si="8"/>
        <v>49.375</v>
      </c>
      <c r="F86" s="136">
        <v>48</v>
      </c>
      <c r="G86" s="136">
        <v>57</v>
      </c>
      <c r="H86" s="136">
        <v>51</v>
      </c>
      <c r="I86" s="136">
        <v>55</v>
      </c>
      <c r="J86" s="136">
        <v>51</v>
      </c>
      <c r="K86" s="136">
        <v>56</v>
      </c>
      <c r="L86" s="135">
        <f>VLOOKUP($A86,'[1]2024 Sign Ups'!$A$2:$T$101,3,FALSE)</f>
        <v>13.975000000000001</v>
      </c>
      <c r="M86" s="135">
        <f>AVERAGE(SMALL((D86:F86),{1,2,3}))-$E$1</f>
        <v>13.516666666666666</v>
      </c>
      <c r="N86" s="135">
        <f>AVERAGE(SMALL(($D86:G86),{1,2,3,4}))-35.4</f>
        <v>15.537500000000001</v>
      </c>
      <c r="O86" s="135">
        <f>AVERAGE(SMALL((D86:H86),{1,2,3,4}))-35.4</f>
        <v>14.037500000000001</v>
      </c>
      <c r="P86" s="135">
        <f>AVERAGE(SMALL(($E86:I86),{1,2,3,4}))-35.4</f>
        <v>15.443750000000001</v>
      </c>
      <c r="Q86" s="135">
        <f>AVERAGE(SMALL(($E86:J86),{1,2,3,4}))-35.4</f>
        <v>14.443750000000001</v>
      </c>
      <c r="R86" s="135">
        <f>AVERAGE(SMALL(($F86:K86),{1,2,3,4}))-35.4</f>
        <v>15.850000000000001</v>
      </c>
      <c r="S86" s="137">
        <f t="shared" si="9"/>
        <v>6</v>
      </c>
      <c r="T86" s="138">
        <v>2</v>
      </c>
    </row>
    <row r="87" spans="1:20" ht="15.75" x14ac:dyDescent="0.25">
      <c r="A87" s="35" t="s">
        <v>80</v>
      </c>
      <c r="B87" s="133" t="str">
        <f>INDEX('[1]2024 Sign Ups'!$B$2:$B$101,MATCH(A87,'[1]2024 Sign Ups'!$A$2:$A$101,0))</f>
        <v>Y</v>
      </c>
      <c r="C87" s="133">
        <v>4</v>
      </c>
      <c r="D87" s="135">
        <f>L87+35.4</f>
        <v>46.4</v>
      </c>
      <c r="E87" s="135">
        <f t="shared" si="8"/>
        <v>46.4</v>
      </c>
      <c r="F87" s="136" t="s">
        <v>216</v>
      </c>
      <c r="G87" s="136" t="s">
        <v>216</v>
      </c>
      <c r="H87" s="136">
        <v>43</v>
      </c>
      <c r="I87" s="136" t="s">
        <v>216</v>
      </c>
      <c r="J87" s="136" t="s">
        <v>216</v>
      </c>
      <c r="K87" s="136">
        <v>46</v>
      </c>
      <c r="L87" s="135">
        <f>VLOOKUP($A87,'[1]2024 Sign Ups'!$A$2:$T$101,3,FALSE)</f>
        <v>11</v>
      </c>
      <c r="M87" s="135">
        <f>AVERAGE(SMALL((D87:F87),{1,2}))-$E$1</f>
        <v>11</v>
      </c>
      <c r="N87" s="135">
        <f>AVERAGE(SMALL((D87:G87),{1,2}))-$E$1</f>
        <v>11</v>
      </c>
      <c r="O87" s="135">
        <f>AVERAGE(SMALL((D87:H87),{1,2,3}))-35.4</f>
        <v>9.8666666666666742</v>
      </c>
      <c r="P87" s="135">
        <f>AVERAGE(SMALL((D87:I87),{1,2,3}))-$E$1</f>
        <v>9.8666666666666742</v>
      </c>
      <c r="Q87" s="135">
        <f>AVERAGE(SMALL(($D87:J87),{1,2,3}))-$E$1</f>
        <v>9.8666666666666742</v>
      </c>
      <c r="R87" s="135">
        <f>AVERAGE(SMALL(($D87:K87),{1,2,3,4}))-35.4</f>
        <v>10.050000000000004</v>
      </c>
      <c r="S87" s="137">
        <f t="shared" si="9"/>
        <v>2</v>
      </c>
      <c r="T87" s="138">
        <v>2</v>
      </c>
    </row>
    <row r="88" spans="1:20" ht="15.75" x14ac:dyDescent="0.25">
      <c r="A88" s="35" t="s">
        <v>75</v>
      </c>
      <c r="B88" s="133" t="str">
        <f>INDEX('[1]2024 Sign Ups'!$B$2:$B$101,MATCH(A88,'[1]2024 Sign Ups'!$A$2:$A$101,0))</f>
        <v>Y</v>
      </c>
      <c r="C88" s="133">
        <v>4</v>
      </c>
      <c r="D88" s="134">
        <f>L88+35.4</f>
        <v>42.8</v>
      </c>
      <c r="E88" s="135">
        <f t="shared" si="8"/>
        <v>42.8</v>
      </c>
      <c r="F88" s="136">
        <v>41</v>
      </c>
      <c r="G88" s="136">
        <v>39</v>
      </c>
      <c r="H88" s="136">
        <v>45</v>
      </c>
      <c r="I88" s="136" t="s">
        <v>216</v>
      </c>
      <c r="J88" s="136">
        <v>40</v>
      </c>
      <c r="K88" s="136">
        <v>40</v>
      </c>
      <c r="L88" s="135">
        <f>VLOOKUP($A88,'[1]2024 Sign Ups'!$A$2:$T$101,3,FALSE)</f>
        <v>7.3999999999999986</v>
      </c>
      <c r="M88" s="135">
        <f>AVERAGE(SMALL((D88:F88),{1,2,3}))-$E$1</f>
        <v>6.7999999999999972</v>
      </c>
      <c r="N88" s="135">
        <f>AVERAGE(SMALL(($D88:G88),{1,2,3,4}))-35.4</f>
        <v>6</v>
      </c>
      <c r="O88" s="135">
        <f>AVERAGE(SMALL((D88:H88),{1,2,3,4}))-35.4</f>
        <v>6</v>
      </c>
      <c r="P88" s="135">
        <f>AVERAGE(SMALL(($D88:I88),{1,2,3,4}))-35.4</f>
        <v>6</v>
      </c>
      <c r="Q88" s="135">
        <f>AVERAGE(SMALL(($E88:J88),{1,2,3,4}))-35.4</f>
        <v>5.3000000000000043</v>
      </c>
      <c r="R88" s="135">
        <f>AVERAGE(SMALL(($E88:K88),{1,2,3,4}))-35.4</f>
        <v>4.6000000000000014</v>
      </c>
      <c r="S88" s="137">
        <f t="shared" si="9"/>
        <v>5</v>
      </c>
      <c r="T88" s="138">
        <v>2</v>
      </c>
    </row>
    <row r="89" spans="1:20" ht="15.75" x14ac:dyDescent="0.25">
      <c r="A89" s="35" t="s">
        <v>55</v>
      </c>
      <c r="B89" s="133" t="str">
        <f>INDEX('[1]2024 Sign Ups'!$B$2:$B$101,MATCH(A89,'[1]2024 Sign Ups'!$A$2:$A$101,0))</f>
        <v>Y</v>
      </c>
      <c r="C89" s="133">
        <v>1</v>
      </c>
      <c r="D89" s="134">
        <f>L89+35.4</f>
        <v>34.875</v>
      </c>
      <c r="E89" s="135">
        <f t="shared" si="8"/>
        <v>34.875</v>
      </c>
      <c r="F89" s="136">
        <v>36</v>
      </c>
      <c r="G89" s="136">
        <v>38</v>
      </c>
      <c r="H89" s="136">
        <v>40</v>
      </c>
      <c r="I89" s="136">
        <v>35</v>
      </c>
      <c r="J89" s="136">
        <v>36</v>
      </c>
      <c r="K89" s="136" t="s">
        <v>216</v>
      </c>
      <c r="L89" s="135">
        <f>VLOOKUP($A89,'[1]2024 Sign Ups'!$A$2:$T$101,3,FALSE)</f>
        <v>-0.52499999999999858</v>
      </c>
      <c r="M89" s="135">
        <f>AVERAGE(SMALL((D89:F89),{1,2,3}))-$E$1</f>
        <v>-0.14999999999999858</v>
      </c>
      <c r="N89" s="135">
        <f>AVERAGE(SMALL(($D89:G89),{1,2,3,4}))-35.4</f>
        <v>0.53750000000000142</v>
      </c>
      <c r="O89" s="135">
        <f>AVERAGE(SMALL((D89:H89),{1,2,3,4}))-35.4</f>
        <v>0.53750000000000142</v>
      </c>
      <c r="P89" s="135">
        <f>AVERAGE(SMALL(($E89:I89),{1,2,3,4}))-35.4</f>
        <v>0.56875000000000142</v>
      </c>
      <c r="Q89" s="135">
        <f>AVERAGE(SMALL(($E89:J89),{1,2,3,4}))-35.4</f>
        <v>6.8750000000001421E-2</v>
      </c>
      <c r="R89" s="135">
        <f>AVERAGE(SMALL(($E89:K89),{1,2,3,4}))-35.4</f>
        <v>6.8750000000001421E-2</v>
      </c>
      <c r="S89" s="137">
        <f t="shared" si="9"/>
        <v>5</v>
      </c>
      <c r="T89" s="138">
        <v>2</v>
      </c>
    </row>
    <row r="90" spans="1:20" ht="15.75" x14ac:dyDescent="0.25">
      <c r="A90" s="35" t="s">
        <v>143</v>
      </c>
      <c r="B90" s="133" t="str">
        <f>INDEX('[1]2024 Sign Ups'!$B$2:$B$101,MATCH(A90,'[1]2024 Sign Ups'!$A$2:$A$101,0))</f>
        <v>Y</v>
      </c>
      <c r="C90" s="133">
        <v>6</v>
      </c>
      <c r="D90" s="134">
        <f>AVERAGE(F90:G90)</f>
        <v>50.5</v>
      </c>
      <c r="E90" s="134">
        <f t="shared" si="8"/>
        <v>50.5</v>
      </c>
      <c r="F90" s="136">
        <v>52</v>
      </c>
      <c r="G90" s="136">
        <v>49</v>
      </c>
      <c r="H90" s="136">
        <v>54</v>
      </c>
      <c r="I90" s="136">
        <v>44</v>
      </c>
      <c r="J90" s="136">
        <v>52</v>
      </c>
      <c r="K90" s="136">
        <v>49</v>
      </c>
      <c r="L90" s="135">
        <f>(F90-$E$1)*0.7</f>
        <v>11.620000000000001</v>
      </c>
      <c r="M90" s="135">
        <f>(G90-$E$1)*0.7</f>
        <v>9.52</v>
      </c>
      <c r="N90" s="135">
        <f>AVERAGE(SMALL(($D90:G90),{1,2,3,4}))-35.4</f>
        <v>15.100000000000001</v>
      </c>
      <c r="O90" s="135">
        <f>AVERAGE(SMALL((D90:H90),{1,2,3,4}))-35.4</f>
        <v>15.100000000000001</v>
      </c>
      <c r="P90" s="135">
        <f>AVERAGE(SMALL(($E90:I90),{1,2,3,4}))-35.4</f>
        <v>13.475000000000001</v>
      </c>
      <c r="Q90" s="135">
        <f>AVERAGE(SMALL(($E90:J90),{1,2,3,4}))-35.4</f>
        <v>13.475000000000001</v>
      </c>
      <c r="R90" s="135">
        <f>AVERAGE(SMALL(($F90:K90),{1,2,3,4}))-35.4</f>
        <v>13.100000000000001</v>
      </c>
      <c r="S90" s="137">
        <f t="shared" si="9"/>
        <v>6</v>
      </c>
      <c r="T90" s="138">
        <v>1</v>
      </c>
    </row>
    <row r="91" spans="1:20" ht="15.75" x14ac:dyDescent="0.25">
      <c r="A91" s="35" t="s">
        <v>102</v>
      </c>
      <c r="B91" s="133" t="str">
        <f>INDEX('[1]2024 Sign Ups'!$B$2:$B$101,MATCH(A91,'[1]2024 Sign Ups'!$A$2:$A$101,0))</f>
        <v>Y</v>
      </c>
      <c r="C91" s="133">
        <v>7</v>
      </c>
      <c r="D91" s="134">
        <f>L91+35.4</f>
        <v>40.166666666666664</v>
      </c>
      <c r="E91" s="134">
        <f t="shared" si="8"/>
        <v>40.166666666666664</v>
      </c>
      <c r="F91" s="136">
        <v>40</v>
      </c>
      <c r="G91" s="136">
        <v>46</v>
      </c>
      <c r="H91" s="136">
        <v>41</v>
      </c>
      <c r="I91" s="136">
        <v>42</v>
      </c>
      <c r="J91" s="136">
        <v>40</v>
      </c>
      <c r="K91" s="136">
        <v>39</v>
      </c>
      <c r="L91" s="135">
        <f>VLOOKUP($A91,'[1]2024 Sign Ups'!$A$2:$T$101,3,FALSE)</f>
        <v>4.7666666666666657</v>
      </c>
      <c r="M91" s="135">
        <f>AVERAGE(SMALL((D91:F91),{1,2,3}))-$E$1</f>
        <v>4.7111111111111086</v>
      </c>
      <c r="N91" s="135">
        <f>AVERAGE(SMALL(($D91:G91),{1,2,3,4}))-35.4</f>
        <v>6.18333333333333</v>
      </c>
      <c r="O91" s="135">
        <f>AVERAGE(SMALL((D91:H91),{1,2,3,4}))-35.4</f>
        <v>4.93333333333333</v>
      </c>
      <c r="P91" s="135">
        <f>AVERAGE(SMALL(($E91:I91),{1,2,3,4}))-35.4</f>
        <v>5.3916666666666657</v>
      </c>
      <c r="Q91" s="135">
        <f>AVERAGE(SMALL(($E91:J91),{1,2,3,4}))-35.4</f>
        <v>4.8916666666666657</v>
      </c>
      <c r="R91" s="135">
        <f>AVERAGE(SMALL(($F91:K91),{1,2,3,4}))-35.4</f>
        <v>4.6000000000000014</v>
      </c>
      <c r="S91" s="137">
        <f t="shared" si="9"/>
        <v>6</v>
      </c>
      <c r="T91" s="138">
        <v>2</v>
      </c>
    </row>
    <row r="92" spans="1:20" ht="15.75" x14ac:dyDescent="0.25">
      <c r="A92" s="35" t="s">
        <v>59</v>
      </c>
      <c r="B92" s="133" t="str">
        <f>INDEX('[1]2024 Sign Ups'!$B$2:$B$101,MATCH(A92,'[1]2024 Sign Ups'!$A$2:$A$101,0))</f>
        <v>New</v>
      </c>
      <c r="C92" s="133">
        <v>9</v>
      </c>
      <c r="D92" s="135">
        <f>AVERAGE(F92:G92)</f>
        <v>44</v>
      </c>
      <c r="E92" s="135">
        <f t="shared" si="8"/>
        <v>44</v>
      </c>
      <c r="F92" s="136">
        <v>42</v>
      </c>
      <c r="G92" s="136">
        <v>46</v>
      </c>
      <c r="H92" s="136" t="s">
        <v>216</v>
      </c>
      <c r="I92" s="136" t="s">
        <v>216</v>
      </c>
      <c r="J92" s="136" t="s">
        <v>216</v>
      </c>
      <c r="K92" s="136" t="s">
        <v>216</v>
      </c>
      <c r="L92" s="135">
        <f>(F92-$E$1)*0.6</f>
        <v>3.9600000000000009</v>
      </c>
      <c r="M92" s="135">
        <f>(G92-$E$1)*0.6</f>
        <v>6.36</v>
      </c>
      <c r="N92" s="135">
        <f>AVERAGE(SMALL(($D92:G92),{1,2,3,4}))-35.4</f>
        <v>8.6000000000000014</v>
      </c>
      <c r="O92" s="135">
        <f>AVERAGE(SMALL((D92:H92),{1,2,3,4}))-35.4</f>
        <v>8.6000000000000014</v>
      </c>
      <c r="P92" s="135">
        <f>AVERAGE(SMALL(($D92:I92),{1,2,3,4}))-35.4</f>
        <v>8.6000000000000014</v>
      </c>
      <c r="Q92" s="135">
        <f>AVERAGE(SMALL(($D92:J92),{1,2,3,4}))-35.4</f>
        <v>8.6000000000000014</v>
      </c>
      <c r="R92" s="135">
        <f>AVERAGE(SMALL(($D92:K92),{1,2,3,4}))-35.4</f>
        <v>8.6000000000000014</v>
      </c>
      <c r="S92" s="137">
        <f t="shared" si="9"/>
        <v>2</v>
      </c>
      <c r="T92" s="138">
        <v>0</v>
      </c>
    </row>
    <row r="93" spans="1:20" ht="15.75" x14ac:dyDescent="0.25">
      <c r="A93" s="35" t="s">
        <v>145</v>
      </c>
      <c r="B93" s="133" t="str">
        <f>INDEX('[1]2024 Sign Ups'!$B$2:$B$101,MATCH(A93,'[1]2024 Sign Ups'!$A$2:$A$101,0))</f>
        <v>Y</v>
      </c>
      <c r="C93" s="133">
        <v>3</v>
      </c>
      <c r="D93" s="134">
        <f>L93+35.4</f>
        <v>43.8</v>
      </c>
      <c r="E93" s="134">
        <f t="shared" si="8"/>
        <v>43.8</v>
      </c>
      <c r="F93" s="136">
        <v>47</v>
      </c>
      <c r="G93" s="136">
        <v>45</v>
      </c>
      <c r="H93" s="136">
        <v>45</v>
      </c>
      <c r="I93" s="136">
        <v>49</v>
      </c>
      <c r="J93" s="136">
        <v>43</v>
      </c>
      <c r="K93" s="136">
        <v>55</v>
      </c>
      <c r="L93" s="135">
        <f>VLOOKUP($A93,'[1]2024 Sign Ups'!$A$2:$T$101,3,FALSE)</f>
        <v>8.3999999999999986</v>
      </c>
      <c r="M93" s="135">
        <f>AVERAGE(SMALL((D93:F93),{1,2,3}))-$E$1</f>
        <v>9.4666666666666686</v>
      </c>
      <c r="N93" s="135">
        <f>AVERAGE(SMALL(($D93:G93),{1,2,3,4}))-35.4</f>
        <v>9.5</v>
      </c>
      <c r="O93" s="135">
        <f>AVERAGE(SMALL((D93:H93),{1,2,3,4}))-35.4</f>
        <v>9</v>
      </c>
      <c r="P93" s="135">
        <f>AVERAGE(SMALL(($E93:I93),{1,2,3,4}))-35.4</f>
        <v>9.8000000000000043</v>
      </c>
      <c r="Q93" s="135">
        <f>AVERAGE(SMALL(($E93:J93),{1,2,3,4}))-35.4</f>
        <v>8.8000000000000043</v>
      </c>
      <c r="R93" s="135">
        <f>AVERAGE(SMALL(($F93:K93),{1,2,3,4}))-35.4</f>
        <v>9.6000000000000014</v>
      </c>
      <c r="S93" s="137">
        <f t="shared" si="9"/>
        <v>6</v>
      </c>
      <c r="T93" s="138">
        <v>2</v>
      </c>
    </row>
    <row r="94" spans="1:20" ht="15.75" x14ac:dyDescent="0.25">
      <c r="A94" s="35" t="s">
        <v>72</v>
      </c>
      <c r="B94" s="133" t="str">
        <f>INDEX('[1]2024 Sign Ups'!$B$2:$B$101,MATCH(A94,'[1]2024 Sign Ups'!$A$2:$A$101,0))</f>
        <v>Y</v>
      </c>
      <c r="C94" s="133">
        <v>4</v>
      </c>
      <c r="D94" s="134">
        <f>L94+35.4</f>
        <v>62.75</v>
      </c>
      <c r="E94" s="135">
        <f t="shared" si="8"/>
        <v>62.75</v>
      </c>
      <c r="F94" s="136">
        <v>52</v>
      </c>
      <c r="G94" s="136">
        <v>61</v>
      </c>
      <c r="H94" s="136">
        <v>60</v>
      </c>
      <c r="I94" s="136">
        <v>63</v>
      </c>
      <c r="J94" s="136" t="s">
        <v>216</v>
      </c>
      <c r="K94" s="136">
        <v>58</v>
      </c>
      <c r="L94" s="135">
        <f>VLOOKUP($A94,'[1]2024 Sign Ups'!$A$2:$T$101,3,FALSE)</f>
        <v>27.35</v>
      </c>
      <c r="M94" s="135">
        <f>AVERAGE(SMALL((D94:F94),{1,2,3}))-$E$1</f>
        <v>23.766666666666666</v>
      </c>
      <c r="N94" s="135">
        <f>AVERAGE(SMALL(($D94:G94),{1,2,3,4}))-35.4</f>
        <v>24.225000000000001</v>
      </c>
      <c r="O94" s="135">
        <f>AVERAGE(SMALL((D94:H94),{1,2,3,4}))-35.4</f>
        <v>23.537500000000001</v>
      </c>
      <c r="P94" s="135">
        <f>AVERAGE(SMALL(($E94:I94),{1,2,3,4}))-35.4</f>
        <v>23.537500000000001</v>
      </c>
      <c r="Q94" s="135">
        <f>AVERAGE(SMALL(($E94:J94),{1,2,3,4}))-35.4</f>
        <v>23.537500000000001</v>
      </c>
      <c r="R94" s="135">
        <f>AVERAGE(SMALL(($E94:K94),{1,2,3,4}))-35.4</f>
        <v>22.35</v>
      </c>
      <c r="S94" s="137">
        <f t="shared" si="9"/>
        <v>5</v>
      </c>
      <c r="T94" s="138">
        <v>2</v>
      </c>
    </row>
    <row r="95" spans="1:20" ht="15.75" x14ac:dyDescent="0.25">
      <c r="A95" s="35" t="s">
        <v>44</v>
      </c>
      <c r="B95" s="133" t="str">
        <f>INDEX('[1]2024 Sign Ups'!$B$2:$B$101,MATCH(A95,'[1]2024 Sign Ups'!$A$2:$A$101,0))</f>
        <v>Y</v>
      </c>
      <c r="C95" s="133">
        <v>9</v>
      </c>
      <c r="D95" s="134">
        <f>L95+35.4</f>
        <v>48</v>
      </c>
      <c r="E95" s="135">
        <f t="shared" si="8"/>
        <v>48</v>
      </c>
      <c r="F95" s="136">
        <v>51</v>
      </c>
      <c r="G95" s="136" t="s">
        <v>216</v>
      </c>
      <c r="H95" s="136">
        <v>54</v>
      </c>
      <c r="I95" s="136">
        <v>48</v>
      </c>
      <c r="J95" s="136">
        <v>52</v>
      </c>
      <c r="K95" s="136">
        <v>52</v>
      </c>
      <c r="L95" s="135">
        <f>VLOOKUP($A95,'[1]2024 Sign Ups'!$A$2:$T$101,3,FALSE)</f>
        <v>12.600000000000001</v>
      </c>
      <c r="M95" s="135">
        <f>AVERAGE(SMALL((D95:F95),{1,2,3}))-$E$1</f>
        <v>13.600000000000001</v>
      </c>
      <c r="N95" s="135">
        <f>AVERAGE(SMALL(($D95:G95),{1,2,3}))-35.4</f>
        <v>13.600000000000001</v>
      </c>
      <c r="O95" s="135">
        <f>AVERAGE(SMALL((D95:H95),{1,2,3,4}))-35.4</f>
        <v>14.850000000000001</v>
      </c>
      <c r="P95" s="135">
        <f>AVERAGE(SMALL(($D95:I95),{1,2,3,4}))-35.4</f>
        <v>13.350000000000001</v>
      </c>
      <c r="Q95" s="135">
        <f>AVERAGE(SMALL(($E95:J95),{1,2,3,4}))-35.4</f>
        <v>14.350000000000001</v>
      </c>
      <c r="R95" s="135">
        <f>AVERAGE(SMALL(($E95:K95),{1,2,3,4}))-35.4</f>
        <v>14.350000000000001</v>
      </c>
      <c r="S95" s="137">
        <f t="shared" si="9"/>
        <v>5</v>
      </c>
      <c r="T95" s="138">
        <v>2</v>
      </c>
    </row>
    <row r="96" spans="1:20" ht="15.75" customHeight="1" x14ac:dyDescent="0.25">
      <c r="A96" s="35" t="s">
        <v>106</v>
      </c>
      <c r="B96" s="133" t="str">
        <f>INDEX('[1]2024 Sign Ups'!$B$2:$B$101,MATCH(A96,'[1]2024 Sign Ups'!$A$2:$A$101,0))</f>
        <v>Y</v>
      </c>
      <c r="C96" s="133">
        <v>2</v>
      </c>
      <c r="D96" s="134">
        <f>L96+35.4</f>
        <v>41.125</v>
      </c>
      <c r="E96" s="135">
        <f t="shared" si="8"/>
        <v>41.125</v>
      </c>
      <c r="F96" s="136">
        <v>45</v>
      </c>
      <c r="G96" s="136">
        <v>43</v>
      </c>
      <c r="H96" s="136">
        <v>41</v>
      </c>
      <c r="I96" s="136">
        <v>40</v>
      </c>
      <c r="J96" s="136" t="s">
        <v>216</v>
      </c>
      <c r="K96" s="136">
        <v>40</v>
      </c>
      <c r="L96" s="135">
        <f>VLOOKUP($A96,'[1]2024 Sign Ups'!$A$2:$T$101,3,FALSE)</f>
        <v>5.7250000000000014</v>
      </c>
      <c r="M96" s="135">
        <f>AVERAGE(SMALL((D96:F96),{1,2,3}))-$E$1</f>
        <v>7.0166666666666657</v>
      </c>
      <c r="N96" s="135">
        <f>AVERAGE(SMALL(($D96:G96),{1,2,3,4}))-35.4</f>
        <v>7.1625000000000014</v>
      </c>
      <c r="O96" s="135">
        <f>AVERAGE(SMALL((D96:H96),{1,2,3,4}))-35.4</f>
        <v>6.1625000000000014</v>
      </c>
      <c r="P96" s="135">
        <f>AVERAGE(SMALL(($E96:I96),{1,2,3,4}))-35.4</f>
        <v>5.8812500000000014</v>
      </c>
      <c r="Q96" s="135">
        <f>AVERAGE(SMALL(($E96:J96),{1,2,3,4}))-35.4</f>
        <v>5.8812500000000014</v>
      </c>
      <c r="R96" s="135">
        <f>AVERAGE(SMALL(($E96:K96),{1,2,3,4}))-35.4</f>
        <v>5.1312500000000014</v>
      </c>
      <c r="S96" s="137">
        <f t="shared" si="9"/>
        <v>5</v>
      </c>
      <c r="T96" s="138">
        <v>2</v>
      </c>
    </row>
    <row r="97" spans="1:28" ht="15.75" customHeight="1" x14ac:dyDescent="0.25">
      <c r="A97" s="35" t="s">
        <v>87</v>
      </c>
      <c r="B97" s="133" t="str">
        <f>INDEX('[1]2024 Sign Ups'!$B$2:$B$101,MATCH(A97,'[1]2024 Sign Ups'!$A$2:$A$101,0))</f>
        <v>Y</v>
      </c>
      <c r="C97" s="133">
        <v>5</v>
      </c>
      <c r="D97" s="134">
        <f>L97+35.4</f>
        <v>40.4</v>
      </c>
      <c r="E97" s="134">
        <f t="shared" si="8"/>
        <v>40.4</v>
      </c>
      <c r="F97" s="136">
        <v>38</v>
      </c>
      <c r="G97" s="136">
        <v>39</v>
      </c>
      <c r="H97" s="136">
        <v>41</v>
      </c>
      <c r="I97" s="136">
        <v>41</v>
      </c>
      <c r="J97" s="136">
        <v>44</v>
      </c>
      <c r="K97" s="136">
        <v>43</v>
      </c>
      <c r="L97" s="135">
        <f>VLOOKUP($A97,'[1]2024 Sign Ups'!$A$2:$T$101,3,FALSE)</f>
        <v>5</v>
      </c>
      <c r="M97" s="135">
        <f>AVERAGE(SMALL((D97:F97),{1,2,3}))-$E$1</f>
        <v>4.2000000000000028</v>
      </c>
      <c r="N97" s="135">
        <f>AVERAGE(SMALL(($D97:G97),{1,2,3,4}))-35.4</f>
        <v>4.0500000000000043</v>
      </c>
      <c r="O97" s="135">
        <f>AVERAGE(SMALL((D97:H97),{1,2,3,4}))-35.4</f>
        <v>4.0500000000000043</v>
      </c>
      <c r="P97" s="135">
        <f>AVERAGE(SMALL(($E97:I97),{1,2,3,4}))-35.4</f>
        <v>4.2000000000000028</v>
      </c>
      <c r="Q97" s="135">
        <f>AVERAGE(SMALL(($E97:J97),{1,2,3,4}))-35.4</f>
        <v>4.2000000000000028</v>
      </c>
      <c r="R97" s="135">
        <f>AVERAGE(SMALL(($F97:K97),{1,2,3,4}))-35.4</f>
        <v>4.3500000000000014</v>
      </c>
      <c r="S97" s="137">
        <f t="shared" si="9"/>
        <v>6</v>
      </c>
      <c r="T97" s="138">
        <v>2</v>
      </c>
    </row>
    <row r="98" spans="1:28" ht="15.75" customHeight="1" x14ac:dyDescent="0.25">
      <c r="A98" s="35" t="s">
        <v>43</v>
      </c>
      <c r="B98" s="133" t="str">
        <f>INDEX('[1]2024 Sign Ups'!$B$2:$B$101,MATCH(A98,'[1]2024 Sign Ups'!$A$2:$A$101,0))</f>
        <v>New</v>
      </c>
      <c r="C98" s="133">
        <v>1</v>
      </c>
      <c r="D98" s="134">
        <f>AVERAGE(F98:G98)</f>
        <v>55.5</v>
      </c>
      <c r="E98" s="134">
        <f t="shared" si="8"/>
        <v>55.5</v>
      </c>
      <c r="F98" s="136">
        <v>59</v>
      </c>
      <c r="G98" s="136">
        <v>52</v>
      </c>
      <c r="H98" s="136">
        <v>54</v>
      </c>
      <c r="I98" s="136">
        <v>53</v>
      </c>
      <c r="J98" s="136">
        <v>55</v>
      </c>
      <c r="K98" s="136">
        <v>53</v>
      </c>
      <c r="L98" s="135">
        <f>(F98-$E$1)*0.8</f>
        <v>18.880000000000003</v>
      </c>
      <c r="M98" s="135">
        <f>(G98-$E$1)*0.7</f>
        <v>11.620000000000001</v>
      </c>
      <c r="N98" s="135">
        <f>AVERAGE(SMALL(($D98:G98),{1,2,3,4}))-35.4</f>
        <v>20.100000000000001</v>
      </c>
      <c r="O98" s="135">
        <f>AVERAGE(SMALL((D98:H98),{1,2,3,4}))-35.4</f>
        <v>18.850000000000001</v>
      </c>
      <c r="P98" s="135">
        <f>AVERAGE(SMALL(($E98:I98),{1,2,3,4}))-35.4</f>
        <v>18.225000000000001</v>
      </c>
      <c r="Q98" s="135">
        <f>AVERAGE(SMALL(($E98:J98),{1,2,3,4}))-35.4</f>
        <v>18.100000000000001</v>
      </c>
      <c r="R98" s="135">
        <f>AVERAGE(SMALL(($F98:K98),{1,2,3,4}))-35.4</f>
        <v>17.600000000000001</v>
      </c>
      <c r="S98" s="137">
        <f t="shared" si="9"/>
        <v>6</v>
      </c>
      <c r="T98" s="138">
        <v>0</v>
      </c>
    </row>
    <row r="99" spans="1:28" ht="15.75" customHeight="1" x14ac:dyDescent="0.25">
      <c r="A99" s="35" t="s">
        <v>125</v>
      </c>
      <c r="B99" s="133" t="str">
        <f>INDEX('[1]2024 Sign Ups'!$B$2:$B$101,MATCH(A99,'[1]2024 Sign Ups'!$A$2:$A$101,0))</f>
        <v>New</v>
      </c>
      <c r="C99" s="133">
        <v>10</v>
      </c>
      <c r="D99" s="134">
        <f>AVERAGE(F99:G99)</f>
        <v>52</v>
      </c>
      <c r="E99" s="134">
        <f t="shared" si="8"/>
        <v>52</v>
      </c>
      <c r="F99" s="136">
        <v>55</v>
      </c>
      <c r="G99" s="136">
        <v>49</v>
      </c>
      <c r="H99" s="136">
        <v>57</v>
      </c>
      <c r="I99" s="136">
        <v>48</v>
      </c>
      <c r="J99" s="136">
        <v>48</v>
      </c>
      <c r="K99" s="136">
        <v>44</v>
      </c>
      <c r="L99" s="135">
        <f>(F99-$E$1)*0.7</f>
        <v>13.72</v>
      </c>
      <c r="M99" s="135">
        <f>(G99-$E$1)*0.7</f>
        <v>9.52</v>
      </c>
      <c r="N99" s="135">
        <f>AVERAGE(SMALL(($D99:G99),{1,2,3,4}))-35.4</f>
        <v>16.600000000000001</v>
      </c>
      <c r="O99" s="135">
        <f>AVERAGE(SMALL((D99:H99),{1,2,3,4}))-35.4</f>
        <v>16.600000000000001</v>
      </c>
      <c r="P99" s="135">
        <f>AVERAGE(SMALL(($E99:I99),{1,2,3,4}))-35.4</f>
        <v>15.600000000000001</v>
      </c>
      <c r="Q99" s="135">
        <f>AVERAGE(SMALL(($E99:J99),{1,2,3,4}))-35.4</f>
        <v>13.850000000000001</v>
      </c>
      <c r="R99" s="135">
        <f>AVERAGE(SMALL(($F99:K99),{1,2,3,4}))-35.4</f>
        <v>11.850000000000001</v>
      </c>
      <c r="S99" s="137">
        <f t="shared" si="9"/>
        <v>6</v>
      </c>
      <c r="T99" s="138">
        <v>0</v>
      </c>
    </row>
    <row r="100" spans="1:28" ht="15.75" customHeight="1" x14ac:dyDescent="0.25">
      <c r="A100" s="35" t="s">
        <v>104</v>
      </c>
      <c r="B100" s="133" t="str">
        <f>INDEX('[1]2024 Sign Ups'!$B$2:$B$101,MATCH(A100,'[1]2024 Sign Ups'!$A$2:$A$101,0))</f>
        <v>Y</v>
      </c>
      <c r="C100" s="133">
        <v>7</v>
      </c>
      <c r="D100" s="134">
        <f>L100+35.4</f>
        <v>41.5</v>
      </c>
      <c r="E100" s="135">
        <f t="shared" si="8"/>
        <v>41.5</v>
      </c>
      <c r="F100" s="136">
        <v>47</v>
      </c>
      <c r="G100" s="136" t="s">
        <v>216</v>
      </c>
      <c r="H100" s="136">
        <v>40</v>
      </c>
      <c r="I100" s="136">
        <v>42</v>
      </c>
      <c r="J100" s="136" t="s">
        <v>216</v>
      </c>
      <c r="K100" s="136">
        <v>40</v>
      </c>
      <c r="L100" s="135">
        <f>VLOOKUP($A100,'[1]2024 Sign Ups'!$A$2:$T$101,3,FALSE)</f>
        <v>6.1000000000000014</v>
      </c>
      <c r="M100" s="135">
        <f>AVERAGE(SMALL((D100:F100),{1,2,3}))-$E$1</f>
        <v>7.9333333333333371</v>
      </c>
      <c r="N100" s="135">
        <f>AVERAGE(SMALL(($D100:G100),{1,2,3}))-35.4</f>
        <v>7.9333333333333371</v>
      </c>
      <c r="O100" s="135">
        <f>AVERAGE(SMALL((D100:H100),{1,2,3,4}))-35.4</f>
        <v>7.1000000000000014</v>
      </c>
      <c r="P100" s="135">
        <f>AVERAGE(SMALL(($D100:I100),{1,2,3,4}))-35.4</f>
        <v>5.8500000000000014</v>
      </c>
      <c r="Q100" s="135">
        <f>AVERAGE(SMALL(($D100:J100),{1,2,3,4}))-35.4</f>
        <v>5.8500000000000014</v>
      </c>
      <c r="R100" s="135">
        <f>AVERAGE(SMALL(($E100:K100),{1,2,3,4}))-35.4</f>
        <v>5.4750000000000014</v>
      </c>
      <c r="S100" s="137">
        <f t="shared" si="9"/>
        <v>4</v>
      </c>
      <c r="T100" s="138">
        <v>2</v>
      </c>
    </row>
    <row r="101" spans="1:28" ht="15.75" customHeight="1" x14ac:dyDescent="0.25">
      <c r="D101" s="9"/>
      <c r="E101" s="9"/>
      <c r="L101" s="9"/>
      <c r="M101" s="9"/>
      <c r="N101" s="9"/>
      <c r="O101" s="9"/>
    </row>
    <row r="102" spans="1:28" s="150" customFormat="1" x14ac:dyDescent="0.25">
      <c r="D102" s="151">
        <v>1</v>
      </c>
      <c r="E102" s="152" t="s">
        <v>213</v>
      </c>
      <c r="F102" s="152"/>
      <c r="G102" s="152"/>
      <c r="I102" s="153"/>
      <c r="J102" s="153"/>
      <c r="V102" s="9"/>
      <c r="W102" s="9"/>
      <c r="X102" s="9"/>
      <c r="Y102" s="9"/>
      <c r="Z102" s="9"/>
      <c r="AA102" s="9"/>
      <c r="AB102" s="9"/>
    </row>
    <row r="103" spans="1:28" s="150" customFormat="1" x14ac:dyDescent="0.25">
      <c r="D103" s="151">
        <v>2</v>
      </c>
      <c r="E103" s="154" t="s">
        <v>214</v>
      </c>
      <c r="I103" s="153"/>
      <c r="J103" s="153"/>
    </row>
    <row r="104" spans="1:28" s="150" customFormat="1" x14ac:dyDescent="0.25">
      <c r="D104" s="155">
        <v>3</v>
      </c>
      <c r="E104" s="150" t="s">
        <v>215</v>
      </c>
      <c r="I104" s="153"/>
      <c r="J104" s="153"/>
    </row>
    <row r="105" spans="1:28" x14ac:dyDescent="0.25">
      <c r="D105" s="9"/>
      <c r="E105" s="9"/>
      <c r="L105" s="9"/>
      <c r="M105" s="9"/>
      <c r="N105" s="9"/>
      <c r="O105" s="9"/>
      <c r="V105" s="150"/>
      <c r="W105" s="150"/>
      <c r="X105" s="150"/>
      <c r="Y105" s="150"/>
      <c r="Z105" s="150"/>
      <c r="AA105" s="150"/>
      <c r="AB105" s="150"/>
    </row>
    <row r="106" spans="1:28" x14ac:dyDescent="0.25">
      <c r="D106" s="9"/>
      <c r="E106" s="9"/>
      <c r="L106" s="9"/>
      <c r="M106" s="9"/>
      <c r="N106" s="9"/>
      <c r="O106" s="9"/>
    </row>
    <row r="107" spans="1:28" x14ac:dyDescent="0.25">
      <c r="D107" s="9"/>
      <c r="E107" s="9"/>
      <c r="L107" s="9"/>
      <c r="M107" s="9"/>
      <c r="N107" s="9"/>
      <c r="O107" s="9"/>
    </row>
    <row r="108" spans="1:28" x14ac:dyDescent="0.25">
      <c r="D108" s="9"/>
      <c r="E108" s="9"/>
      <c r="L108" s="9"/>
      <c r="M108" s="9"/>
      <c r="N108" s="9"/>
      <c r="O108" s="9"/>
    </row>
    <row r="109" spans="1:28" x14ac:dyDescent="0.25">
      <c r="D109" s="9"/>
      <c r="E109" s="9"/>
      <c r="L109" s="9"/>
      <c r="M109" s="9"/>
      <c r="N109" s="9"/>
      <c r="O109" s="9"/>
    </row>
    <row r="110" spans="1:28" x14ac:dyDescent="0.25">
      <c r="D110" s="9"/>
      <c r="E110" s="9"/>
      <c r="L110" s="9"/>
      <c r="M110" s="9"/>
      <c r="N110" s="9"/>
      <c r="O110" s="9"/>
    </row>
    <row r="111" spans="1:28" x14ac:dyDescent="0.25">
      <c r="D111" s="9"/>
      <c r="E111" s="9"/>
      <c r="L111" s="9"/>
      <c r="M111" s="9"/>
      <c r="N111" s="9"/>
      <c r="O111" s="9"/>
    </row>
    <row r="112" spans="1:28" x14ac:dyDescent="0.25">
      <c r="D112" s="9"/>
      <c r="E112" s="9"/>
      <c r="L112" s="9"/>
      <c r="M112" s="9"/>
      <c r="N112" s="9"/>
      <c r="O112" s="9"/>
    </row>
    <row r="113" spans="4:15" x14ac:dyDescent="0.25">
      <c r="D113" s="9"/>
      <c r="E113" s="9"/>
      <c r="L113" s="9"/>
      <c r="M113" s="9"/>
      <c r="N113" s="9"/>
      <c r="O113" s="9"/>
    </row>
    <row r="114" spans="4:15" x14ac:dyDescent="0.25">
      <c r="D114" s="9"/>
      <c r="E114" s="9"/>
      <c r="L114" s="9"/>
      <c r="M114" s="9"/>
      <c r="N114" s="9"/>
      <c r="O114" s="9"/>
    </row>
    <row r="115" spans="4:15" x14ac:dyDescent="0.25">
      <c r="D115" s="9"/>
      <c r="E115" s="9"/>
      <c r="L115" s="9"/>
      <c r="M115" s="9"/>
      <c r="N115" s="9"/>
      <c r="O115" s="9"/>
    </row>
    <row r="116" spans="4:15" x14ac:dyDescent="0.25">
      <c r="D116" s="9"/>
      <c r="E116" s="9"/>
      <c r="L116" s="9"/>
      <c r="M116" s="9"/>
      <c r="N116" s="9"/>
      <c r="O116" s="9"/>
    </row>
    <row r="117" spans="4:15" x14ac:dyDescent="0.25">
      <c r="D117" s="9"/>
      <c r="E117" s="9"/>
      <c r="L117" s="9"/>
      <c r="M117" s="9"/>
      <c r="N117" s="9"/>
      <c r="O117" s="9"/>
    </row>
    <row r="118" spans="4:15" x14ac:dyDescent="0.25">
      <c r="D118" s="9"/>
      <c r="E118" s="9"/>
      <c r="L118" s="9"/>
      <c r="M118" s="9"/>
      <c r="N118" s="9"/>
      <c r="O118" s="9"/>
    </row>
    <row r="119" spans="4:15" x14ac:dyDescent="0.25">
      <c r="D119" s="9"/>
      <c r="E119" s="9"/>
      <c r="L119" s="9"/>
      <c r="M119" s="9"/>
      <c r="N119" s="9"/>
      <c r="O119" s="9"/>
    </row>
    <row r="120" spans="4:15" x14ac:dyDescent="0.25">
      <c r="D120" s="9"/>
      <c r="E120" s="9"/>
      <c r="L120" s="9"/>
      <c r="M120" s="9"/>
      <c r="N120" s="9"/>
      <c r="O120" s="9"/>
    </row>
    <row r="121" spans="4:15" x14ac:dyDescent="0.25">
      <c r="D121" s="9"/>
      <c r="E121" s="9"/>
      <c r="L121" s="9"/>
      <c r="M121" s="9"/>
      <c r="N121" s="9"/>
      <c r="O121" s="9"/>
    </row>
    <row r="122" spans="4:15" x14ac:dyDescent="0.25">
      <c r="D122" s="9"/>
      <c r="E122" s="9"/>
      <c r="L122" s="9"/>
      <c r="M122" s="9"/>
      <c r="N122" s="9"/>
      <c r="O122" s="9"/>
    </row>
    <row r="123" spans="4:15" x14ac:dyDescent="0.25">
      <c r="D123" s="9"/>
      <c r="E123" s="9"/>
      <c r="L123" s="9"/>
      <c r="M123" s="9"/>
      <c r="N123" s="9"/>
      <c r="O123" s="9"/>
    </row>
    <row r="124" spans="4:15" x14ac:dyDescent="0.25">
      <c r="D124" s="9"/>
      <c r="E124" s="9"/>
      <c r="L124" s="9"/>
      <c r="M124" s="9"/>
      <c r="N124" s="9"/>
      <c r="O124" s="9"/>
    </row>
    <row r="125" spans="4:15" x14ac:dyDescent="0.25">
      <c r="D125" s="9"/>
      <c r="E125" s="9"/>
      <c r="L125" s="9"/>
      <c r="M125" s="9"/>
      <c r="N125" s="9"/>
      <c r="O125" s="9"/>
    </row>
    <row r="126" spans="4:15" x14ac:dyDescent="0.25">
      <c r="D126" s="9"/>
      <c r="E126" s="9"/>
      <c r="L126" s="9"/>
      <c r="M126" s="9"/>
      <c r="N126" s="9"/>
      <c r="O126" s="9"/>
    </row>
    <row r="127" spans="4:15" x14ac:dyDescent="0.25">
      <c r="D127" s="9"/>
      <c r="E127" s="9"/>
      <c r="L127" s="9"/>
      <c r="M127" s="9"/>
      <c r="N127" s="9"/>
      <c r="O127" s="9"/>
    </row>
    <row r="128" spans="4:15" x14ac:dyDescent="0.25">
      <c r="D128" s="9"/>
      <c r="E128" s="9"/>
      <c r="L128" s="9"/>
      <c r="M128" s="9"/>
      <c r="N128" s="9"/>
      <c r="O128" s="9"/>
    </row>
    <row r="129" spans="4:15" x14ac:dyDescent="0.25">
      <c r="D129" s="9"/>
      <c r="E129" s="9"/>
      <c r="L129" s="9"/>
      <c r="M129" s="9"/>
      <c r="N129" s="9"/>
      <c r="O129" s="9"/>
    </row>
    <row r="130" spans="4:15" x14ac:dyDescent="0.25">
      <c r="D130" s="9"/>
      <c r="E130" s="9"/>
      <c r="L130" s="9"/>
      <c r="M130" s="9"/>
      <c r="N130" s="9"/>
      <c r="O130" s="9"/>
    </row>
    <row r="131" spans="4:15" x14ac:dyDescent="0.25">
      <c r="D131" s="9"/>
      <c r="E131" s="9"/>
      <c r="L131" s="9"/>
      <c r="M131" s="9"/>
      <c r="N131" s="9"/>
      <c r="O131" s="9"/>
    </row>
    <row r="132" spans="4:15" x14ac:dyDescent="0.25">
      <c r="D132" s="9"/>
      <c r="E132" s="9"/>
      <c r="L132" s="9"/>
      <c r="M132" s="9"/>
      <c r="N132" s="9"/>
      <c r="O132" s="9"/>
    </row>
    <row r="133" spans="4:15" x14ac:dyDescent="0.25">
      <c r="D133" s="9"/>
      <c r="E133" s="9"/>
      <c r="L133" s="9"/>
      <c r="M133" s="9"/>
      <c r="N133" s="9"/>
      <c r="O133" s="9"/>
    </row>
    <row r="134" spans="4:15" x14ac:dyDescent="0.25">
      <c r="D134" s="9"/>
      <c r="E134" s="9"/>
      <c r="L134" s="9"/>
      <c r="M134" s="9"/>
      <c r="N134" s="9"/>
      <c r="O134" s="9"/>
    </row>
    <row r="135" spans="4:15" x14ac:dyDescent="0.25">
      <c r="D135" s="9"/>
      <c r="E135" s="9"/>
      <c r="L135" s="9"/>
      <c r="M135" s="9"/>
      <c r="N135" s="9"/>
      <c r="O135" s="9"/>
    </row>
    <row r="136" spans="4:15" x14ac:dyDescent="0.25">
      <c r="D136" s="9"/>
      <c r="E136" s="9"/>
      <c r="L136" s="9"/>
      <c r="M136" s="9"/>
      <c r="N136" s="9"/>
      <c r="O136" s="9"/>
    </row>
    <row r="137" spans="4:15" x14ac:dyDescent="0.25">
      <c r="D137" s="9"/>
      <c r="E137" s="9"/>
      <c r="L137" s="9"/>
      <c r="M137" s="9"/>
      <c r="N137" s="9"/>
      <c r="O137" s="9"/>
    </row>
    <row r="138" spans="4:15" x14ac:dyDescent="0.25">
      <c r="D138" s="9"/>
      <c r="E138" s="9"/>
      <c r="L138" s="9"/>
      <c r="M138" s="9"/>
      <c r="N138" s="9"/>
      <c r="O138" s="9"/>
    </row>
    <row r="139" spans="4:15" x14ac:dyDescent="0.25">
      <c r="D139" s="9"/>
      <c r="E139" s="9"/>
      <c r="L139" s="9"/>
      <c r="M139" s="9"/>
      <c r="N139" s="9"/>
      <c r="O139" s="9"/>
    </row>
    <row r="140" spans="4:15" x14ac:dyDescent="0.25">
      <c r="D140" s="9"/>
      <c r="E140" s="9"/>
      <c r="L140" s="9"/>
      <c r="M140" s="9"/>
      <c r="N140" s="9"/>
      <c r="O140" s="9"/>
    </row>
    <row r="141" spans="4:15" x14ac:dyDescent="0.25">
      <c r="D141" s="9"/>
      <c r="E141" s="9"/>
      <c r="L141" s="9"/>
      <c r="M141" s="9"/>
      <c r="N141" s="9"/>
      <c r="O141" s="9"/>
    </row>
    <row r="142" spans="4:15" x14ac:dyDescent="0.25">
      <c r="D142" s="9"/>
      <c r="E142" s="9"/>
      <c r="L142" s="9"/>
      <c r="M142" s="9"/>
      <c r="N142" s="9"/>
      <c r="O142" s="9"/>
    </row>
    <row r="143" spans="4:15" x14ac:dyDescent="0.25">
      <c r="D143" s="9"/>
      <c r="E143" s="9"/>
      <c r="L143" s="9"/>
      <c r="M143" s="9"/>
      <c r="N143" s="9"/>
      <c r="O143" s="9"/>
    </row>
    <row r="144" spans="4:15" x14ac:dyDescent="0.25">
      <c r="D144" s="9"/>
      <c r="E144" s="9"/>
      <c r="L144" s="9"/>
      <c r="M144" s="9"/>
      <c r="N144" s="9"/>
      <c r="O144" s="9"/>
    </row>
    <row r="145" spans="4:15" x14ac:dyDescent="0.25">
      <c r="D145" s="9"/>
      <c r="E145" s="9"/>
      <c r="L145" s="9"/>
      <c r="M145" s="9"/>
      <c r="N145" s="9"/>
      <c r="O145" s="9"/>
    </row>
    <row r="146" spans="4:15" x14ac:dyDescent="0.25">
      <c r="D146" s="9"/>
      <c r="E146" s="9"/>
      <c r="L146" s="9"/>
      <c r="M146" s="9"/>
      <c r="N146" s="9"/>
      <c r="O146" s="9"/>
    </row>
    <row r="147" spans="4:15" x14ac:dyDescent="0.25">
      <c r="D147" s="9"/>
      <c r="E147" s="9"/>
      <c r="L147" s="9"/>
      <c r="M147" s="9"/>
      <c r="N147" s="9"/>
      <c r="O147" s="9"/>
    </row>
    <row r="148" spans="4:15" x14ac:dyDescent="0.25">
      <c r="D148" s="9"/>
      <c r="E148" s="9"/>
      <c r="L148" s="9"/>
      <c r="M148" s="9"/>
      <c r="N148" s="9"/>
      <c r="O148" s="9"/>
    </row>
    <row r="149" spans="4:15" x14ac:dyDescent="0.25">
      <c r="D149" s="9"/>
      <c r="E149" s="9"/>
      <c r="L149" s="9"/>
      <c r="M149" s="9"/>
      <c r="N149" s="9"/>
      <c r="O149" s="9"/>
    </row>
    <row r="150" spans="4:15" x14ac:dyDescent="0.25">
      <c r="D150" s="9"/>
      <c r="E150" s="9"/>
      <c r="L150" s="9"/>
      <c r="M150" s="9"/>
      <c r="N150" s="9"/>
      <c r="O150" s="9"/>
    </row>
    <row r="151" spans="4:15" x14ac:dyDescent="0.25">
      <c r="D151" s="9"/>
      <c r="E151" s="9"/>
      <c r="L151" s="9"/>
      <c r="M151" s="9"/>
      <c r="N151" s="9"/>
      <c r="O151" s="9"/>
    </row>
    <row r="152" spans="4:15" x14ac:dyDescent="0.25">
      <c r="D152" s="9"/>
      <c r="E152" s="9"/>
      <c r="L152" s="9"/>
      <c r="M152" s="9"/>
      <c r="N152" s="9"/>
      <c r="O152" s="9"/>
    </row>
    <row r="153" spans="4:15" x14ac:dyDescent="0.25">
      <c r="D153" s="9"/>
      <c r="E153" s="9"/>
      <c r="L153" s="9"/>
      <c r="M153" s="9"/>
      <c r="N153" s="9"/>
      <c r="O153" s="9"/>
    </row>
    <row r="154" spans="4:15" x14ac:dyDescent="0.25">
      <c r="D154" s="9"/>
      <c r="E154" s="9"/>
      <c r="L154" s="9"/>
      <c r="M154" s="9"/>
      <c r="N154" s="9"/>
      <c r="O154" s="9"/>
    </row>
    <row r="155" spans="4:15" x14ac:dyDescent="0.25">
      <c r="D155" s="9"/>
      <c r="E155" s="9"/>
      <c r="L155" s="9"/>
      <c r="M155" s="9"/>
      <c r="N155" s="9"/>
      <c r="O155" s="9"/>
    </row>
    <row r="156" spans="4:15" x14ac:dyDescent="0.25">
      <c r="D156" s="9"/>
      <c r="E156" s="9"/>
      <c r="L156" s="9"/>
      <c r="M156" s="9"/>
      <c r="N156" s="9"/>
      <c r="O156" s="9"/>
    </row>
    <row r="157" spans="4:15" x14ac:dyDescent="0.25">
      <c r="D157" s="9"/>
      <c r="E157" s="9"/>
      <c r="L157" s="9"/>
      <c r="M157" s="9"/>
      <c r="N157" s="9"/>
      <c r="O157" s="9"/>
    </row>
    <row r="158" spans="4:15" x14ac:dyDescent="0.25">
      <c r="D158" s="9"/>
      <c r="E158" s="9"/>
      <c r="L158" s="9"/>
      <c r="M158" s="9"/>
      <c r="N158" s="9"/>
      <c r="O158" s="9"/>
    </row>
    <row r="159" spans="4:15" x14ac:dyDescent="0.25">
      <c r="D159" s="9"/>
      <c r="E159" s="9"/>
      <c r="L159" s="9"/>
      <c r="M159" s="9"/>
      <c r="N159" s="9"/>
      <c r="O159" s="9"/>
    </row>
    <row r="160" spans="4:15" x14ac:dyDescent="0.25">
      <c r="D160" s="9"/>
      <c r="E160" s="9"/>
      <c r="L160" s="9"/>
      <c r="M160" s="9"/>
      <c r="N160" s="9"/>
      <c r="O160" s="9"/>
    </row>
    <row r="161" spans="4:15" x14ac:dyDescent="0.25">
      <c r="D161" s="9"/>
      <c r="E161" s="9"/>
      <c r="L161" s="9"/>
      <c r="M161" s="9"/>
      <c r="N161" s="9"/>
      <c r="O161" s="9"/>
    </row>
    <row r="162" spans="4:15" x14ac:dyDescent="0.25">
      <c r="D162" s="9"/>
      <c r="E162" s="9"/>
      <c r="L162" s="9"/>
      <c r="M162" s="9"/>
      <c r="N162" s="9"/>
      <c r="O162" s="9"/>
    </row>
    <row r="163" spans="4:15" x14ac:dyDescent="0.25">
      <c r="D163" s="9"/>
      <c r="E163" s="9"/>
      <c r="L163" s="9"/>
      <c r="M163" s="9"/>
      <c r="N163" s="9"/>
      <c r="O163" s="9"/>
    </row>
    <row r="164" spans="4:15" x14ac:dyDescent="0.25">
      <c r="D164" s="9"/>
      <c r="E164" s="9"/>
      <c r="L164" s="9"/>
      <c r="M164" s="9"/>
      <c r="N164" s="9"/>
      <c r="O164" s="9"/>
    </row>
    <row r="165" spans="4:15" x14ac:dyDescent="0.25">
      <c r="D165" s="9"/>
      <c r="E165" s="9"/>
      <c r="L165" s="9"/>
      <c r="M165" s="9"/>
      <c r="N165" s="9"/>
      <c r="O165" s="9"/>
    </row>
    <row r="166" spans="4:15" x14ac:dyDescent="0.25">
      <c r="D166" s="9"/>
      <c r="E166" s="9"/>
      <c r="L166" s="9"/>
      <c r="M166" s="9"/>
      <c r="N166" s="9"/>
      <c r="O166" s="9"/>
    </row>
    <row r="167" spans="4:15" x14ac:dyDescent="0.25">
      <c r="D167" s="9"/>
      <c r="E167" s="9"/>
      <c r="L167" s="9"/>
      <c r="M167" s="9"/>
      <c r="N167" s="9"/>
      <c r="O167" s="9"/>
    </row>
    <row r="168" spans="4:15" x14ac:dyDescent="0.25">
      <c r="D168" s="9"/>
      <c r="E168" s="9"/>
      <c r="L168" s="9"/>
      <c r="M168" s="9"/>
      <c r="N168" s="9"/>
      <c r="O168" s="9"/>
    </row>
    <row r="169" spans="4:15" x14ac:dyDescent="0.25">
      <c r="D169" s="9"/>
      <c r="E169" s="9"/>
      <c r="L169" s="9"/>
      <c r="M169" s="9"/>
      <c r="N169" s="9"/>
      <c r="O169" s="9"/>
    </row>
    <row r="170" spans="4:15" x14ac:dyDescent="0.25">
      <c r="D170" s="9"/>
      <c r="E170" s="9"/>
      <c r="L170" s="9"/>
      <c r="M170" s="9"/>
      <c r="N170" s="9"/>
      <c r="O170" s="9"/>
    </row>
    <row r="171" spans="4:15" x14ac:dyDescent="0.25">
      <c r="D171" s="9"/>
      <c r="E171" s="9"/>
      <c r="L171" s="9"/>
      <c r="M171" s="9"/>
      <c r="N171" s="9"/>
      <c r="O171" s="9"/>
    </row>
    <row r="172" spans="4:15" x14ac:dyDescent="0.25">
      <c r="D172" s="9"/>
      <c r="E172" s="9"/>
      <c r="L172" s="9"/>
      <c r="M172" s="9"/>
      <c r="N172" s="9"/>
      <c r="O172" s="9"/>
    </row>
    <row r="173" spans="4:15" x14ac:dyDescent="0.25">
      <c r="D173" s="9"/>
      <c r="E173" s="9"/>
      <c r="L173" s="9"/>
      <c r="M173" s="9"/>
      <c r="N173" s="9"/>
      <c r="O173" s="9"/>
    </row>
    <row r="174" spans="4:15" x14ac:dyDescent="0.25">
      <c r="D174" s="9"/>
      <c r="E174" s="9"/>
      <c r="L174" s="9"/>
      <c r="M174" s="9"/>
      <c r="N174" s="9"/>
      <c r="O174" s="9"/>
    </row>
    <row r="175" spans="4:15" x14ac:dyDescent="0.25">
      <c r="D175" s="9"/>
      <c r="E175" s="9"/>
      <c r="L175" s="9"/>
      <c r="M175" s="9"/>
      <c r="N175" s="9"/>
      <c r="O175" s="9"/>
    </row>
    <row r="176" spans="4:15" x14ac:dyDescent="0.25">
      <c r="D176" s="9"/>
      <c r="E176" s="9"/>
      <c r="L176" s="9"/>
      <c r="M176" s="9"/>
      <c r="N176" s="9"/>
      <c r="O176" s="9"/>
    </row>
    <row r="177" spans="4:15" x14ac:dyDescent="0.25">
      <c r="D177" s="9"/>
      <c r="E177" s="9"/>
      <c r="L177" s="9"/>
      <c r="M177" s="9"/>
      <c r="N177" s="9"/>
      <c r="O177" s="9"/>
    </row>
    <row r="178" spans="4:15" x14ac:dyDescent="0.25">
      <c r="D178" s="9"/>
      <c r="E178" s="9"/>
      <c r="L178" s="9"/>
      <c r="M178" s="9"/>
      <c r="N178" s="9"/>
      <c r="O178" s="9"/>
    </row>
    <row r="179" spans="4:15" x14ac:dyDescent="0.25">
      <c r="D179" s="9"/>
      <c r="E179" s="9"/>
      <c r="L179" s="9"/>
      <c r="M179" s="9"/>
      <c r="N179" s="9"/>
      <c r="O179" s="9"/>
    </row>
    <row r="180" spans="4:15" x14ac:dyDescent="0.25">
      <c r="D180" s="9"/>
      <c r="E180" s="9"/>
      <c r="L180" s="9"/>
      <c r="M180" s="9"/>
      <c r="N180" s="9"/>
      <c r="O180" s="9"/>
    </row>
    <row r="181" spans="4:15" x14ac:dyDescent="0.25">
      <c r="D181" s="9"/>
      <c r="E181" s="9"/>
      <c r="L181" s="9"/>
      <c r="M181" s="9"/>
      <c r="N181" s="9"/>
      <c r="O181" s="9"/>
    </row>
    <row r="182" spans="4:15" x14ac:dyDescent="0.25">
      <c r="D182" s="9"/>
      <c r="E182" s="9"/>
      <c r="L182" s="9"/>
      <c r="M182" s="9"/>
      <c r="N182" s="9"/>
      <c r="O182" s="9"/>
    </row>
    <row r="183" spans="4:15" x14ac:dyDescent="0.25">
      <c r="D183" s="9"/>
      <c r="E183" s="9"/>
      <c r="L183" s="9"/>
      <c r="M183" s="9"/>
      <c r="N183" s="9"/>
      <c r="O183" s="9"/>
    </row>
    <row r="184" spans="4:15" x14ac:dyDescent="0.25">
      <c r="D184" s="9"/>
      <c r="E184" s="9"/>
      <c r="L184" s="9"/>
      <c r="M184" s="9"/>
      <c r="N184" s="9"/>
      <c r="O184" s="9"/>
    </row>
    <row r="185" spans="4:15" x14ac:dyDescent="0.25">
      <c r="D185" s="9"/>
      <c r="E185" s="9"/>
      <c r="L185" s="9"/>
      <c r="M185" s="9"/>
      <c r="N185" s="9"/>
      <c r="O185" s="9"/>
    </row>
    <row r="186" spans="4:15" x14ac:dyDescent="0.25">
      <c r="D186" s="9"/>
      <c r="E186" s="9"/>
      <c r="L186" s="9"/>
      <c r="M186" s="9"/>
      <c r="N186" s="9"/>
      <c r="O186" s="9"/>
    </row>
    <row r="187" spans="4:15" x14ac:dyDescent="0.25">
      <c r="D187" s="9"/>
      <c r="E187" s="9"/>
      <c r="L187" s="9"/>
      <c r="M187" s="9"/>
      <c r="N187" s="9"/>
      <c r="O187" s="9"/>
    </row>
    <row r="188" spans="4:15" x14ac:dyDescent="0.25">
      <c r="D188" s="9"/>
      <c r="E188" s="9"/>
      <c r="L188" s="9"/>
      <c r="M188" s="9"/>
      <c r="N188" s="9"/>
      <c r="O188" s="9"/>
    </row>
    <row r="189" spans="4:15" x14ac:dyDescent="0.25">
      <c r="D189" s="9"/>
      <c r="E189" s="9"/>
      <c r="L189" s="9"/>
      <c r="M189" s="9"/>
      <c r="N189" s="9"/>
      <c r="O189" s="9"/>
    </row>
    <row r="190" spans="4:15" x14ac:dyDescent="0.25">
      <c r="D190" s="9"/>
      <c r="E190" s="9"/>
      <c r="L190" s="9"/>
      <c r="M190" s="9"/>
      <c r="N190" s="9"/>
      <c r="O190" s="9"/>
    </row>
    <row r="191" spans="4:15" x14ac:dyDescent="0.25">
      <c r="D191" s="9"/>
      <c r="E191" s="9"/>
      <c r="L191" s="9"/>
      <c r="M191" s="9"/>
      <c r="N191" s="9"/>
      <c r="O191" s="9"/>
    </row>
    <row r="192" spans="4:15" x14ac:dyDescent="0.25">
      <c r="D192" s="9"/>
      <c r="E192" s="9"/>
      <c r="L192" s="9"/>
      <c r="M192" s="9"/>
      <c r="N192" s="9"/>
      <c r="O192" s="9"/>
    </row>
    <row r="193" spans="4:15" x14ac:dyDescent="0.25">
      <c r="D193" s="9"/>
      <c r="E193" s="9"/>
      <c r="L193" s="9"/>
      <c r="M193" s="9"/>
      <c r="N193" s="9"/>
      <c r="O193" s="9"/>
    </row>
    <row r="194" spans="4:15" x14ac:dyDescent="0.25">
      <c r="D194" s="9"/>
      <c r="E194" s="9"/>
      <c r="L194" s="9"/>
      <c r="M194" s="9"/>
      <c r="N194" s="9"/>
      <c r="O194" s="9"/>
    </row>
    <row r="195" spans="4:15" x14ac:dyDescent="0.25">
      <c r="D195" s="9"/>
      <c r="E195" s="9"/>
      <c r="L195" s="9"/>
      <c r="M195" s="9"/>
      <c r="N195" s="9"/>
      <c r="O195" s="9"/>
    </row>
    <row r="196" spans="4:15" x14ac:dyDescent="0.25">
      <c r="D196" s="9"/>
      <c r="E196" s="9"/>
      <c r="L196" s="9"/>
      <c r="M196" s="9"/>
      <c r="N196" s="9"/>
      <c r="O196" s="9"/>
    </row>
    <row r="197" spans="4:15" x14ac:dyDescent="0.25">
      <c r="D197" s="9"/>
      <c r="E197" s="9"/>
      <c r="L197" s="9"/>
      <c r="M197" s="9"/>
      <c r="N197" s="9"/>
      <c r="O197" s="9"/>
    </row>
    <row r="198" spans="4:15" x14ac:dyDescent="0.25">
      <c r="D198" s="9"/>
      <c r="E198" s="9"/>
      <c r="L198" s="9"/>
      <c r="M198" s="9"/>
      <c r="N198" s="9"/>
      <c r="O198" s="9"/>
    </row>
    <row r="199" spans="4:15" x14ac:dyDescent="0.25">
      <c r="D199" s="9"/>
      <c r="E199" s="9"/>
      <c r="L199" s="9"/>
      <c r="M199" s="9"/>
      <c r="N199" s="9"/>
      <c r="O199" s="9"/>
    </row>
    <row r="200" spans="4:15" x14ac:dyDescent="0.25">
      <c r="D200" s="9"/>
      <c r="E200" s="9"/>
      <c r="L200" s="9"/>
      <c r="M200" s="9"/>
      <c r="N200" s="9"/>
      <c r="O200" s="9"/>
    </row>
    <row r="201" spans="4:15" x14ac:dyDescent="0.25">
      <c r="D201" s="9"/>
      <c r="E201" s="9"/>
      <c r="L201" s="9"/>
      <c r="M201" s="9"/>
      <c r="N201" s="9"/>
      <c r="O201" s="9"/>
    </row>
    <row r="202" spans="4:15" x14ac:dyDescent="0.25">
      <c r="D202" s="9"/>
      <c r="E202" s="9"/>
      <c r="L202" s="9"/>
      <c r="M202" s="9"/>
      <c r="N202" s="9"/>
      <c r="O202" s="9"/>
    </row>
    <row r="203" spans="4:15" x14ac:dyDescent="0.25">
      <c r="D203" s="9"/>
      <c r="E203" s="9"/>
      <c r="L203" s="9"/>
      <c r="M203" s="9"/>
      <c r="N203" s="9"/>
      <c r="O203" s="9"/>
    </row>
    <row r="204" spans="4:15" x14ac:dyDescent="0.25">
      <c r="D204" s="9"/>
      <c r="E204" s="9"/>
      <c r="L204" s="9"/>
      <c r="M204" s="9"/>
      <c r="N204" s="9"/>
      <c r="O204" s="9"/>
    </row>
    <row r="205" spans="4:15" x14ac:dyDescent="0.25">
      <c r="D205" s="9"/>
      <c r="E205" s="9"/>
      <c r="L205" s="9"/>
      <c r="M205" s="9"/>
      <c r="N205" s="9"/>
      <c r="O205" s="9"/>
    </row>
    <row r="206" spans="4:15" x14ac:dyDescent="0.25">
      <c r="D206" s="9"/>
      <c r="E206" s="9"/>
      <c r="L206" s="9"/>
      <c r="M206" s="9"/>
      <c r="N206" s="9"/>
      <c r="O206" s="9"/>
    </row>
    <row r="207" spans="4:15" x14ac:dyDescent="0.25">
      <c r="D207" s="9"/>
      <c r="E207" s="9"/>
      <c r="L207" s="9"/>
      <c r="M207" s="9"/>
      <c r="N207" s="9"/>
      <c r="O207" s="9"/>
    </row>
    <row r="208" spans="4:15" x14ac:dyDescent="0.25">
      <c r="D208" s="9"/>
      <c r="E208" s="9"/>
      <c r="L208" s="9"/>
      <c r="M208" s="9"/>
      <c r="N208" s="9"/>
      <c r="O208" s="9"/>
    </row>
    <row r="209" spans="4:15" x14ac:dyDescent="0.25">
      <c r="D209" s="9"/>
      <c r="E209" s="9"/>
      <c r="L209" s="9"/>
      <c r="M209" s="9"/>
      <c r="N209" s="9"/>
      <c r="O209" s="9"/>
    </row>
    <row r="210" spans="4:15" x14ac:dyDescent="0.25">
      <c r="D210" s="9"/>
      <c r="E210" s="9"/>
      <c r="L210" s="9"/>
      <c r="M210" s="9"/>
      <c r="N210" s="9"/>
      <c r="O210" s="9"/>
    </row>
    <row r="211" spans="4:15" x14ac:dyDescent="0.25">
      <c r="D211" s="9"/>
      <c r="E211" s="9"/>
      <c r="L211" s="9"/>
      <c r="M211" s="9"/>
      <c r="N211" s="9"/>
      <c r="O211" s="9"/>
    </row>
    <row r="212" spans="4:15" x14ac:dyDescent="0.25">
      <c r="D212" s="9"/>
      <c r="E212" s="9"/>
      <c r="L212" s="9"/>
      <c r="M212" s="9"/>
      <c r="N212" s="9"/>
      <c r="O212" s="9"/>
    </row>
    <row r="213" spans="4:15" x14ac:dyDescent="0.25">
      <c r="D213" s="9"/>
      <c r="E213" s="9"/>
      <c r="L213" s="9"/>
      <c r="M213" s="9"/>
      <c r="N213" s="9"/>
      <c r="O213" s="9"/>
    </row>
    <row r="214" spans="4:15" x14ac:dyDescent="0.25">
      <c r="D214" s="9"/>
      <c r="E214" s="9"/>
      <c r="L214" s="9"/>
      <c r="M214" s="9"/>
      <c r="N214" s="9"/>
      <c r="O214" s="9"/>
    </row>
    <row r="215" spans="4:15" x14ac:dyDescent="0.25">
      <c r="D215" s="9"/>
      <c r="E215" s="9"/>
      <c r="L215" s="9"/>
      <c r="M215" s="9"/>
      <c r="N215" s="9"/>
      <c r="O215" s="9"/>
    </row>
    <row r="216" spans="4:15" x14ac:dyDescent="0.25">
      <c r="D216" s="9"/>
      <c r="E216" s="9"/>
      <c r="L216" s="9"/>
      <c r="M216" s="9"/>
      <c r="N216" s="9"/>
      <c r="O216" s="9"/>
    </row>
    <row r="217" spans="4:15" x14ac:dyDescent="0.25">
      <c r="D217" s="9"/>
      <c r="E217" s="9"/>
      <c r="L217" s="9"/>
      <c r="M217" s="9"/>
      <c r="N217" s="9"/>
      <c r="O217" s="9"/>
    </row>
    <row r="218" spans="4:15" x14ac:dyDescent="0.25">
      <c r="D218" s="9"/>
      <c r="E218" s="9"/>
      <c r="L218" s="9"/>
      <c r="M218" s="9"/>
      <c r="N218" s="9"/>
      <c r="O218" s="9"/>
    </row>
    <row r="219" spans="4:15" x14ac:dyDescent="0.25">
      <c r="D219" s="9"/>
      <c r="E219" s="9"/>
      <c r="L219" s="9"/>
      <c r="M219" s="9"/>
      <c r="N219" s="9"/>
      <c r="O219" s="9"/>
    </row>
    <row r="220" spans="4:15" x14ac:dyDescent="0.25">
      <c r="D220" s="9"/>
      <c r="E220" s="9"/>
      <c r="L220" s="9"/>
      <c r="M220" s="9"/>
      <c r="N220" s="9"/>
      <c r="O220" s="9"/>
    </row>
    <row r="221" spans="4:15" x14ac:dyDescent="0.25">
      <c r="D221" s="9"/>
      <c r="E221" s="9"/>
      <c r="L221" s="9"/>
      <c r="M221" s="9"/>
      <c r="N221" s="9"/>
      <c r="O221" s="9"/>
    </row>
    <row r="222" spans="4:15" x14ac:dyDescent="0.25">
      <c r="D222" s="9"/>
      <c r="E222" s="9"/>
      <c r="L222" s="9"/>
      <c r="M222" s="9"/>
      <c r="N222" s="9"/>
      <c r="O222" s="9"/>
    </row>
    <row r="223" spans="4:15" x14ac:dyDescent="0.25">
      <c r="D223" s="9"/>
      <c r="E223" s="9"/>
      <c r="L223" s="9"/>
      <c r="M223" s="9"/>
      <c r="N223" s="9"/>
      <c r="O223" s="9"/>
    </row>
    <row r="224" spans="4:15" x14ac:dyDescent="0.25">
      <c r="D224" s="9"/>
      <c r="E224" s="9"/>
      <c r="L224" s="9"/>
      <c r="M224" s="9"/>
      <c r="N224" s="9"/>
      <c r="O224" s="9"/>
    </row>
    <row r="225" spans="4:15" x14ac:dyDescent="0.25">
      <c r="D225" s="9"/>
      <c r="E225" s="9"/>
      <c r="L225" s="9"/>
      <c r="M225" s="9"/>
      <c r="N225" s="9"/>
      <c r="O225" s="9"/>
    </row>
    <row r="226" spans="4:15" x14ac:dyDescent="0.25">
      <c r="D226" s="9"/>
      <c r="E226" s="9"/>
      <c r="L226" s="9"/>
      <c r="M226" s="9"/>
      <c r="N226" s="9"/>
      <c r="O226" s="9"/>
    </row>
    <row r="227" spans="4:15" x14ac:dyDescent="0.25">
      <c r="D227" s="9"/>
      <c r="E227" s="9"/>
      <c r="L227" s="9"/>
      <c r="M227" s="9"/>
      <c r="N227" s="9"/>
      <c r="O227" s="9"/>
    </row>
    <row r="228" spans="4:15" x14ac:dyDescent="0.25">
      <c r="D228" s="9"/>
      <c r="E228" s="9"/>
      <c r="L228" s="9"/>
      <c r="M228" s="9"/>
      <c r="N228" s="9"/>
      <c r="O228" s="9"/>
    </row>
    <row r="229" spans="4:15" x14ac:dyDescent="0.25">
      <c r="D229" s="9"/>
      <c r="E229" s="9"/>
      <c r="L229" s="9"/>
      <c r="M229" s="9"/>
      <c r="N229" s="9"/>
      <c r="O229" s="9"/>
    </row>
    <row r="230" spans="4:15" x14ac:dyDescent="0.25">
      <c r="D230" s="9"/>
      <c r="E230" s="9"/>
      <c r="L230" s="9"/>
      <c r="M230" s="9"/>
      <c r="N230" s="9"/>
      <c r="O230" s="9"/>
    </row>
    <row r="231" spans="4:15" x14ac:dyDescent="0.25">
      <c r="D231" s="9"/>
      <c r="E231" s="9"/>
      <c r="L231" s="9"/>
      <c r="M231" s="9"/>
      <c r="N231" s="9"/>
      <c r="O231" s="9"/>
    </row>
    <row r="232" spans="4:15" x14ac:dyDescent="0.25">
      <c r="D232" s="9"/>
      <c r="E232" s="9"/>
      <c r="L232" s="9"/>
      <c r="M232" s="9"/>
      <c r="N232" s="9"/>
      <c r="O232" s="9"/>
    </row>
    <row r="233" spans="4:15" x14ac:dyDescent="0.25">
      <c r="D233" s="9"/>
      <c r="E233" s="9"/>
      <c r="L233" s="9"/>
      <c r="M233" s="9"/>
      <c r="N233" s="9"/>
      <c r="O233" s="9"/>
    </row>
    <row r="234" spans="4:15" x14ac:dyDescent="0.25">
      <c r="D234" s="9"/>
      <c r="E234" s="9"/>
      <c r="L234" s="9"/>
      <c r="M234" s="9"/>
      <c r="N234" s="9"/>
      <c r="O234" s="9"/>
    </row>
    <row r="235" spans="4:15" x14ac:dyDescent="0.25">
      <c r="D235" s="9"/>
      <c r="E235" s="9"/>
      <c r="L235" s="9"/>
      <c r="M235" s="9"/>
      <c r="N235" s="9"/>
      <c r="O235" s="9"/>
    </row>
    <row r="236" spans="4:15" x14ac:dyDescent="0.25">
      <c r="D236" s="9"/>
      <c r="E236" s="9"/>
      <c r="L236" s="9"/>
      <c r="M236" s="9"/>
      <c r="N236" s="9"/>
      <c r="O236" s="9"/>
    </row>
    <row r="237" spans="4:15" x14ac:dyDescent="0.25">
      <c r="D237" s="9"/>
      <c r="E237" s="9"/>
      <c r="L237" s="9"/>
      <c r="M237" s="9"/>
      <c r="N237" s="9"/>
      <c r="O237" s="9"/>
    </row>
    <row r="238" spans="4:15" x14ac:dyDescent="0.25">
      <c r="D238" s="9"/>
      <c r="E238" s="9"/>
      <c r="L238" s="9"/>
      <c r="M238" s="9"/>
      <c r="N238" s="9"/>
      <c r="O238" s="9"/>
    </row>
    <row r="239" spans="4:15" x14ac:dyDescent="0.25">
      <c r="D239" s="9"/>
      <c r="E239" s="9"/>
      <c r="L239" s="9"/>
      <c r="M239" s="9"/>
      <c r="N239" s="9"/>
      <c r="O239" s="9"/>
    </row>
    <row r="240" spans="4:15" x14ac:dyDescent="0.25">
      <c r="D240" s="9"/>
      <c r="E240" s="9"/>
      <c r="L240" s="9"/>
      <c r="M240" s="9"/>
      <c r="N240" s="9"/>
      <c r="O240" s="9"/>
    </row>
    <row r="241" spans="4:15" x14ac:dyDescent="0.25">
      <c r="D241" s="9"/>
      <c r="E241" s="9"/>
      <c r="L241" s="9"/>
      <c r="M241" s="9"/>
      <c r="N241" s="9"/>
      <c r="O241" s="9"/>
    </row>
    <row r="242" spans="4:15" x14ac:dyDescent="0.25">
      <c r="D242" s="9"/>
      <c r="E242" s="9"/>
      <c r="L242" s="9"/>
      <c r="M242" s="9"/>
      <c r="N242" s="9"/>
      <c r="O242" s="9"/>
    </row>
    <row r="243" spans="4:15" x14ac:dyDescent="0.25">
      <c r="D243" s="9"/>
      <c r="E243" s="9"/>
      <c r="L243" s="9"/>
      <c r="M243" s="9"/>
      <c r="N243" s="9"/>
      <c r="O243" s="9"/>
    </row>
    <row r="244" spans="4:15" x14ac:dyDescent="0.25">
      <c r="D244" s="9"/>
      <c r="E244" s="9"/>
      <c r="L244" s="9"/>
      <c r="M244" s="9"/>
      <c r="N244" s="9"/>
      <c r="O244" s="9"/>
    </row>
    <row r="245" spans="4:15" x14ac:dyDescent="0.25">
      <c r="D245" s="9"/>
      <c r="E245" s="9"/>
      <c r="L245" s="9"/>
      <c r="M245" s="9"/>
      <c r="N245" s="9"/>
      <c r="O245" s="9"/>
    </row>
    <row r="246" spans="4:15" x14ac:dyDescent="0.25">
      <c r="D246" s="9"/>
      <c r="E246" s="9"/>
      <c r="L246" s="9"/>
      <c r="M246" s="9"/>
      <c r="N246" s="9"/>
      <c r="O246" s="9"/>
    </row>
    <row r="247" spans="4:15" x14ac:dyDescent="0.25">
      <c r="D247" s="9"/>
      <c r="E247" s="9"/>
      <c r="L247" s="9"/>
      <c r="M247" s="9"/>
      <c r="N247" s="9"/>
      <c r="O247" s="9"/>
    </row>
    <row r="248" spans="4:15" x14ac:dyDescent="0.25">
      <c r="D248" s="9"/>
      <c r="E248" s="9"/>
      <c r="L248" s="9"/>
      <c r="M248" s="9"/>
      <c r="N248" s="9"/>
      <c r="O248" s="9"/>
    </row>
    <row r="249" spans="4:15" x14ac:dyDescent="0.25">
      <c r="D249" s="9"/>
      <c r="E249" s="9"/>
      <c r="L249" s="9"/>
      <c r="M249" s="9"/>
      <c r="N249" s="9"/>
      <c r="O249" s="9"/>
    </row>
    <row r="250" spans="4:15" x14ac:dyDescent="0.25">
      <c r="D250" s="9"/>
      <c r="E250" s="9"/>
      <c r="L250" s="9"/>
      <c r="M250" s="9"/>
      <c r="N250" s="9"/>
      <c r="O250" s="9"/>
    </row>
    <row r="251" spans="4:15" x14ac:dyDescent="0.25">
      <c r="D251" s="9"/>
      <c r="E251" s="9"/>
      <c r="L251" s="9"/>
      <c r="M251" s="9"/>
      <c r="N251" s="9"/>
      <c r="O251" s="9"/>
    </row>
    <row r="252" spans="4:15" x14ac:dyDescent="0.25">
      <c r="D252" s="9"/>
      <c r="E252" s="9"/>
      <c r="L252" s="9"/>
      <c r="M252" s="9"/>
      <c r="N252" s="9"/>
      <c r="O252" s="9"/>
    </row>
    <row r="253" spans="4:15" x14ac:dyDescent="0.25">
      <c r="D253" s="9"/>
      <c r="E253" s="9"/>
      <c r="L253" s="9"/>
      <c r="M253" s="9"/>
      <c r="N253" s="9"/>
      <c r="O253" s="9"/>
    </row>
    <row r="254" spans="4:15" x14ac:dyDescent="0.25">
      <c r="D254" s="9"/>
      <c r="E254" s="9"/>
      <c r="L254" s="9"/>
      <c r="M254" s="9"/>
      <c r="N254" s="9"/>
      <c r="O254" s="9"/>
    </row>
    <row r="255" spans="4:15" x14ac:dyDescent="0.25">
      <c r="D255" s="9"/>
      <c r="E255" s="9"/>
      <c r="L255" s="9"/>
      <c r="M255" s="9"/>
      <c r="N255" s="9"/>
      <c r="O255" s="9"/>
    </row>
    <row r="256" spans="4:15" x14ac:dyDescent="0.25">
      <c r="D256" s="9"/>
      <c r="E256" s="9"/>
      <c r="L256" s="9"/>
      <c r="M256" s="9"/>
      <c r="N256" s="9"/>
      <c r="O256" s="9"/>
    </row>
    <row r="257" spans="4:15" x14ac:dyDescent="0.25">
      <c r="D257" s="9"/>
      <c r="E257" s="9"/>
      <c r="L257" s="9"/>
      <c r="M257" s="9"/>
      <c r="N257" s="9"/>
      <c r="O257" s="9"/>
    </row>
    <row r="258" spans="4:15" x14ac:dyDescent="0.25">
      <c r="D258" s="9"/>
      <c r="E258" s="9"/>
      <c r="L258" s="9"/>
      <c r="M258" s="9"/>
      <c r="N258" s="9"/>
      <c r="O258" s="9"/>
    </row>
    <row r="259" spans="4:15" x14ac:dyDescent="0.25">
      <c r="D259" s="9"/>
      <c r="E259" s="9"/>
      <c r="L259" s="9"/>
      <c r="M259" s="9"/>
      <c r="N259" s="9"/>
      <c r="O259" s="9"/>
    </row>
    <row r="260" spans="4:15" x14ac:dyDescent="0.25">
      <c r="D260" s="9"/>
      <c r="E260" s="9"/>
      <c r="L260" s="9"/>
      <c r="M260" s="9"/>
      <c r="N260" s="9"/>
      <c r="O260" s="9"/>
    </row>
    <row r="261" spans="4:15" x14ac:dyDescent="0.25">
      <c r="D261" s="9"/>
      <c r="E261" s="9"/>
      <c r="L261" s="9"/>
      <c r="M261" s="9"/>
      <c r="N261" s="9"/>
      <c r="O261" s="9"/>
    </row>
    <row r="262" spans="4:15" x14ac:dyDescent="0.25">
      <c r="D262" s="9"/>
      <c r="E262" s="9"/>
      <c r="L262" s="9"/>
      <c r="M262" s="9"/>
      <c r="N262" s="9"/>
      <c r="O262" s="9"/>
    </row>
    <row r="263" spans="4:15" x14ac:dyDescent="0.25">
      <c r="D263" s="9"/>
      <c r="E263" s="9"/>
      <c r="L263" s="9"/>
      <c r="M263" s="9"/>
      <c r="N263" s="9"/>
      <c r="O263" s="9"/>
    </row>
    <row r="264" spans="4:15" x14ac:dyDescent="0.25">
      <c r="D264" s="9"/>
      <c r="E264" s="9"/>
      <c r="L264" s="9"/>
      <c r="M264" s="9"/>
      <c r="N264" s="9"/>
      <c r="O264" s="9"/>
    </row>
    <row r="265" spans="4:15" x14ac:dyDescent="0.25">
      <c r="D265" s="9"/>
      <c r="E265" s="9"/>
      <c r="L265" s="9"/>
      <c r="M265" s="9"/>
      <c r="N265" s="9"/>
      <c r="O265" s="9"/>
    </row>
    <row r="266" spans="4:15" x14ac:dyDescent="0.25">
      <c r="D266" s="9"/>
      <c r="E266" s="9"/>
      <c r="L266" s="9"/>
      <c r="M266" s="9"/>
      <c r="N266" s="9"/>
      <c r="O266" s="9"/>
    </row>
    <row r="267" spans="4:15" x14ac:dyDescent="0.25">
      <c r="D267" s="9"/>
      <c r="E267" s="9"/>
      <c r="L267" s="9"/>
      <c r="M267" s="9"/>
      <c r="N267" s="9"/>
      <c r="O267" s="9"/>
    </row>
    <row r="268" spans="4:15" x14ac:dyDescent="0.25">
      <c r="D268" s="9"/>
      <c r="E268" s="9"/>
      <c r="L268" s="9"/>
      <c r="M268" s="9"/>
      <c r="N268" s="9"/>
      <c r="O268" s="9"/>
    </row>
    <row r="269" spans="4:15" x14ac:dyDescent="0.25">
      <c r="D269" s="9"/>
      <c r="E269" s="9"/>
      <c r="L269" s="9"/>
      <c r="M269" s="9"/>
      <c r="N269" s="9"/>
      <c r="O269" s="9"/>
    </row>
    <row r="270" spans="4:15" x14ac:dyDescent="0.25">
      <c r="D270" s="9"/>
      <c r="E270" s="9"/>
      <c r="L270" s="9"/>
      <c r="M270" s="9"/>
      <c r="N270" s="9"/>
      <c r="O270" s="9"/>
    </row>
    <row r="271" spans="4:15" x14ac:dyDescent="0.25">
      <c r="D271" s="9"/>
      <c r="E271" s="9"/>
      <c r="L271" s="9"/>
      <c r="M271" s="9"/>
      <c r="N271" s="9"/>
      <c r="O271" s="9"/>
    </row>
    <row r="272" spans="4:15" x14ac:dyDescent="0.25">
      <c r="D272" s="9"/>
      <c r="E272" s="9"/>
      <c r="L272" s="9"/>
      <c r="M272" s="9"/>
      <c r="N272" s="9"/>
      <c r="O272" s="9"/>
    </row>
    <row r="273" spans="4:15" x14ac:dyDescent="0.25">
      <c r="D273" s="9"/>
      <c r="E273" s="9"/>
      <c r="L273" s="9"/>
      <c r="M273" s="9"/>
      <c r="N273" s="9"/>
      <c r="O273" s="9"/>
    </row>
    <row r="274" spans="4:15" x14ac:dyDescent="0.25">
      <c r="D274" s="9"/>
      <c r="E274" s="9"/>
      <c r="L274" s="9"/>
      <c r="M274" s="9"/>
      <c r="N274" s="9"/>
      <c r="O274" s="9"/>
    </row>
    <row r="275" spans="4:15" x14ac:dyDescent="0.25">
      <c r="D275" s="9"/>
      <c r="E275" s="9"/>
      <c r="L275" s="9"/>
      <c r="M275" s="9"/>
      <c r="N275" s="9"/>
      <c r="O275" s="9"/>
    </row>
    <row r="276" spans="4:15" x14ac:dyDescent="0.25">
      <c r="D276" s="9"/>
      <c r="E276" s="9"/>
      <c r="L276" s="9"/>
      <c r="M276" s="9"/>
      <c r="N276" s="9"/>
      <c r="O276" s="9"/>
    </row>
    <row r="277" spans="4:15" x14ac:dyDescent="0.25">
      <c r="D277" s="9"/>
      <c r="E277" s="9"/>
      <c r="L277" s="9"/>
      <c r="M277" s="9"/>
      <c r="N277" s="9"/>
      <c r="O277" s="9"/>
    </row>
    <row r="278" spans="4:15" x14ac:dyDescent="0.25">
      <c r="D278" s="9"/>
      <c r="E278" s="9"/>
      <c r="L278" s="9"/>
      <c r="M278" s="9"/>
      <c r="N278" s="9"/>
      <c r="O278" s="9"/>
    </row>
    <row r="279" spans="4:15" x14ac:dyDescent="0.25">
      <c r="D279" s="9"/>
      <c r="E279" s="9"/>
      <c r="L279" s="9"/>
      <c r="M279" s="9"/>
      <c r="N279" s="9"/>
      <c r="O279" s="9"/>
    </row>
    <row r="280" spans="4:15" x14ac:dyDescent="0.25">
      <c r="D280" s="9"/>
      <c r="E280" s="9"/>
      <c r="L280" s="9"/>
      <c r="M280" s="9"/>
      <c r="N280" s="9"/>
      <c r="O280" s="9"/>
    </row>
    <row r="281" spans="4:15" x14ac:dyDescent="0.25">
      <c r="D281" s="9"/>
      <c r="E281" s="9"/>
      <c r="L281" s="9"/>
      <c r="M281" s="9"/>
      <c r="N281" s="9"/>
      <c r="O281" s="9"/>
    </row>
    <row r="282" spans="4:15" x14ac:dyDescent="0.25">
      <c r="D282" s="9"/>
      <c r="E282" s="9"/>
      <c r="L282" s="9"/>
      <c r="M282" s="9"/>
      <c r="N282" s="9"/>
      <c r="O282" s="9"/>
    </row>
    <row r="283" spans="4:15" x14ac:dyDescent="0.25">
      <c r="D283" s="9"/>
      <c r="E283" s="9"/>
      <c r="L283" s="9"/>
      <c r="M283" s="9"/>
      <c r="N283" s="9"/>
      <c r="O283" s="9"/>
    </row>
    <row r="284" spans="4:15" x14ac:dyDescent="0.25">
      <c r="D284" s="9"/>
      <c r="E284" s="9"/>
      <c r="L284" s="9"/>
      <c r="M284" s="9"/>
      <c r="N284" s="9"/>
      <c r="O284" s="9"/>
    </row>
    <row r="285" spans="4:15" x14ac:dyDescent="0.25">
      <c r="D285" s="9"/>
      <c r="E285" s="9"/>
      <c r="L285" s="9"/>
      <c r="M285" s="9"/>
      <c r="N285" s="9"/>
      <c r="O285" s="9"/>
    </row>
    <row r="286" spans="4:15" x14ac:dyDescent="0.25">
      <c r="D286" s="9"/>
      <c r="E286" s="9"/>
      <c r="L286" s="9"/>
      <c r="M286" s="9"/>
      <c r="N286" s="9"/>
      <c r="O286" s="9"/>
    </row>
    <row r="287" spans="4:15" x14ac:dyDescent="0.25">
      <c r="D287" s="9"/>
      <c r="E287" s="9"/>
      <c r="L287" s="9"/>
      <c r="M287" s="9"/>
      <c r="N287" s="9"/>
      <c r="O287" s="9"/>
    </row>
    <row r="288" spans="4:15" x14ac:dyDescent="0.25">
      <c r="D288" s="9"/>
      <c r="E288" s="9"/>
      <c r="L288" s="9"/>
      <c r="M288" s="9"/>
      <c r="N288" s="9"/>
      <c r="O288" s="9"/>
    </row>
    <row r="289" spans="4:15" x14ac:dyDescent="0.25">
      <c r="D289" s="9"/>
      <c r="E289" s="9"/>
      <c r="L289" s="9"/>
      <c r="M289" s="9"/>
      <c r="N289" s="9"/>
      <c r="O289" s="9"/>
    </row>
    <row r="290" spans="4:15" x14ac:dyDescent="0.25">
      <c r="D290" s="9"/>
      <c r="E290" s="9"/>
      <c r="L290" s="9"/>
      <c r="M290" s="9"/>
      <c r="N290" s="9"/>
      <c r="O290" s="9"/>
    </row>
    <row r="291" spans="4:15" x14ac:dyDescent="0.25">
      <c r="D291" s="9"/>
      <c r="E291" s="9"/>
      <c r="L291" s="9"/>
      <c r="M291" s="9"/>
      <c r="N291" s="9"/>
      <c r="O291" s="9"/>
    </row>
    <row r="292" spans="4:15" x14ac:dyDescent="0.25">
      <c r="D292" s="9"/>
      <c r="E292" s="9"/>
      <c r="L292" s="9"/>
      <c r="M292" s="9"/>
      <c r="N292" s="9"/>
      <c r="O292" s="9"/>
    </row>
    <row r="293" spans="4:15" x14ac:dyDescent="0.25">
      <c r="D293" s="9"/>
      <c r="E293" s="9"/>
      <c r="L293" s="9"/>
      <c r="M293" s="9"/>
      <c r="N293" s="9"/>
      <c r="O293" s="9"/>
    </row>
    <row r="294" spans="4:15" x14ac:dyDescent="0.25">
      <c r="D294" s="9"/>
      <c r="E294" s="9"/>
      <c r="L294" s="9"/>
      <c r="M294" s="9"/>
      <c r="N294" s="9"/>
      <c r="O294" s="9"/>
    </row>
    <row r="295" spans="4:15" x14ac:dyDescent="0.25">
      <c r="D295" s="9"/>
      <c r="E295" s="9"/>
      <c r="L295" s="9"/>
      <c r="M295" s="9"/>
      <c r="N295" s="9"/>
      <c r="O295" s="9"/>
    </row>
    <row r="296" spans="4:15" x14ac:dyDescent="0.25">
      <c r="D296" s="9"/>
      <c r="E296" s="9"/>
      <c r="L296" s="9"/>
      <c r="M296" s="9"/>
      <c r="N296" s="9"/>
      <c r="O296" s="9"/>
    </row>
    <row r="297" spans="4:15" x14ac:dyDescent="0.25">
      <c r="D297" s="9"/>
      <c r="E297" s="9"/>
      <c r="L297" s="9"/>
      <c r="M297" s="9"/>
      <c r="N297" s="9"/>
      <c r="O297" s="9"/>
    </row>
    <row r="298" spans="4:15" x14ac:dyDescent="0.25">
      <c r="D298" s="9"/>
      <c r="E298" s="9"/>
      <c r="L298" s="9"/>
      <c r="M298" s="9"/>
      <c r="N298" s="9"/>
      <c r="O298" s="9"/>
    </row>
    <row r="299" spans="4:15" x14ac:dyDescent="0.25">
      <c r="D299" s="9"/>
      <c r="E299" s="9"/>
      <c r="L299" s="9"/>
      <c r="M299" s="9"/>
      <c r="N299" s="9"/>
      <c r="O299" s="9"/>
    </row>
    <row r="300" spans="4:15" x14ac:dyDescent="0.25">
      <c r="D300" s="9"/>
      <c r="E300" s="9"/>
      <c r="L300" s="9"/>
      <c r="M300" s="9"/>
      <c r="N300" s="9"/>
      <c r="O300" s="9"/>
    </row>
    <row r="301" spans="4:15" x14ac:dyDescent="0.25">
      <c r="D301" s="9"/>
      <c r="E301" s="9"/>
      <c r="L301" s="9"/>
      <c r="M301" s="9"/>
      <c r="N301" s="9"/>
      <c r="O301" s="9"/>
    </row>
    <row r="302" spans="4:15" x14ac:dyDescent="0.25">
      <c r="D302" s="9"/>
      <c r="E302" s="9"/>
      <c r="L302" s="9"/>
      <c r="M302" s="9"/>
      <c r="N302" s="9"/>
      <c r="O302" s="9"/>
    </row>
    <row r="303" spans="4:15" x14ac:dyDescent="0.25">
      <c r="D303" s="9"/>
      <c r="E303" s="9"/>
      <c r="L303" s="9"/>
      <c r="M303" s="9"/>
      <c r="N303" s="9"/>
      <c r="O303" s="9"/>
    </row>
    <row r="304" spans="4:15" x14ac:dyDescent="0.25">
      <c r="D304" s="9"/>
      <c r="E304" s="9"/>
      <c r="L304" s="9"/>
      <c r="M304" s="9"/>
      <c r="N304" s="9"/>
      <c r="O304" s="9"/>
    </row>
    <row r="305" spans="4:15" x14ac:dyDescent="0.25">
      <c r="D305" s="9"/>
      <c r="E305" s="9"/>
      <c r="L305" s="9"/>
      <c r="M305" s="9"/>
      <c r="N305" s="9"/>
      <c r="O305" s="9"/>
    </row>
    <row r="306" spans="4:15" x14ac:dyDescent="0.25">
      <c r="D306" s="9"/>
      <c r="E306" s="9"/>
      <c r="L306" s="9"/>
      <c r="M306" s="9"/>
      <c r="N306" s="9"/>
      <c r="O306" s="9"/>
    </row>
    <row r="307" spans="4:15" x14ac:dyDescent="0.25">
      <c r="D307" s="9"/>
      <c r="E307" s="9"/>
      <c r="L307" s="9"/>
      <c r="M307" s="9"/>
      <c r="N307" s="9"/>
      <c r="O307" s="9"/>
    </row>
    <row r="308" spans="4:15" x14ac:dyDescent="0.25">
      <c r="D308" s="9"/>
      <c r="E308" s="9"/>
      <c r="L308" s="9"/>
      <c r="M308" s="9"/>
      <c r="N308" s="9"/>
      <c r="O308" s="9"/>
    </row>
    <row r="309" spans="4:15" x14ac:dyDescent="0.25">
      <c r="D309" s="9"/>
      <c r="E309" s="9"/>
      <c r="L309" s="9"/>
      <c r="M309" s="9"/>
      <c r="N309" s="9"/>
      <c r="O309" s="9"/>
    </row>
    <row r="310" spans="4:15" x14ac:dyDescent="0.25">
      <c r="D310" s="9"/>
      <c r="E310" s="9"/>
      <c r="L310" s="9"/>
      <c r="M310" s="9"/>
      <c r="N310" s="9"/>
      <c r="O310" s="9"/>
    </row>
    <row r="311" spans="4:15" x14ac:dyDescent="0.25">
      <c r="D311" s="9"/>
      <c r="E311" s="9"/>
      <c r="L311" s="9"/>
      <c r="M311" s="9"/>
      <c r="N311" s="9"/>
      <c r="O311" s="9"/>
    </row>
    <row r="312" spans="4:15" x14ac:dyDescent="0.25">
      <c r="D312" s="9"/>
      <c r="E312" s="9"/>
      <c r="L312" s="9"/>
      <c r="M312" s="9"/>
      <c r="N312" s="9"/>
      <c r="O312" s="9"/>
    </row>
    <row r="313" spans="4:15" x14ac:dyDescent="0.25">
      <c r="D313" s="9"/>
      <c r="E313" s="9"/>
      <c r="L313" s="9"/>
      <c r="M313" s="9"/>
      <c r="N313" s="9"/>
      <c r="O313" s="9"/>
    </row>
    <row r="314" spans="4:15" x14ac:dyDescent="0.25">
      <c r="D314" s="9"/>
      <c r="E314" s="9"/>
      <c r="L314" s="9"/>
      <c r="M314" s="9"/>
      <c r="N314" s="9"/>
      <c r="O314" s="9"/>
    </row>
    <row r="315" spans="4:15" x14ac:dyDescent="0.25">
      <c r="D315" s="9"/>
      <c r="E315" s="9"/>
      <c r="L315" s="9"/>
      <c r="M315" s="9"/>
      <c r="N315" s="9"/>
      <c r="O315" s="9"/>
    </row>
    <row r="316" spans="4:15" x14ac:dyDescent="0.25">
      <c r="D316" s="9"/>
      <c r="E316" s="9"/>
      <c r="L316" s="9"/>
      <c r="M316" s="9"/>
      <c r="N316" s="9"/>
      <c r="O316" s="9"/>
    </row>
    <row r="317" spans="4:15" x14ac:dyDescent="0.25">
      <c r="D317" s="9"/>
      <c r="E317" s="9"/>
      <c r="L317" s="9"/>
      <c r="M317" s="9"/>
      <c r="N317" s="9"/>
      <c r="O317" s="9"/>
    </row>
    <row r="318" spans="4:15" x14ac:dyDescent="0.25">
      <c r="D318" s="9"/>
      <c r="E318" s="9"/>
      <c r="L318" s="9"/>
      <c r="M318" s="9"/>
      <c r="N318" s="9"/>
      <c r="O318" s="9"/>
    </row>
    <row r="319" spans="4:15" x14ac:dyDescent="0.25">
      <c r="D319" s="9"/>
      <c r="E319" s="9"/>
      <c r="L319" s="9"/>
      <c r="M319" s="9"/>
      <c r="N319" s="9"/>
      <c r="O319" s="9"/>
    </row>
    <row r="320" spans="4:15" x14ac:dyDescent="0.25">
      <c r="D320" s="9"/>
      <c r="E320" s="9"/>
      <c r="L320" s="9"/>
      <c r="M320" s="9"/>
      <c r="N320" s="9"/>
      <c r="O320" s="9"/>
    </row>
    <row r="321" spans="4:15" x14ac:dyDescent="0.25">
      <c r="D321" s="9"/>
      <c r="E321" s="9"/>
      <c r="L321" s="9"/>
      <c r="M321" s="9"/>
      <c r="N321" s="9"/>
      <c r="O321" s="9"/>
    </row>
    <row r="322" spans="4:15" x14ac:dyDescent="0.25">
      <c r="D322" s="9"/>
      <c r="E322" s="9"/>
      <c r="L322" s="9"/>
      <c r="M322" s="9"/>
      <c r="N322" s="9"/>
      <c r="O322" s="9"/>
    </row>
    <row r="323" spans="4:15" x14ac:dyDescent="0.25">
      <c r="D323" s="9"/>
      <c r="E323" s="9"/>
      <c r="L323" s="9"/>
      <c r="M323" s="9"/>
      <c r="N323" s="9"/>
      <c r="O323" s="9"/>
    </row>
    <row r="324" spans="4:15" x14ac:dyDescent="0.25">
      <c r="D324" s="9"/>
      <c r="E324" s="9"/>
      <c r="L324" s="9"/>
      <c r="M324" s="9"/>
      <c r="N324" s="9"/>
      <c r="O324" s="9"/>
    </row>
    <row r="325" spans="4:15" x14ac:dyDescent="0.25">
      <c r="D325" s="9"/>
      <c r="E325" s="9"/>
      <c r="L325" s="9"/>
      <c r="M325" s="9"/>
      <c r="N325" s="9"/>
      <c r="O325" s="9"/>
    </row>
    <row r="326" spans="4:15" x14ac:dyDescent="0.25">
      <c r="D326" s="9"/>
      <c r="E326" s="9"/>
      <c r="L326" s="9"/>
      <c r="M326" s="9"/>
      <c r="N326" s="9"/>
      <c r="O326" s="9"/>
    </row>
    <row r="327" spans="4:15" x14ac:dyDescent="0.25">
      <c r="D327" s="9"/>
      <c r="E327" s="9"/>
      <c r="L327" s="9"/>
      <c r="M327" s="9"/>
      <c r="N327" s="9"/>
      <c r="O327" s="9"/>
    </row>
    <row r="328" spans="4:15" x14ac:dyDescent="0.25">
      <c r="D328" s="9"/>
      <c r="E328" s="9"/>
      <c r="L328" s="9"/>
      <c r="M328" s="9"/>
      <c r="N328" s="9"/>
      <c r="O328" s="9"/>
    </row>
    <row r="329" spans="4:15" x14ac:dyDescent="0.25">
      <c r="D329" s="9"/>
      <c r="E329" s="9"/>
      <c r="L329" s="9"/>
      <c r="M329" s="9"/>
      <c r="N329" s="9"/>
      <c r="O329" s="9"/>
    </row>
    <row r="330" spans="4:15" x14ac:dyDescent="0.25">
      <c r="D330" s="9"/>
      <c r="E330" s="9"/>
      <c r="L330" s="9"/>
      <c r="M330" s="9"/>
      <c r="N330" s="9"/>
      <c r="O330" s="9"/>
    </row>
    <row r="331" spans="4:15" x14ac:dyDescent="0.25">
      <c r="D331" s="9"/>
      <c r="E331" s="9"/>
      <c r="L331" s="9"/>
      <c r="M331" s="9"/>
      <c r="N331" s="9"/>
      <c r="O331" s="9"/>
    </row>
    <row r="332" spans="4:15" x14ac:dyDescent="0.25">
      <c r="D332" s="9"/>
      <c r="E332" s="9"/>
      <c r="L332" s="9"/>
      <c r="M332" s="9"/>
      <c r="N332" s="9"/>
      <c r="O332" s="9"/>
    </row>
    <row r="333" spans="4:15" x14ac:dyDescent="0.25">
      <c r="D333" s="9"/>
      <c r="E333" s="9"/>
      <c r="L333" s="9"/>
      <c r="M333" s="9"/>
      <c r="N333" s="9"/>
      <c r="O333" s="9"/>
    </row>
    <row r="334" spans="4:15" x14ac:dyDescent="0.25">
      <c r="D334" s="9"/>
      <c r="E334" s="9"/>
      <c r="L334" s="9"/>
      <c r="M334" s="9"/>
      <c r="N334" s="9"/>
      <c r="O334" s="9"/>
    </row>
    <row r="335" spans="4:15" x14ac:dyDescent="0.25">
      <c r="D335" s="9"/>
      <c r="E335" s="9"/>
      <c r="L335" s="9"/>
      <c r="M335" s="9"/>
      <c r="N335" s="9"/>
      <c r="O335" s="9"/>
    </row>
    <row r="336" spans="4:15" x14ac:dyDescent="0.25">
      <c r="D336" s="9"/>
      <c r="E336" s="9"/>
      <c r="L336" s="9"/>
      <c r="M336" s="9"/>
      <c r="N336" s="9"/>
      <c r="O336" s="9"/>
    </row>
    <row r="337" spans="4:15" x14ac:dyDescent="0.25">
      <c r="D337" s="9"/>
      <c r="E337" s="9"/>
      <c r="L337" s="9"/>
      <c r="M337" s="9"/>
      <c r="N337" s="9"/>
      <c r="O337" s="9"/>
    </row>
    <row r="338" spans="4:15" x14ac:dyDescent="0.25">
      <c r="D338" s="9"/>
      <c r="E338" s="9"/>
      <c r="L338" s="9"/>
      <c r="M338" s="9"/>
      <c r="N338" s="9"/>
      <c r="O338" s="9"/>
    </row>
    <row r="339" spans="4:15" x14ac:dyDescent="0.25">
      <c r="D339" s="9"/>
      <c r="E339" s="9"/>
      <c r="L339" s="9"/>
      <c r="M339" s="9"/>
      <c r="N339" s="9"/>
      <c r="O339" s="9"/>
    </row>
    <row r="340" spans="4:15" x14ac:dyDescent="0.25">
      <c r="D340" s="9"/>
      <c r="E340" s="9"/>
      <c r="L340" s="9"/>
      <c r="M340" s="9"/>
      <c r="N340" s="9"/>
      <c r="O340" s="9"/>
    </row>
    <row r="341" spans="4:15" x14ac:dyDescent="0.25">
      <c r="D341" s="9"/>
      <c r="E341" s="9"/>
      <c r="L341" s="9"/>
      <c r="M341" s="9"/>
      <c r="N341" s="9"/>
      <c r="O341" s="9"/>
    </row>
    <row r="342" spans="4:15" x14ac:dyDescent="0.25">
      <c r="D342" s="9"/>
      <c r="E342" s="9"/>
      <c r="L342" s="9"/>
      <c r="M342" s="9"/>
      <c r="N342" s="9"/>
      <c r="O342" s="9"/>
    </row>
    <row r="343" spans="4:15" x14ac:dyDescent="0.25">
      <c r="D343" s="9"/>
      <c r="E343" s="9"/>
      <c r="L343" s="9"/>
      <c r="M343" s="9"/>
      <c r="N343" s="9"/>
      <c r="O343" s="9"/>
    </row>
    <row r="344" spans="4:15" x14ac:dyDescent="0.25">
      <c r="D344" s="9"/>
      <c r="E344" s="9"/>
      <c r="L344" s="9"/>
      <c r="M344" s="9"/>
      <c r="N344" s="9"/>
      <c r="O344" s="9"/>
    </row>
    <row r="345" spans="4:15" x14ac:dyDescent="0.25">
      <c r="D345" s="9"/>
      <c r="E345" s="9"/>
      <c r="L345" s="9"/>
      <c r="M345" s="9"/>
      <c r="N345" s="9"/>
      <c r="O345" s="9"/>
    </row>
    <row r="346" spans="4:15" x14ac:dyDescent="0.25">
      <c r="D346" s="9"/>
      <c r="E346" s="9"/>
      <c r="L346" s="9"/>
      <c r="M346" s="9"/>
      <c r="N346" s="9"/>
      <c r="O346" s="9"/>
    </row>
    <row r="347" spans="4:15" x14ac:dyDescent="0.25">
      <c r="D347" s="9"/>
      <c r="E347" s="9"/>
      <c r="L347" s="9"/>
      <c r="M347" s="9"/>
      <c r="N347" s="9"/>
      <c r="O347" s="9"/>
    </row>
    <row r="348" spans="4:15" x14ac:dyDescent="0.25">
      <c r="D348" s="9"/>
      <c r="E348" s="9"/>
      <c r="L348" s="9"/>
      <c r="M348" s="9"/>
      <c r="N348" s="9"/>
      <c r="O348" s="9"/>
    </row>
    <row r="349" spans="4:15" x14ac:dyDescent="0.25">
      <c r="D349" s="9"/>
      <c r="E349" s="9"/>
      <c r="L349" s="9"/>
      <c r="M349" s="9"/>
      <c r="N349" s="9"/>
      <c r="O349" s="9"/>
    </row>
    <row r="350" spans="4:15" x14ac:dyDescent="0.25">
      <c r="D350" s="9"/>
      <c r="E350" s="9"/>
      <c r="L350" s="9"/>
      <c r="M350" s="9"/>
      <c r="N350" s="9"/>
      <c r="O350" s="9"/>
    </row>
    <row r="351" spans="4:15" x14ac:dyDescent="0.25">
      <c r="D351" s="9"/>
      <c r="E351" s="9"/>
      <c r="L351" s="9"/>
      <c r="M351" s="9"/>
      <c r="N351" s="9"/>
      <c r="O351" s="9"/>
    </row>
    <row r="352" spans="4:15" x14ac:dyDescent="0.25">
      <c r="D352" s="9"/>
      <c r="E352" s="9"/>
      <c r="L352" s="9"/>
      <c r="M352" s="9"/>
      <c r="N352" s="9"/>
      <c r="O352" s="9"/>
    </row>
    <row r="353" spans="4:15" x14ac:dyDescent="0.25">
      <c r="D353" s="9"/>
      <c r="E353" s="9"/>
      <c r="L353" s="9"/>
      <c r="M353" s="9"/>
      <c r="N353" s="9"/>
      <c r="O353" s="9"/>
    </row>
    <row r="354" spans="4:15" x14ac:dyDescent="0.25">
      <c r="D354" s="9"/>
      <c r="E354" s="9"/>
      <c r="L354" s="9"/>
      <c r="M354" s="9"/>
      <c r="N354" s="9"/>
      <c r="O354" s="9"/>
    </row>
    <row r="355" spans="4:15" x14ac:dyDescent="0.25">
      <c r="D355" s="9"/>
      <c r="E355" s="9"/>
      <c r="L355" s="9"/>
      <c r="M355" s="9"/>
      <c r="N355" s="9"/>
      <c r="O355" s="9"/>
    </row>
    <row r="356" spans="4:15" x14ac:dyDescent="0.25">
      <c r="D356" s="9"/>
      <c r="E356" s="9"/>
      <c r="L356" s="9"/>
      <c r="M356" s="9"/>
      <c r="N356" s="9"/>
      <c r="O356" s="9"/>
    </row>
    <row r="357" spans="4:15" x14ac:dyDescent="0.25">
      <c r="D357" s="9"/>
      <c r="E357" s="9"/>
      <c r="L357" s="9"/>
      <c r="M357" s="9"/>
      <c r="N357" s="9"/>
      <c r="O357" s="9"/>
    </row>
    <row r="358" spans="4:15" x14ac:dyDescent="0.25">
      <c r="D358" s="9"/>
      <c r="E358" s="9"/>
      <c r="L358" s="9"/>
      <c r="M358" s="9"/>
      <c r="N358" s="9"/>
      <c r="O358" s="9"/>
    </row>
    <row r="359" spans="4:15" x14ac:dyDescent="0.25">
      <c r="D359" s="9"/>
      <c r="E359" s="9"/>
      <c r="L359" s="9"/>
      <c r="M359" s="9"/>
      <c r="N359" s="9"/>
      <c r="O359" s="9"/>
    </row>
    <row r="360" spans="4:15" x14ac:dyDescent="0.25">
      <c r="D360" s="9"/>
      <c r="E360" s="9"/>
      <c r="L360" s="9"/>
      <c r="M360" s="9"/>
      <c r="N360" s="9"/>
      <c r="O360" s="9"/>
    </row>
    <row r="361" spans="4:15" x14ac:dyDescent="0.25">
      <c r="D361" s="9"/>
      <c r="E361" s="9"/>
      <c r="L361" s="9"/>
      <c r="M361" s="9"/>
      <c r="N361" s="9"/>
      <c r="O361" s="9"/>
    </row>
    <row r="362" spans="4:15" x14ac:dyDescent="0.25">
      <c r="D362" s="9"/>
      <c r="E362" s="9"/>
      <c r="L362" s="9"/>
      <c r="M362" s="9"/>
      <c r="N362" s="9"/>
      <c r="O362" s="9"/>
    </row>
    <row r="363" spans="4:15" x14ac:dyDescent="0.25">
      <c r="D363" s="9"/>
      <c r="E363" s="9"/>
      <c r="L363" s="9"/>
      <c r="M363" s="9"/>
      <c r="N363" s="9"/>
      <c r="O363" s="9"/>
    </row>
    <row r="364" spans="4:15" x14ac:dyDescent="0.25">
      <c r="D364" s="9"/>
      <c r="E364" s="9"/>
      <c r="L364" s="9"/>
      <c r="M364" s="9"/>
      <c r="N364" s="9"/>
      <c r="O364" s="9"/>
    </row>
    <row r="365" spans="4:15" x14ac:dyDescent="0.25">
      <c r="D365" s="9"/>
      <c r="E365" s="9"/>
      <c r="L365" s="9"/>
      <c r="M365" s="9"/>
      <c r="N365" s="9"/>
      <c r="O365" s="9"/>
    </row>
    <row r="366" spans="4:15" x14ac:dyDescent="0.25">
      <c r="D366" s="9"/>
      <c r="E366" s="9"/>
      <c r="L366" s="9"/>
      <c r="M366" s="9"/>
      <c r="N366" s="9"/>
      <c r="O366" s="9"/>
    </row>
    <row r="367" spans="4:15" x14ac:dyDescent="0.25">
      <c r="D367" s="9"/>
      <c r="E367" s="9"/>
      <c r="L367" s="9"/>
      <c r="M367" s="9"/>
      <c r="N367" s="9"/>
      <c r="O367" s="9"/>
    </row>
    <row r="368" spans="4:15" x14ac:dyDescent="0.25">
      <c r="D368" s="9"/>
      <c r="E368" s="9"/>
      <c r="L368" s="9"/>
      <c r="M368" s="9"/>
      <c r="N368" s="9"/>
      <c r="O368" s="9"/>
    </row>
    <row r="369" spans="4:15" x14ac:dyDescent="0.25">
      <c r="D369" s="9"/>
      <c r="E369" s="9"/>
      <c r="L369" s="9"/>
      <c r="M369" s="9"/>
      <c r="N369" s="9"/>
      <c r="O369" s="9"/>
    </row>
    <row r="370" spans="4:15" x14ac:dyDescent="0.25">
      <c r="D370" s="9"/>
      <c r="E370" s="9"/>
      <c r="L370" s="9"/>
      <c r="M370" s="9"/>
      <c r="N370" s="9"/>
      <c r="O370" s="9"/>
    </row>
    <row r="371" spans="4:15" x14ac:dyDescent="0.25">
      <c r="D371" s="9"/>
      <c r="E371" s="9"/>
      <c r="L371" s="9"/>
      <c r="M371" s="9"/>
      <c r="N371" s="9"/>
      <c r="O371" s="9"/>
    </row>
    <row r="372" spans="4:15" x14ac:dyDescent="0.25">
      <c r="D372" s="9"/>
      <c r="E372" s="9"/>
      <c r="L372" s="9"/>
      <c r="M372" s="9"/>
      <c r="N372" s="9"/>
      <c r="O372" s="9"/>
    </row>
    <row r="373" spans="4:15" x14ac:dyDescent="0.25">
      <c r="D373" s="9"/>
      <c r="E373" s="9"/>
      <c r="L373" s="9"/>
      <c r="M373" s="9"/>
      <c r="N373" s="9"/>
      <c r="O373" s="9"/>
    </row>
    <row r="374" spans="4:15" x14ac:dyDescent="0.25">
      <c r="D374" s="9"/>
      <c r="E374" s="9"/>
      <c r="L374" s="9"/>
      <c r="M374" s="9"/>
      <c r="N374" s="9"/>
      <c r="O374" s="9"/>
    </row>
    <row r="375" spans="4:15" x14ac:dyDescent="0.25">
      <c r="D375" s="9"/>
      <c r="E375" s="9"/>
      <c r="L375" s="9"/>
      <c r="M375" s="9"/>
      <c r="N375" s="9"/>
      <c r="O375" s="9"/>
    </row>
    <row r="376" spans="4:15" x14ac:dyDescent="0.25">
      <c r="D376" s="9"/>
      <c r="E376" s="9"/>
      <c r="L376" s="9"/>
      <c r="M376" s="9"/>
      <c r="N376" s="9"/>
      <c r="O376" s="9"/>
    </row>
    <row r="377" spans="4:15" x14ac:dyDescent="0.25">
      <c r="D377" s="9"/>
      <c r="E377" s="9"/>
      <c r="L377" s="9"/>
      <c r="M377" s="9"/>
      <c r="N377" s="9"/>
      <c r="O377" s="9"/>
    </row>
    <row r="378" spans="4:15" x14ac:dyDescent="0.25">
      <c r="D378" s="9"/>
      <c r="E378" s="9"/>
      <c r="L378" s="9"/>
      <c r="M378" s="9"/>
      <c r="N378" s="9"/>
      <c r="O378" s="9"/>
    </row>
    <row r="379" spans="4:15" x14ac:dyDescent="0.25">
      <c r="D379" s="9"/>
      <c r="E379" s="9"/>
      <c r="L379" s="9"/>
      <c r="M379" s="9"/>
      <c r="N379" s="9"/>
      <c r="O379" s="9"/>
    </row>
    <row r="380" spans="4:15" x14ac:dyDescent="0.25">
      <c r="D380" s="9"/>
      <c r="E380" s="9"/>
      <c r="L380" s="9"/>
      <c r="M380" s="9"/>
      <c r="N380" s="9"/>
      <c r="O380" s="9"/>
    </row>
    <row r="381" spans="4:15" x14ac:dyDescent="0.25">
      <c r="D381" s="9"/>
      <c r="E381" s="9"/>
      <c r="L381" s="9"/>
      <c r="M381" s="9"/>
      <c r="N381" s="9"/>
      <c r="O381" s="9"/>
    </row>
    <row r="382" spans="4:15" x14ac:dyDescent="0.25">
      <c r="D382" s="9"/>
      <c r="E382" s="9"/>
      <c r="L382" s="9"/>
      <c r="M382" s="9"/>
      <c r="N382" s="9"/>
      <c r="O382" s="9"/>
    </row>
    <row r="383" spans="4:15" x14ac:dyDescent="0.25">
      <c r="D383" s="9"/>
      <c r="E383" s="9"/>
      <c r="L383" s="9"/>
      <c r="M383" s="9"/>
      <c r="N383" s="9"/>
      <c r="O383" s="9"/>
    </row>
    <row r="384" spans="4:15" x14ac:dyDescent="0.25">
      <c r="D384" s="9"/>
      <c r="E384" s="9"/>
      <c r="L384" s="9"/>
      <c r="M384" s="9"/>
      <c r="N384" s="9"/>
      <c r="O384" s="9"/>
    </row>
    <row r="385" spans="4:15" x14ac:dyDescent="0.25">
      <c r="D385" s="9"/>
      <c r="E385" s="9"/>
      <c r="L385" s="9"/>
      <c r="M385" s="9"/>
      <c r="N385" s="9"/>
      <c r="O385" s="9"/>
    </row>
    <row r="386" spans="4:15" x14ac:dyDescent="0.25">
      <c r="D386" s="9"/>
      <c r="E386" s="9"/>
      <c r="L386" s="9"/>
      <c r="M386" s="9"/>
      <c r="N386" s="9"/>
      <c r="O386" s="9"/>
    </row>
    <row r="387" spans="4:15" x14ac:dyDescent="0.25">
      <c r="D387" s="9"/>
      <c r="E387" s="9"/>
      <c r="L387" s="9"/>
      <c r="M387" s="9"/>
      <c r="N387" s="9"/>
      <c r="O387" s="9"/>
    </row>
    <row r="388" spans="4:15" x14ac:dyDescent="0.25">
      <c r="D388" s="9"/>
      <c r="E388" s="9"/>
      <c r="L388" s="9"/>
      <c r="M388" s="9"/>
      <c r="N388" s="9"/>
      <c r="O388" s="9"/>
    </row>
    <row r="389" spans="4:15" x14ac:dyDescent="0.25">
      <c r="D389" s="9"/>
      <c r="E389" s="9"/>
      <c r="L389" s="9"/>
      <c r="M389" s="9"/>
      <c r="N389" s="9"/>
      <c r="O389" s="9"/>
    </row>
    <row r="390" spans="4:15" x14ac:dyDescent="0.25">
      <c r="D390" s="9"/>
      <c r="E390" s="9"/>
      <c r="L390" s="9"/>
      <c r="M390" s="9"/>
      <c r="N390" s="9"/>
      <c r="O390" s="9"/>
    </row>
    <row r="391" spans="4:15" x14ac:dyDescent="0.25">
      <c r="D391" s="9"/>
      <c r="E391" s="9"/>
      <c r="L391" s="9"/>
      <c r="M391" s="9"/>
      <c r="N391" s="9"/>
      <c r="O391" s="9"/>
    </row>
    <row r="392" spans="4:15" x14ac:dyDescent="0.25">
      <c r="D392" s="9"/>
      <c r="E392" s="9"/>
      <c r="L392" s="9"/>
      <c r="M392" s="9"/>
      <c r="N392" s="9"/>
      <c r="O392" s="9"/>
    </row>
    <row r="393" spans="4:15" x14ac:dyDescent="0.25">
      <c r="D393" s="9"/>
      <c r="E393" s="9"/>
      <c r="L393" s="9"/>
      <c r="M393" s="9"/>
      <c r="N393" s="9"/>
      <c r="O393" s="9"/>
    </row>
    <row r="394" spans="4:15" x14ac:dyDescent="0.25">
      <c r="D394" s="9"/>
      <c r="E394" s="9"/>
      <c r="L394" s="9"/>
      <c r="M394" s="9"/>
      <c r="N394" s="9"/>
      <c r="O394" s="9"/>
    </row>
    <row r="395" spans="4:15" x14ac:dyDescent="0.25">
      <c r="D395" s="9"/>
      <c r="E395" s="9"/>
      <c r="L395" s="9"/>
      <c r="M395" s="9"/>
      <c r="N395" s="9"/>
      <c r="O395" s="9"/>
    </row>
    <row r="396" spans="4:15" x14ac:dyDescent="0.25">
      <c r="D396" s="9"/>
      <c r="E396" s="9"/>
      <c r="L396" s="9"/>
      <c r="M396" s="9"/>
      <c r="N396" s="9"/>
      <c r="O396" s="9"/>
    </row>
    <row r="397" spans="4:15" x14ac:dyDescent="0.25">
      <c r="D397" s="9"/>
      <c r="E397" s="9"/>
      <c r="L397" s="9"/>
      <c r="M397" s="9"/>
      <c r="N397" s="9"/>
      <c r="O397" s="9"/>
    </row>
    <row r="398" spans="4:15" x14ac:dyDescent="0.25">
      <c r="D398" s="9"/>
      <c r="E398" s="9"/>
      <c r="L398" s="9"/>
      <c r="M398" s="9"/>
      <c r="N398" s="9"/>
      <c r="O398" s="9"/>
    </row>
    <row r="399" spans="4:15" x14ac:dyDescent="0.25">
      <c r="D399" s="9"/>
      <c r="E399" s="9"/>
      <c r="L399" s="9"/>
      <c r="M399" s="9"/>
      <c r="N399" s="9"/>
      <c r="O399" s="9"/>
    </row>
    <row r="400" spans="4:15" x14ac:dyDescent="0.25">
      <c r="D400" s="9"/>
      <c r="E400" s="9"/>
      <c r="L400" s="9"/>
      <c r="M400" s="9"/>
      <c r="N400" s="9"/>
      <c r="O400" s="9"/>
    </row>
    <row r="401" spans="4:15" x14ac:dyDescent="0.25">
      <c r="D401" s="9"/>
      <c r="E401" s="9"/>
      <c r="L401" s="9"/>
      <c r="M401" s="9"/>
      <c r="N401" s="9"/>
      <c r="O401" s="9"/>
    </row>
    <row r="402" spans="4:15" x14ac:dyDescent="0.25">
      <c r="D402" s="9"/>
      <c r="E402" s="9"/>
      <c r="L402" s="9"/>
      <c r="M402" s="9"/>
      <c r="N402" s="9"/>
      <c r="O402" s="9"/>
    </row>
    <row r="403" spans="4:15" x14ac:dyDescent="0.25">
      <c r="D403" s="9"/>
      <c r="E403" s="9"/>
      <c r="L403" s="9"/>
      <c r="M403" s="9"/>
      <c r="N403" s="9"/>
      <c r="O403" s="9"/>
    </row>
    <row r="404" spans="4:15" x14ac:dyDescent="0.25">
      <c r="D404" s="9"/>
      <c r="E404" s="9"/>
      <c r="L404" s="9"/>
      <c r="M404" s="9"/>
      <c r="N404" s="9"/>
      <c r="O404" s="9"/>
    </row>
    <row r="405" spans="4:15" x14ac:dyDescent="0.25">
      <c r="D405" s="9"/>
      <c r="E405" s="9"/>
      <c r="L405" s="9"/>
      <c r="M405" s="9"/>
      <c r="N405" s="9"/>
      <c r="O405" s="9"/>
    </row>
    <row r="406" spans="4:15" x14ac:dyDescent="0.25">
      <c r="D406" s="9"/>
      <c r="E406" s="9"/>
      <c r="L406" s="9"/>
      <c r="M406" s="9"/>
      <c r="N406" s="9"/>
      <c r="O406" s="9"/>
    </row>
    <row r="407" spans="4:15" x14ac:dyDescent="0.25">
      <c r="D407" s="9"/>
      <c r="E407" s="9"/>
      <c r="L407" s="9"/>
      <c r="M407" s="9"/>
      <c r="N407" s="9"/>
      <c r="O407" s="9"/>
    </row>
    <row r="408" spans="4:15" x14ac:dyDescent="0.25">
      <c r="D408" s="9"/>
      <c r="E408" s="9"/>
      <c r="L408" s="9"/>
      <c r="M408" s="9"/>
      <c r="N408" s="9"/>
      <c r="O408" s="9"/>
    </row>
    <row r="409" spans="4:15" x14ac:dyDescent="0.25">
      <c r="D409" s="9"/>
      <c r="E409" s="9"/>
      <c r="L409" s="9"/>
      <c r="M409" s="9"/>
      <c r="N409" s="9"/>
      <c r="O409" s="9"/>
    </row>
    <row r="410" spans="4:15" x14ac:dyDescent="0.25">
      <c r="D410" s="9"/>
      <c r="E410" s="9"/>
      <c r="L410" s="9"/>
      <c r="M410" s="9"/>
      <c r="N410" s="9"/>
      <c r="O410" s="9"/>
    </row>
    <row r="411" spans="4:15" x14ac:dyDescent="0.25">
      <c r="D411" s="9"/>
      <c r="E411" s="9"/>
      <c r="L411" s="9"/>
      <c r="M411" s="9"/>
      <c r="N411" s="9"/>
      <c r="O411" s="9"/>
    </row>
    <row r="412" spans="4:15" x14ac:dyDescent="0.25">
      <c r="D412" s="9"/>
      <c r="E412" s="9"/>
      <c r="L412" s="9"/>
      <c r="M412" s="9"/>
      <c r="N412" s="9"/>
      <c r="O412" s="9"/>
    </row>
    <row r="413" spans="4:15" x14ac:dyDescent="0.25">
      <c r="D413" s="9"/>
      <c r="E413" s="9"/>
      <c r="L413" s="9"/>
      <c r="M413" s="9"/>
      <c r="N413" s="9"/>
      <c r="O413" s="9"/>
    </row>
    <row r="414" spans="4:15" x14ac:dyDescent="0.25">
      <c r="D414" s="9"/>
      <c r="E414" s="9"/>
      <c r="L414" s="9"/>
      <c r="M414" s="9"/>
      <c r="N414" s="9"/>
      <c r="O414" s="9"/>
    </row>
    <row r="415" spans="4:15" x14ac:dyDescent="0.25">
      <c r="D415" s="9"/>
      <c r="E415" s="9"/>
      <c r="L415" s="9"/>
      <c r="M415" s="9"/>
      <c r="N415" s="9"/>
      <c r="O415" s="9"/>
    </row>
    <row r="416" spans="4:15" x14ac:dyDescent="0.25">
      <c r="D416" s="9"/>
      <c r="E416" s="9"/>
      <c r="L416" s="9"/>
      <c r="M416" s="9"/>
      <c r="N416" s="9"/>
      <c r="O416" s="9"/>
    </row>
    <row r="417" spans="4:15" x14ac:dyDescent="0.25">
      <c r="D417" s="9"/>
      <c r="E417" s="9"/>
      <c r="L417" s="9"/>
      <c r="M417" s="9"/>
      <c r="N417" s="9"/>
      <c r="O417" s="9"/>
    </row>
    <row r="418" spans="4:15" x14ac:dyDescent="0.25">
      <c r="D418" s="9"/>
      <c r="E418" s="9"/>
      <c r="L418" s="9"/>
      <c r="M418" s="9"/>
      <c r="N418" s="9"/>
      <c r="O418" s="9"/>
    </row>
    <row r="419" spans="4:15" x14ac:dyDescent="0.25">
      <c r="D419" s="9"/>
      <c r="E419" s="9"/>
      <c r="L419" s="9"/>
      <c r="M419" s="9"/>
      <c r="N419" s="9"/>
      <c r="O419" s="9"/>
    </row>
    <row r="420" spans="4:15" x14ac:dyDescent="0.25">
      <c r="D420" s="9"/>
      <c r="E420" s="9"/>
      <c r="L420" s="9"/>
      <c r="M420" s="9"/>
      <c r="N420" s="9"/>
      <c r="O420" s="9"/>
    </row>
    <row r="421" spans="4:15" x14ac:dyDescent="0.25">
      <c r="D421" s="9"/>
      <c r="E421" s="9"/>
      <c r="L421" s="9"/>
      <c r="M421" s="9"/>
      <c r="N421" s="9"/>
      <c r="O421" s="9"/>
    </row>
    <row r="422" spans="4:15" x14ac:dyDescent="0.25">
      <c r="D422" s="9"/>
      <c r="E422" s="9"/>
      <c r="L422" s="9"/>
      <c r="M422" s="9"/>
      <c r="N422" s="9"/>
      <c r="O422" s="9"/>
    </row>
    <row r="423" spans="4:15" x14ac:dyDescent="0.25">
      <c r="D423" s="9"/>
      <c r="E423" s="9"/>
      <c r="L423" s="9"/>
      <c r="M423" s="9"/>
      <c r="N423" s="9"/>
      <c r="O423" s="9"/>
    </row>
    <row r="424" spans="4:15" x14ac:dyDescent="0.25">
      <c r="D424" s="9"/>
      <c r="E424" s="9"/>
      <c r="L424" s="9"/>
      <c r="M424" s="9"/>
      <c r="N424" s="9"/>
      <c r="O424" s="9"/>
    </row>
    <row r="425" spans="4:15" x14ac:dyDescent="0.25">
      <c r="D425" s="9"/>
      <c r="E425" s="9"/>
      <c r="L425" s="9"/>
      <c r="M425" s="9"/>
      <c r="N425" s="9"/>
      <c r="O425" s="9"/>
    </row>
    <row r="426" spans="4:15" x14ac:dyDescent="0.25">
      <c r="D426" s="9"/>
      <c r="E426" s="9"/>
      <c r="L426" s="9"/>
      <c r="M426" s="9"/>
      <c r="N426" s="9"/>
      <c r="O426" s="9"/>
    </row>
    <row r="427" spans="4:15" x14ac:dyDescent="0.25">
      <c r="D427" s="9"/>
      <c r="E427" s="9"/>
      <c r="L427" s="9"/>
      <c r="M427" s="9"/>
      <c r="N427" s="9"/>
      <c r="O427" s="9"/>
    </row>
    <row r="428" spans="4:15" x14ac:dyDescent="0.25">
      <c r="D428" s="9"/>
      <c r="E428" s="9"/>
      <c r="L428" s="9"/>
      <c r="M428" s="9"/>
      <c r="N428" s="9"/>
      <c r="O428" s="9"/>
    </row>
    <row r="429" spans="4:15" x14ac:dyDescent="0.25">
      <c r="D429" s="9"/>
      <c r="E429" s="9"/>
      <c r="L429" s="9"/>
      <c r="M429" s="9"/>
      <c r="N429" s="9"/>
      <c r="O429" s="9"/>
    </row>
    <row r="430" spans="4:15" x14ac:dyDescent="0.25">
      <c r="D430" s="9"/>
      <c r="E430" s="9"/>
      <c r="L430" s="9"/>
      <c r="M430" s="9"/>
      <c r="N430" s="9"/>
      <c r="O430" s="9"/>
    </row>
    <row r="431" spans="4:15" x14ac:dyDescent="0.25">
      <c r="D431" s="9"/>
      <c r="E431" s="9"/>
      <c r="L431" s="9"/>
      <c r="M431" s="9"/>
      <c r="N431" s="9"/>
      <c r="O431" s="9"/>
    </row>
    <row r="432" spans="4:15" x14ac:dyDescent="0.25">
      <c r="D432" s="9"/>
      <c r="E432" s="9"/>
      <c r="L432" s="9"/>
      <c r="M432" s="9"/>
      <c r="N432" s="9"/>
      <c r="O432" s="9"/>
    </row>
    <row r="433" spans="4:15" x14ac:dyDescent="0.25">
      <c r="D433" s="9"/>
      <c r="E433" s="9"/>
      <c r="L433" s="9"/>
      <c r="M433" s="9"/>
      <c r="N433" s="9"/>
      <c r="O433" s="9"/>
    </row>
    <row r="434" spans="4:15" x14ac:dyDescent="0.25">
      <c r="D434" s="9"/>
      <c r="E434" s="9"/>
      <c r="L434" s="9"/>
      <c r="M434" s="9"/>
      <c r="N434" s="9"/>
      <c r="O434" s="9"/>
    </row>
    <row r="435" spans="4:15" x14ac:dyDescent="0.25">
      <c r="D435" s="9"/>
      <c r="E435" s="9"/>
      <c r="L435" s="9"/>
      <c r="M435" s="9"/>
      <c r="N435" s="9"/>
      <c r="O435" s="9"/>
    </row>
    <row r="436" spans="4:15" x14ac:dyDescent="0.25">
      <c r="D436" s="9"/>
      <c r="E436" s="9"/>
      <c r="L436" s="9"/>
      <c r="M436" s="9"/>
      <c r="N436" s="9"/>
      <c r="O436" s="9"/>
    </row>
    <row r="437" spans="4:15" x14ac:dyDescent="0.25">
      <c r="D437" s="9"/>
      <c r="E437" s="9"/>
      <c r="L437" s="9"/>
      <c r="M437" s="9"/>
      <c r="N437" s="9"/>
      <c r="O437" s="9"/>
    </row>
    <row r="438" spans="4:15" x14ac:dyDescent="0.25">
      <c r="D438" s="9"/>
      <c r="E438" s="9"/>
      <c r="L438" s="9"/>
      <c r="M438" s="9"/>
      <c r="N438" s="9"/>
      <c r="O438" s="9"/>
    </row>
    <row r="439" spans="4:15" x14ac:dyDescent="0.25">
      <c r="D439" s="9"/>
      <c r="E439" s="9"/>
      <c r="L439" s="9"/>
      <c r="M439" s="9"/>
      <c r="N439" s="9"/>
      <c r="O439" s="9"/>
    </row>
    <row r="440" spans="4:15" x14ac:dyDescent="0.25">
      <c r="D440" s="9"/>
      <c r="E440" s="9"/>
      <c r="L440" s="9"/>
      <c r="M440" s="9"/>
      <c r="N440" s="9"/>
      <c r="O440" s="9"/>
    </row>
    <row r="441" spans="4:15" x14ac:dyDescent="0.25">
      <c r="D441" s="9"/>
      <c r="E441" s="9"/>
      <c r="L441" s="9"/>
      <c r="M441" s="9"/>
      <c r="N441" s="9"/>
      <c r="O441" s="9"/>
    </row>
    <row r="442" spans="4:15" x14ac:dyDescent="0.25">
      <c r="D442" s="9"/>
      <c r="E442" s="9"/>
      <c r="L442" s="9"/>
      <c r="M442" s="9"/>
      <c r="N442" s="9"/>
      <c r="O442" s="9"/>
    </row>
    <row r="443" spans="4:15" x14ac:dyDescent="0.25">
      <c r="D443" s="9"/>
      <c r="E443" s="9"/>
      <c r="L443" s="9"/>
      <c r="M443" s="9"/>
      <c r="N443" s="9"/>
      <c r="O443" s="9"/>
    </row>
    <row r="444" spans="4:15" x14ac:dyDescent="0.25">
      <c r="D444" s="9"/>
      <c r="E444" s="9"/>
      <c r="L444" s="9"/>
      <c r="M444" s="9"/>
      <c r="N444" s="9"/>
      <c r="O444" s="9"/>
    </row>
    <row r="445" spans="4:15" x14ac:dyDescent="0.25">
      <c r="D445" s="9"/>
      <c r="E445" s="9"/>
      <c r="L445" s="9"/>
      <c r="M445" s="9"/>
      <c r="N445" s="9"/>
      <c r="O445" s="9"/>
    </row>
    <row r="446" spans="4:15" x14ac:dyDescent="0.25">
      <c r="D446" s="9"/>
      <c r="E446" s="9"/>
      <c r="L446" s="9"/>
      <c r="M446" s="9"/>
      <c r="N446" s="9"/>
      <c r="O446" s="9"/>
    </row>
    <row r="447" spans="4:15" x14ac:dyDescent="0.25">
      <c r="D447" s="9"/>
      <c r="E447" s="9"/>
      <c r="L447" s="9"/>
      <c r="M447" s="9"/>
      <c r="N447" s="9"/>
      <c r="O447" s="9"/>
    </row>
    <row r="448" spans="4:15" x14ac:dyDescent="0.25">
      <c r="D448" s="9"/>
      <c r="E448" s="9"/>
      <c r="L448" s="9"/>
      <c r="M448" s="9"/>
      <c r="N448" s="9"/>
      <c r="O448" s="9"/>
    </row>
    <row r="449" spans="4:15" x14ac:dyDescent="0.25">
      <c r="D449" s="9"/>
      <c r="E449" s="9"/>
      <c r="L449" s="9"/>
      <c r="M449" s="9"/>
      <c r="N449" s="9"/>
      <c r="O449" s="9"/>
    </row>
    <row r="450" spans="4:15" x14ac:dyDescent="0.25">
      <c r="D450" s="9"/>
      <c r="E450" s="9"/>
      <c r="L450" s="9"/>
      <c r="M450" s="9"/>
      <c r="N450" s="9"/>
      <c r="O450" s="9"/>
    </row>
    <row r="451" spans="4:15" x14ac:dyDescent="0.25">
      <c r="D451" s="9"/>
      <c r="E451" s="9"/>
      <c r="L451" s="9"/>
      <c r="M451" s="9"/>
      <c r="N451" s="9"/>
      <c r="O451" s="9"/>
    </row>
    <row r="452" spans="4:15" x14ac:dyDescent="0.25">
      <c r="D452" s="9"/>
      <c r="E452" s="9"/>
      <c r="L452" s="9"/>
      <c r="M452" s="9"/>
      <c r="N452" s="9"/>
      <c r="O452" s="9"/>
    </row>
    <row r="453" spans="4:15" x14ac:dyDescent="0.25">
      <c r="D453" s="9"/>
      <c r="E453" s="9"/>
      <c r="L453" s="9"/>
      <c r="M453" s="9"/>
      <c r="N453" s="9"/>
      <c r="O453" s="9"/>
    </row>
    <row r="454" spans="4:15" x14ac:dyDescent="0.25">
      <c r="D454" s="9"/>
      <c r="E454" s="9"/>
      <c r="L454" s="9"/>
      <c r="M454" s="9"/>
      <c r="N454" s="9"/>
      <c r="O454" s="9"/>
    </row>
    <row r="455" spans="4:15" x14ac:dyDescent="0.25">
      <c r="D455" s="9"/>
      <c r="E455" s="9"/>
      <c r="L455" s="9"/>
      <c r="M455" s="9"/>
      <c r="N455" s="9"/>
      <c r="O455" s="9"/>
    </row>
    <row r="456" spans="4:15" x14ac:dyDescent="0.25">
      <c r="D456" s="9"/>
      <c r="E456" s="9"/>
      <c r="L456" s="9"/>
      <c r="M456" s="9"/>
      <c r="N456" s="9"/>
      <c r="O456" s="9"/>
    </row>
    <row r="457" spans="4:15" x14ac:dyDescent="0.25">
      <c r="D457" s="9"/>
      <c r="E457" s="9"/>
      <c r="L457" s="9"/>
      <c r="M457" s="9"/>
      <c r="N457" s="9"/>
      <c r="O457" s="9"/>
    </row>
    <row r="458" spans="4:15" x14ac:dyDescent="0.25">
      <c r="D458" s="9"/>
      <c r="E458" s="9"/>
      <c r="L458" s="9"/>
      <c r="M458" s="9"/>
      <c r="N458" s="9"/>
      <c r="O458" s="9"/>
    </row>
    <row r="459" spans="4:15" x14ac:dyDescent="0.25">
      <c r="D459" s="9"/>
      <c r="E459" s="9"/>
      <c r="L459" s="9"/>
      <c r="M459" s="9"/>
      <c r="N459" s="9"/>
      <c r="O459" s="9"/>
    </row>
    <row r="460" spans="4:15" x14ac:dyDescent="0.25">
      <c r="D460" s="9"/>
      <c r="E460" s="9"/>
      <c r="L460" s="9"/>
      <c r="M460" s="9"/>
      <c r="N460" s="9"/>
      <c r="O460" s="9"/>
    </row>
    <row r="461" spans="4:15" x14ac:dyDescent="0.25">
      <c r="D461" s="9"/>
      <c r="E461" s="9"/>
      <c r="L461" s="9"/>
      <c r="M461" s="9"/>
      <c r="N461" s="9"/>
      <c r="O461" s="9"/>
    </row>
    <row r="462" spans="4:15" x14ac:dyDescent="0.25">
      <c r="D462" s="9"/>
      <c r="E462" s="9"/>
      <c r="L462" s="9"/>
      <c r="M462" s="9"/>
      <c r="N462" s="9"/>
      <c r="O462" s="9"/>
    </row>
    <row r="463" spans="4:15" x14ac:dyDescent="0.25">
      <c r="D463" s="9"/>
      <c r="E463" s="9"/>
      <c r="L463" s="9"/>
      <c r="M463" s="9"/>
      <c r="N463" s="9"/>
      <c r="O463" s="9"/>
    </row>
    <row r="464" spans="4:15" x14ac:dyDescent="0.25">
      <c r="D464" s="9"/>
      <c r="E464" s="9"/>
      <c r="L464" s="9"/>
      <c r="M464" s="9"/>
      <c r="N464" s="9"/>
      <c r="O464" s="9"/>
    </row>
    <row r="465" spans="4:15" x14ac:dyDescent="0.25">
      <c r="D465" s="9"/>
      <c r="E465" s="9"/>
      <c r="L465" s="9"/>
      <c r="M465" s="9"/>
      <c r="N465" s="9"/>
      <c r="O465" s="9"/>
    </row>
    <row r="466" spans="4:15" x14ac:dyDescent="0.25">
      <c r="D466" s="9"/>
      <c r="E466" s="9"/>
      <c r="L466" s="9"/>
      <c r="M466" s="9"/>
      <c r="N466" s="9"/>
      <c r="O466" s="9"/>
    </row>
    <row r="467" spans="4:15" x14ac:dyDescent="0.25">
      <c r="D467" s="9"/>
      <c r="E467" s="9"/>
      <c r="L467" s="9"/>
      <c r="M467" s="9"/>
      <c r="N467" s="9"/>
      <c r="O467" s="9"/>
    </row>
    <row r="468" spans="4:15" x14ac:dyDescent="0.25">
      <c r="D468" s="9"/>
      <c r="E468" s="9"/>
      <c r="L468" s="9"/>
      <c r="M468" s="9"/>
      <c r="N468" s="9"/>
      <c r="O468" s="9"/>
    </row>
    <row r="469" spans="4:15" x14ac:dyDescent="0.25">
      <c r="D469" s="9"/>
      <c r="E469" s="9"/>
      <c r="L469" s="9"/>
      <c r="M469" s="9"/>
      <c r="N469" s="9"/>
      <c r="O469" s="9"/>
    </row>
    <row r="470" spans="4:15" x14ac:dyDescent="0.25">
      <c r="D470" s="9"/>
      <c r="E470" s="9"/>
      <c r="L470" s="9"/>
      <c r="M470" s="9"/>
      <c r="N470" s="9"/>
      <c r="O470" s="9"/>
    </row>
    <row r="471" spans="4:15" x14ac:dyDescent="0.25">
      <c r="D471" s="9"/>
      <c r="E471" s="9"/>
      <c r="L471" s="9"/>
      <c r="M471" s="9"/>
      <c r="N471" s="9"/>
      <c r="O471" s="9"/>
    </row>
    <row r="472" spans="4:15" x14ac:dyDescent="0.25">
      <c r="D472" s="9"/>
      <c r="E472" s="9"/>
      <c r="L472" s="9"/>
      <c r="M472" s="9"/>
      <c r="N472" s="9"/>
      <c r="O472" s="9"/>
    </row>
    <row r="473" spans="4:15" x14ac:dyDescent="0.25">
      <c r="D473" s="9"/>
      <c r="E473" s="9"/>
      <c r="L473" s="9"/>
      <c r="M473" s="9"/>
      <c r="N473" s="9"/>
      <c r="O473" s="9"/>
    </row>
    <row r="474" spans="4:15" x14ac:dyDescent="0.25">
      <c r="D474" s="9"/>
      <c r="E474" s="9"/>
      <c r="L474" s="9"/>
      <c r="M474" s="9"/>
      <c r="N474" s="9"/>
      <c r="O474" s="9"/>
    </row>
    <row r="475" spans="4:15" x14ac:dyDescent="0.25">
      <c r="D475" s="9"/>
      <c r="E475" s="9"/>
      <c r="L475" s="9"/>
      <c r="M475" s="9"/>
      <c r="N475" s="9"/>
      <c r="O475" s="9"/>
    </row>
    <row r="476" spans="4:15" x14ac:dyDescent="0.25">
      <c r="D476" s="9"/>
      <c r="E476" s="9"/>
      <c r="L476" s="9"/>
      <c r="M476" s="9"/>
      <c r="N476" s="9"/>
      <c r="O476" s="9"/>
    </row>
    <row r="477" spans="4:15" x14ac:dyDescent="0.25">
      <c r="D477" s="9"/>
      <c r="E477" s="9"/>
      <c r="L477" s="9"/>
      <c r="M477" s="9"/>
      <c r="N477" s="9"/>
      <c r="O477" s="9"/>
    </row>
    <row r="478" spans="4:15" x14ac:dyDescent="0.25">
      <c r="D478" s="9"/>
      <c r="E478" s="9"/>
      <c r="L478" s="9"/>
      <c r="M478" s="9"/>
      <c r="N478" s="9"/>
      <c r="O478" s="9"/>
    </row>
    <row r="479" spans="4:15" x14ac:dyDescent="0.25">
      <c r="D479" s="9"/>
      <c r="E479" s="9"/>
      <c r="L479" s="9"/>
      <c r="M479" s="9"/>
      <c r="N479" s="9"/>
      <c r="O479" s="9"/>
    </row>
    <row r="480" spans="4:15" x14ac:dyDescent="0.25">
      <c r="D480" s="9"/>
      <c r="E480" s="9"/>
      <c r="L480" s="9"/>
      <c r="M480" s="9"/>
      <c r="N480" s="9"/>
      <c r="O480" s="9"/>
    </row>
    <row r="481" spans="4:15" x14ac:dyDescent="0.25">
      <c r="D481" s="9"/>
      <c r="E481" s="9"/>
      <c r="L481" s="9"/>
      <c r="M481" s="9"/>
      <c r="N481" s="9"/>
      <c r="O481" s="9"/>
    </row>
    <row r="482" spans="4:15" x14ac:dyDescent="0.25">
      <c r="D482" s="9"/>
      <c r="E482" s="9"/>
      <c r="L482" s="9"/>
      <c r="M482" s="9"/>
      <c r="N482" s="9"/>
      <c r="O482" s="9"/>
    </row>
    <row r="483" spans="4:15" x14ac:dyDescent="0.25">
      <c r="D483" s="9"/>
      <c r="E483" s="9"/>
      <c r="L483" s="9"/>
      <c r="M483" s="9"/>
      <c r="N483" s="9"/>
      <c r="O483" s="9"/>
    </row>
    <row r="484" spans="4:15" x14ac:dyDescent="0.25">
      <c r="D484" s="9"/>
      <c r="E484" s="9"/>
      <c r="L484" s="9"/>
      <c r="M484" s="9"/>
      <c r="N484" s="9"/>
      <c r="O484" s="9"/>
    </row>
    <row r="485" spans="4:15" x14ac:dyDescent="0.25">
      <c r="D485" s="9"/>
      <c r="E485" s="9"/>
      <c r="L485" s="9"/>
      <c r="M485" s="9"/>
      <c r="N485" s="9"/>
      <c r="O485" s="9"/>
    </row>
    <row r="486" spans="4:15" x14ac:dyDescent="0.25">
      <c r="D486" s="9"/>
      <c r="E486" s="9"/>
      <c r="L486" s="9"/>
      <c r="M486" s="9"/>
      <c r="N486" s="9"/>
      <c r="O486" s="9"/>
    </row>
    <row r="487" spans="4:15" x14ac:dyDescent="0.25">
      <c r="D487" s="9"/>
      <c r="E487" s="9"/>
      <c r="L487" s="9"/>
      <c r="M487" s="9"/>
      <c r="N487" s="9"/>
      <c r="O487" s="9"/>
    </row>
    <row r="488" spans="4:15" x14ac:dyDescent="0.25">
      <c r="D488" s="9"/>
      <c r="E488" s="9"/>
      <c r="L488" s="9"/>
      <c r="M488" s="9"/>
      <c r="N488" s="9"/>
      <c r="O488" s="9"/>
    </row>
    <row r="489" spans="4:15" x14ac:dyDescent="0.25">
      <c r="D489" s="9"/>
      <c r="E489" s="9"/>
      <c r="L489" s="9"/>
      <c r="M489" s="9"/>
      <c r="N489" s="9"/>
      <c r="O489" s="9"/>
    </row>
    <row r="490" spans="4:15" x14ac:dyDescent="0.25">
      <c r="D490" s="9"/>
      <c r="E490" s="9"/>
      <c r="L490" s="9"/>
      <c r="M490" s="9"/>
      <c r="N490" s="9"/>
      <c r="O490" s="9"/>
    </row>
    <row r="491" spans="4:15" x14ac:dyDescent="0.25">
      <c r="D491" s="9"/>
      <c r="E491" s="9"/>
      <c r="L491" s="9"/>
      <c r="M491" s="9"/>
      <c r="N491" s="9"/>
      <c r="O491" s="9"/>
    </row>
    <row r="492" spans="4:15" x14ac:dyDescent="0.25">
      <c r="D492" s="9"/>
      <c r="E492" s="9"/>
      <c r="L492" s="9"/>
      <c r="M492" s="9"/>
      <c r="N492" s="9"/>
      <c r="O492" s="9"/>
    </row>
    <row r="493" spans="4:15" x14ac:dyDescent="0.25">
      <c r="D493" s="9"/>
      <c r="E493" s="9"/>
      <c r="L493" s="9"/>
      <c r="M493" s="9"/>
      <c r="N493" s="9"/>
      <c r="O493" s="9"/>
    </row>
    <row r="494" spans="4:15" x14ac:dyDescent="0.25">
      <c r="D494" s="9"/>
      <c r="E494" s="9"/>
      <c r="L494" s="9"/>
      <c r="M494" s="9"/>
      <c r="N494" s="9"/>
      <c r="O494" s="9"/>
    </row>
    <row r="495" spans="4:15" x14ac:dyDescent="0.25">
      <c r="D495" s="9"/>
      <c r="E495" s="9"/>
      <c r="L495" s="9"/>
      <c r="M495" s="9"/>
      <c r="N495" s="9"/>
      <c r="O495" s="9"/>
    </row>
    <row r="496" spans="4:15" x14ac:dyDescent="0.25">
      <c r="D496" s="9"/>
      <c r="E496" s="9"/>
      <c r="L496" s="9"/>
      <c r="M496" s="9"/>
      <c r="N496" s="9"/>
      <c r="O496" s="9"/>
    </row>
    <row r="497" spans="4:15" x14ac:dyDescent="0.25">
      <c r="D497" s="9"/>
      <c r="E497" s="9"/>
      <c r="L497" s="9"/>
      <c r="M497" s="9"/>
      <c r="N497" s="9"/>
      <c r="O497" s="9"/>
    </row>
    <row r="498" spans="4:15" x14ac:dyDescent="0.25">
      <c r="D498" s="9"/>
      <c r="E498" s="9"/>
      <c r="L498" s="9"/>
      <c r="M498" s="9"/>
      <c r="N498" s="9"/>
      <c r="O498" s="9"/>
    </row>
    <row r="499" spans="4:15" x14ac:dyDescent="0.25">
      <c r="D499" s="9"/>
      <c r="E499" s="9"/>
      <c r="L499" s="9"/>
      <c r="M499" s="9"/>
      <c r="N499" s="9"/>
      <c r="O499" s="9"/>
    </row>
    <row r="500" spans="4:15" x14ac:dyDescent="0.25">
      <c r="D500" s="9"/>
      <c r="E500" s="9"/>
      <c r="L500" s="9"/>
      <c r="M500" s="9"/>
      <c r="N500" s="9"/>
      <c r="O500" s="9"/>
    </row>
    <row r="501" spans="4:15" x14ac:dyDescent="0.25">
      <c r="D501" s="9"/>
      <c r="E501" s="9"/>
      <c r="L501" s="9"/>
      <c r="M501" s="9"/>
      <c r="N501" s="9"/>
      <c r="O501" s="9"/>
    </row>
    <row r="502" spans="4:15" x14ac:dyDescent="0.25">
      <c r="D502" s="9"/>
      <c r="E502" s="9"/>
      <c r="L502" s="9"/>
      <c r="M502" s="9"/>
      <c r="N502" s="9"/>
      <c r="O502" s="9"/>
    </row>
    <row r="503" spans="4:15" x14ac:dyDescent="0.25">
      <c r="D503" s="9"/>
      <c r="E503" s="9"/>
      <c r="L503" s="9"/>
      <c r="M503" s="9"/>
      <c r="N503" s="9"/>
      <c r="O503" s="9"/>
    </row>
    <row r="504" spans="4:15" x14ac:dyDescent="0.25">
      <c r="D504" s="9"/>
      <c r="E504" s="9"/>
      <c r="L504" s="9"/>
      <c r="M504" s="9"/>
      <c r="N504" s="9"/>
      <c r="O504" s="9"/>
    </row>
    <row r="505" spans="4:15" x14ac:dyDescent="0.25">
      <c r="D505" s="9"/>
      <c r="E505" s="9"/>
      <c r="L505" s="9"/>
      <c r="M505" s="9"/>
      <c r="N505" s="9"/>
      <c r="O505" s="9"/>
    </row>
    <row r="506" spans="4:15" x14ac:dyDescent="0.25">
      <c r="D506" s="9"/>
      <c r="E506" s="9"/>
      <c r="L506" s="9"/>
      <c r="M506" s="9"/>
      <c r="N506" s="9"/>
      <c r="O506" s="9"/>
    </row>
    <row r="507" spans="4:15" x14ac:dyDescent="0.25">
      <c r="D507" s="9"/>
      <c r="E507" s="9"/>
      <c r="L507" s="9"/>
      <c r="M507" s="9"/>
      <c r="N507" s="9"/>
      <c r="O507" s="9"/>
    </row>
    <row r="508" spans="4:15" x14ac:dyDescent="0.25">
      <c r="D508" s="9"/>
      <c r="E508" s="9"/>
      <c r="L508" s="9"/>
      <c r="M508" s="9"/>
      <c r="N508" s="9"/>
      <c r="O508" s="9"/>
    </row>
    <row r="509" spans="4:15" x14ac:dyDescent="0.25">
      <c r="D509" s="9"/>
      <c r="E509" s="9"/>
      <c r="L509" s="9"/>
      <c r="M509" s="9"/>
      <c r="N509" s="9"/>
      <c r="O509" s="9"/>
    </row>
    <row r="510" spans="4:15" x14ac:dyDescent="0.25">
      <c r="D510" s="9"/>
      <c r="E510" s="9"/>
      <c r="L510" s="9"/>
      <c r="M510" s="9"/>
      <c r="N510" s="9"/>
      <c r="O510" s="9"/>
    </row>
    <row r="511" spans="4:15" x14ac:dyDescent="0.25">
      <c r="D511" s="9"/>
      <c r="E511" s="9"/>
      <c r="L511" s="9"/>
      <c r="M511" s="9"/>
      <c r="N511" s="9"/>
      <c r="O511" s="9"/>
    </row>
    <row r="512" spans="4:15" x14ac:dyDescent="0.25">
      <c r="D512" s="9"/>
      <c r="E512" s="9"/>
      <c r="L512" s="9"/>
      <c r="M512" s="9"/>
      <c r="N512" s="9"/>
      <c r="O512" s="9"/>
    </row>
    <row r="513" spans="4:15" x14ac:dyDescent="0.25">
      <c r="D513" s="9"/>
      <c r="E513" s="9"/>
      <c r="L513" s="9"/>
      <c r="M513" s="9"/>
      <c r="N513" s="9"/>
      <c r="O513" s="9"/>
    </row>
    <row r="514" spans="4:15" x14ac:dyDescent="0.25">
      <c r="D514" s="9"/>
      <c r="E514" s="9"/>
      <c r="L514" s="9"/>
      <c r="M514" s="9"/>
      <c r="N514" s="9"/>
      <c r="O514" s="9"/>
    </row>
    <row r="515" spans="4:15" x14ac:dyDescent="0.25">
      <c r="D515" s="9"/>
      <c r="E515" s="9"/>
      <c r="L515" s="9"/>
      <c r="M515" s="9"/>
      <c r="N515" s="9"/>
      <c r="O515" s="9"/>
    </row>
    <row r="516" spans="4:15" x14ac:dyDescent="0.25">
      <c r="D516" s="9"/>
      <c r="E516" s="9"/>
      <c r="L516" s="9"/>
      <c r="M516" s="9"/>
      <c r="N516" s="9"/>
      <c r="O516" s="9"/>
    </row>
    <row r="517" spans="4:15" x14ac:dyDescent="0.25">
      <c r="D517" s="9"/>
      <c r="E517" s="9"/>
      <c r="L517" s="9"/>
      <c r="M517" s="9"/>
      <c r="N517" s="9"/>
      <c r="O517" s="9"/>
    </row>
    <row r="518" spans="4:15" x14ac:dyDescent="0.25">
      <c r="D518" s="9"/>
      <c r="E518" s="9"/>
      <c r="L518" s="9"/>
      <c r="M518" s="9"/>
      <c r="N518" s="9"/>
      <c r="O518" s="9"/>
    </row>
    <row r="519" spans="4:15" x14ac:dyDescent="0.25">
      <c r="D519" s="9"/>
      <c r="E519" s="9"/>
      <c r="L519" s="9"/>
      <c r="M519" s="9"/>
      <c r="N519" s="9"/>
      <c r="O519" s="9"/>
    </row>
    <row r="520" spans="4:15" x14ac:dyDescent="0.25">
      <c r="D520" s="9"/>
      <c r="E520" s="9"/>
      <c r="L520" s="9"/>
      <c r="M520" s="9"/>
      <c r="N520" s="9"/>
      <c r="O520" s="9"/>
    </row>
    <row r="521" spans="4:15" x14ac:dyDescent="0.25">
      <c r="D521" s="9"/>
      <c r="E521" s="9"/>
      <c r="L521" s="9"/>
      <c r="M521" s="9"/>
      <c r="N521" s="9"/>
      <c r="O521" s="9"/>
    </row>
    <row r="522" spans="4:15" x14ac:dyDescent="0.25">
      <c r="D522" s="9"/>
      <c r="E522" s="9"/>
      <c r="L522" s="9"/>
      <c r="M522" s="9"/>
      <c r="N522" s="9"/>
      <c r="O522" s="9"/>
    </row>
    <row r="523" spans="4:15" x14ac:dyDescent="0.25">
      <c r="D523" s="9"/>
      <c r="E523" s="9"/>
      <c r="L523" s="9"/>
      <c r="M523" s="9"/>
      <c r="N523" s="9"/>
      <c r="O523" s="9"/>
    </row>
    <row r="524" spans="4:15" x14ac:dyDescent="0.25">
      <c r="D524" s="9"/>
      <c r="E524" s="9"/>
      <c r="L524" s="9"/>
      <c r="M524" s="9"/>
      <c r="N524" s="9"/>
      <c r="O524" s="9"/>
    </row>
    <row r="525" spans="4:15" x14ac:dyDescent="0.25">
      <c r="D525" s="9"/>
      <c r="E525" s="9"/>
      <c r="L525" s="9"/>
      <c r="M525" s="9"/>
      <c r="N525" s="9"/>
      <c r="O525" s="9"/>
    </row>
    <row r="526" spans="4:15" x14ac:dyDescent="0.25">
      <c r="D526" s="9"/>
      <c r="E526" s="9"/>
      <c r="L526" s="9"/>
      <c r="M526" s="9"/>
      <c r="N526" s="9"/>
      <c r="O526" s="9"/>
    </row>
    <row r="527" spans="4:15" x14ac:dyDescent="0.25">
      <c r="D527" s="9"/>
      <c r="E527" s="9"/>
      <c r="L527" s="9"/>
      <c r="M527" s="9"/>
      <c r="N527" s="9"/>
      <c r="O527" s="9"/>
    </row>
    <row r="528" spans="4:15" x14ac:dyDescent="0.25">
      <c r="D528" s="9"/>
      <c r="E528" s="9"/>
      <c r="L528" s="9"/>
      <c r="M528" s="9"/>
      <c r="N528" s="9"/>
      <c r="O528" s="9"/>
    </row>
    <row r="529" spans="4:15" x14ac:dyDescent="0.25">
      <c r="D529" s="9"/>
      <c r="E529" s="9"/>
      <c r="L529" s="9"/>
      <c r="M529" s="9"/>
      <c r="N529" s="9"/>
      <c r="O529" s="9"/>
    </row>
    <row r="530" spans="4:15" x14ac:dyDescent="0.25">
      <c r="D530" s="9"/>
      <c r="E530" s="9"/>
      <c r="L530" s="9"/>
      <c r="M530" s="9"/>
      <c r="N530" s="9"/>
      <c r="O530" s="9"/>
    </row>
    <row r="531" spans="4:15" x14ac:dyDescent="0.25">
      <c r="D531" s="9"/>
      <c r="E531" s="9"/>
      <c r="L531" s="9"/>
      <c r="M531" s="9"/>
      <c r="N531" s="9"/>
      <c r="O531" s="9"/>
    </row>
    <row r="532" spans="4:15" x14ac:dyDescent="0.25">
      <c r="D532" s="9"/>
      <c r="E532" s="9"/>
      <c r="L532" s="9"/>
      <c r="M532" s="9"/>
      <c r="N532" s="9"/>
      <c r="O532" s="9"/>
    </row>
    <row r="533" spans="4:15" x14ac:dyDescent="0.25">
      <c r="D533" s="9"/>
      <c r="E533" s="9"/>
      <c r="L533" s="9"/>
      <c r="M533" s="9"/>
      <c r="N533" s="9"/>
      <c r="O533" s="9"/>
    </row>
    <row r="534" spans="4:15" x14ac:dyDescent="0.25">
      <c r="D534" s="9"/>
      <c r="E534" s="9"/>
      <c r="L534" s="9"/>
      <c r="M534" s="9"/>
      <c r="N534" s="9"/>
      <c r="O534" s="9"/>
    </row>
    <row r="535" spans="4:15" x14ac:dyDescent="0.25">
      <c r="D535" s="9"/>
      <c r="E535" s="9"/>
      <c r="L535" s="9"/>
      <c r="M535" s="9"/>
      <c r="N535" s="9"/>
      <c r="O535" s="9"/>
    </row>
    <row r="536" spans="4:15" x14ac:dyDescent="0.25">
      <c r="D536" s="9"/>
      <c r="E536" s="9"/>
      <c r="L536" s="9"/>
      <c r="M536" s="9"/>
      <c r="N536" s="9"/>
      <c r="O536" s="9"/>
    </row>
    <row r="537" spans="4:15" x14ac:dyDescent="0.25">
      <c r="D537" s="9"/>
      <c r="E537" s="9"/>
      <c r="L537" s="9"/>
      <c r="M537" s="9"/>
      <c r="N537" s="9"/>
      <c r="O537" s="9"/>
    </row>
    <row r="538" spans="4:15" x14ac:dyDescent="0.25">
      <c r="D538" s="9"/>
      <c r="E538" s="9"/>
      <c r="L538" s="9"/>
      <c r="M538" s="9"/>
      <c r="N538" s="9"/>
      <c r="O538" s="9"/>
    </row>
    <row r="539" spans="4:15" x14ac:dyDescent="0.25">
      <c r="D539" s="9"/>
      <c r="E539" s="9"/>
      <c r="L539" s="9"/>
      <c r="M539" s="9"/>
      <c r="N539" s="9"/>
      <c r="O539" s="9"/>
    </row>
    <row r="540" spans="4:15" x14ac:dyDescent="0.25">
      <c r="D540" s="9"/>
      <c r="E540" s="9"/>
      <c r="L540" s="9"/>
      <c r="M540" s="9"/>
      <c r="N540" s="9"/>
      <c r="O540" s="9"/>
    </row>
    <row r="541" spans="4:15" x14ac:dyDescent="0.25">
      <c r="D541" s="9"/>
      <c r="E541" s="9"/>
      <c r="L541" s="9"/>
      <c r="M541" s="9"/>
      <c r="N541" s="9"/>
      <c r="O541" s="9"/>
    </row>
    <row r="542" spans="4:15" x14ac:dyDescent="0.25">
      <c r="D542" s="9"/>
      <c r="E542" s="9"/>
      <c r="L542" s="9"/>
      <c r="M542" s="9"/>
      <c r="N542" s="9"/>
      <c r="O542" s="9"/>
    </row>
    <row r="543" spans="4:15" x14ac:dyDescent="0.25">
      <c r="D543" s="9"/>
      <c r="E543" s="9"/>
      <c r="L543" s="9"/>
      <c r="M543" s="9"/>
      <c r="N543" s="9"/>
      <c r="O543" s="9"/>
    </row>
    <row r="544" spans="4:15" x14ac:dyDescent="0.25">
      <c r="D544" s="9"/>
      <c r="E544" s="9"/>
      <c r="L544" s="9"/>
      <c r="M544" s="9"/>
      <c r="N544" s="9"/>
      <c r="O544" s="9"/>
    </row>
    <row r="545" spans="4:15" x14ac:dyDescent="0.25">
      <c r="D545" s="9"/>
      <c r="E545" s="9"/>
      <c r="L545" s="9"/>
      <c r="M545" s="9"/>
      <c r="N545" s="9"/>
      <c r="O545" s="9"/>
    </row>
    <row r="546" spans="4:15" x14ac:dyDescent="0.25">
      <c r="D546" s="9"/>
      <c r="E546" s="9"/>
      <c r="L546" s="9"/>
      <c r="M546" s="9"/>
      <c r="N546" s="9"/>
      <c r="O546" s="9"/>
    </row>
    <row r="547" spans="4:15" x14ac:dyDescent="0.25">
      <c r="D547" s="9"/>
      <c r="E547" s="9"/>
      <c r="L547" s="9"/>
      <c r="M547" s="9"/>
      <c r="N547" s="9"/>
      <c r="O547" s="9"/>
    </row>
    <row r="548" spans="4:15" x14ac:dyDescent="0.25">
      <c r="D548" s="9"/>
      <c r="E548" s="9"/>
      <c r="L548" s="9"/>
      <c r="M548" s="9"/>
      <c r="N548" s="9"/>
      <c r="O548" s="9"/>
    </row>
    <row r="549" spans="4:15" x14ac:dyDescent="0.25">
      <c r="D549" s="9"/>
      <c r="E549" s="9"/>
      <c r="L549" s="9"/>
      <c r="M549" s="9"/>
      <c r="N549" s="9"/>
      <c r="O549" s="9"/>
    </row>
    <row r="550" spans="4:15" x14ac:dyDescent="0.25">
      <c r="D550" s="9"/>
      <c r="E550" s="9"/>
      <c r="L550" s="9"/>
      <c r="M550" s="9"/>
      <c r="N550" s="9"/>
      <c r="O550" s="9"/>
    </row>
    <row r="551" spans="4:15" x14ac:dyDescent="0.25">
      <c r="D551" s="9"/>
      <c r="E551" s="9"/>
      <c r="L551" s="9"/>
      <c r="M551" s="9"/>
      <c r="N551" s="9"/>
      <c r="O551" s="9"/>
    </row>
    <row r="552" spans="4:15" x14ac:dyDescent="0.25">
      <c r="D552" s="9"/>
      <c r="E552" s="9"/>
      <c r="L552" s="9"/>
      <c r="M552" s="9"/>
      <c r="N552" s="9"/>
      <c r="O552" s="9"/>
    </row>
    <row r="553" spans="4:15" x14ac:dyDescent="0.25">
      <c r="D553" s="9"/>
      <c r="E553" s="9"/>
      <c r="L553" s="9"/>
      <c r="M553" s="9"/>
      <c r="N553" s="9"/>
      <c r="O553" s="9"/>
    </row>
    <row r="554" spans="4:15" x14ac:dyDescent="0.25">
      <c r="D554" s="9"/>
      <c r="E554" s="9"/>
      <c r="L554" s="9"/>
      <c r="M554" s="9"/>
      <c r="N554" s="9"/>
      <c r="O554" s="9"/>
    </row>
    <row r="555" spans="4:15" x14ac:dyDescent="0.25">
      <c r="D555" s="9"/>
      <c r="E555" s="9"/>
      <c r="L555" s="9"/>
      <c r="M555" s="9"/>
      <c r="N555" s="9"/>
      <c r="O555" s="9"/>
    </row>
    <row r="556" spans="4:15" x14ac:dyDescent="0.25">
      <c r="D556" s="9"/>
      <c r="E556" s="9"/>
      <c r="L556" s="9"/>
      <c r="M556" s="9"/>
      <c r="N556" s="9"/>
      <c r="O556" s="9"/>
    </row>
    <row r="557" spans="4:15" x14ac:dyDescent="0.25">
      <c r="D557" s="9"/>
      <c r="E557" s="9"/>
      <c r="L557" s="9"/>
      <c r="M557" s="9"/>
      <c r="N557" s="9"/>
      <c r="O557" s="9"/>
    </row>
    <row r="558" spans="4:15" x14ac:dyDescent="0.25">
      <c r="D558" s="9"/>
      <c r="E558" s="9"/>
      <c r="L558" s="9"/>
      <c r="M558" s="9"/>
      <c r="N558" s="9"/>
      <c r="O558" s="9"/>
    </row>
    <row r="559" spans="4:15" x14ac:dyDescent="0.25">
      <c r="D559" s="9"/>
      <c r="E559" s="9"/>
      <c r="L559" s="9"/>
      <c r="M559" s="9"/>
      <c r="N559" s="9"/>
      <c r="O559" s="9"/>
    </row>
    <row r="560" spans="4:15" x14ac:dyDescent="0.25">
      <c r="D560" s="9"/>
      <c r="E560" s="9"/>
      <c r="L560" s="9"/>
      <c r="M560" s="9"/>
      <c r="N560" s="9"/>
      <c r="O560" s="9"/>
    </row>
    <row r="561" spans="4:15" x14ac:dyDescent="0.25">
      <c r="D561" s="9"/>
      <c r="E561" s="9"/>
      <c r="L561" s="9"/>
      <c r="M561" s="9"/>
      <c r="N561" s="9"/>
      <c r="O561" s="9"/>
    </row>
    <row r="562" spans="4:15" x14ac:dyDescent="0.25">
      <c r="D562" s="9"/>
      <c r="E562" s="9"/>
      <c r="L562" s="9"/>
      <c r="M562" s="9"/>
      <c r="N562" s="9"/>
      <c r="O562" s="9"/>
    </row>
    <row r="563" spans="4:15" x14ac:dyDescent="0.25">
      <c r="D563" s="9"/>
      <c r="E563" s="9"/>
      <c r="L563" s="9"/>
      <c r="M563" s="9"/>
      <c r="N563" s="9"/>
      <c r="O563" s="9"/>
    </row>
    <row r="564" spans="4:15" x14ac:dyDescent="0.25">
      <c r="D564" s="9"/>
      <c r="E564" s="9"/>
      <c r="L564" s="9"/>
      <c r="M564" s="9"/>
      <c r="N564" s="9"/>
      <c r="O564" s="9"/>
    </row>
    <row r="565" spans="4:15" x14ac:dyDescent="0.25">
      <c r="D565" s="9"/>
      <c r="E565" s="9"/>
      <c r="L565" s="9"/>
      <c r="M565" s="9"/>
      <c r="N565" s="9"/>
      <c r="O565" s="9"/>
    </row>
    <row r="566" spans="4:15" x14ac:dyDescent="0.25">
      <c r="D566" s="9"/>
      <c r="E566" s="9"/>
      <c r="L566" s="9"/>
      <c r="M566" s="9"/>
      <c r="N566" s="9"/>
      <c r="O566" s="9"/>
    </row>
    <row r="567" spans="4:15" x14ac:dyDescent="0.25">
      <c r="D567" s="9"/>
      <c r="E567" s="9"/>
      <c r="L567" s="9"/>
      <c r="M567" s="9"/>
      <c r="N567" s="9"/>
      <c r="O567" s="9"/>
    </row>
    <row r="568" spans="4:15" x14ac:dyDescent="0.25">
      <c r="D568" s="9"/>
      <c r="E568" s="9"/>
      <c r="L568" s="9"/>
      <c r="M568" s="9"/>
      <c r="N568" s="9"/>
      <c r="O568" s="9"/>
    </row>
    <row r="569" spans="4:15" x14ac:dyDescent="0.25">
      <c r="D569" s="9"/>
      <c r="E569" s="9"/>
      <c r="L569" s="9"/>
      <c r="M569" s="9"/>
      <c r="N569" s="9"/>
      <c r="O569" s="9"/>
    </row>
    <row r="570" spans="4:15" x14ac:dyDescent="0.25">
      <c r="D570" s="9"/>
      <c r="E570" s="9"/>
      <c r="L570" s="9"/>
      <c r="M570" s="9"/>
      <c r="N570" s="9"/>
      <c r="O570" s="9"/>
    </row>
    <row r="571" spans="4:15" x14ac:dyDescent="0.25">
      <c r="D571" s="9"/>
      <c r="E571" s="9"/>
      <c r="L571" s="9"/>
      <c r="M571" s="9"/>
      <c r="N571" s="9"/>
      <c r="O571" s="9"/>
    </row>
    <row r="572" spans="4:15" x14ac:dyDescent="0.25">
      <c r="D572" s="9"/>
      <c r="E572" s="9"/>
      <c r="L572" s="9"/>
      <c r="M572" s="9"/>
      <c r="N572" s="9"/>
      <c r="O572" s="9"/>
    </row>
    <row r="573" spans="4:15" x14ac:dyDescent="0.25">
      <c r="D573" s="9"/>
      <c r="E573" s="9"/>
      <c r="L573" s="9"/>
      <c r="M573" s="9"/>
      <c r="N573" s="9"/>
      <c r="O573" s="9"/>
    </row>
    <row r="574" spans="4:15" x14ac:dyDescent="0.25">
      <c r="D574" s="9"/>
      <c r="E574" s="9"/>
      <c r="L574" s="9"/>
      <c r="M574" s="9"/>
      <c r="N574" s="9"/>
      <c r="O574" s="9"/>
    </row>
    <row r="575" spans="4:15" x14ac:dyDescent="0.25">
      <c r="D575" s="9"/>
      <c r="E575" s="9"/>
      <c r="L575" s="9"/>
      <c r="M575" s="9"/>
      <c r="N575" s="9"/>
      <c r="O575" s="9"/>
    </row>
    <row r="576" spans="4:15" x14ac:dyDescent="0.25">
      <c r="D576" s="9"/>
      <c r="E576" s="9"/>
      <c r="L576" s="9"/>
      <c r="M576" s="9"/>
      <c r="N576" s="9"/>
      <c r="O576" s="9"/>
    </row>
    <row r="577" spans="4:15" x14ac:dyDescent="0.25">
      <c r="D577" s="9"/>
      <c r="E577" s="9"/>
      <c r="L577" s="9"/>
      <c r="M577" s="9"/>
      <c r="N577" s="9"/>
      <c r="O577" s="9"/>
    </row>
    <row r="578" spans="4:15" x14ac:dyDescent="0.25">
      <c r="D578" s="9"/>
      <c r="E578" s="9"/>
      <c r="L578" s="9"/>
      <c r="M578" s="9"/>
      <c r="N578" s="9"/>
      <c r="O578" s="9"/>
    </row>
    <row r="579" spans="4:15" x14ac:dyDescent="0.25">
      <c r="D579" s="9"/>
      <c r="E579" s="9"/>
      <c r="L579" s="9"/>
      <c r="M579" s="9"/>
      <c r="N579" s="9"/>
      <c r="O579" s="9"/>
    </row>
    <row r="580" spans="4:15" x14ac:dyDescent="0.25">
      <c r="D580" s="9"/>
      <c r="E580" s="9"/>
      <c r="L580" s="9"/>
      <c r="M580" s="9"/>
      <c r="N580" s="9"/>
      <c r="O580" s="9"/>
    </row>
    <row r="581" spans="4:15" x14ac:dyDescent="0.25">
      <c r="D581" s="9"/>
      <c r="E581" s="9"/>
      <c r="L581" s="9"/>
      <c r="M581" s="9"/>
      <c r="N581" s="9"/>
      <c r="O581" s="9"/>
    </row>
    <row r="582" spans="4:15" x14ac:dyDescent="0.25">
      <c r="D582" s="9"/>
      <c r="E582" s="9"/>
      <c r="L582" s="9"/>
      <c r="M582" s="9"/>
      <c r="N582" s="9"/>
      <c r="O582" s="9"/>
    </row>
    <row r="583" spans="4:15" x14ac:dyDescent="0.25">
      <c r="D583" s="9"/>
      <c r="E583" s="9"/>
      <c r="L583" s="9"/>
      <c r="M583" s="9"/>
      <c r="N583" s="9"/>
      <c r="O583" s="9"/>
    </row>
    <row r="584" spans="4:15" x14ac:dyDescent="0.25">
      <c r="D584" s="9"/>
      <c r="E584" s="9"/>
      <c r="L584" s="9"/>
      <c r="M584" s="9"/>
      <c r="N584" s="9"/>
      <c r="O584" s="9"/>
    </row>
    <row r="585" spans="4:15" x14ac:dyDescent="0.25">
      <c r="D585" s="9"/>
      <c r="E585" s="9"/>
      <c r="L585" s="9"/>
      <c r="M585" s="9"/>
      <c r="N585" s="9"/>
      <c r="O585" s="9"/>
    </row>
    <row r="586" spans="4:15" x14ac:dyDescent="0.25">
      <c r="D586" s="9"/>
      <c r="E586" s="9"/>
      <c r="L586" s="9"/>
      <c r="M586" s="9"/>
      <c r="N586" s="9"/>
      <c r="O586" s="9"/>
    </row>
    <row r="587" spans="4:15" x14ac:dyDescent="0.25">
      <c r="D587" s="9"/>
      <c r="E587" s="9"/>
      <c r="L587" s="9"/>
      <c r="M587" s="9"/>
      <c r="N587" s="9"/>
      <c r="O587" s="9"/>
    </row>
    <row r="588" spans="4:15" x14ac:dyDescent="0.25">
      <c r="D588" s="9"/>
      <c r="E588" s="9"/>
      <c r="L588" s="9"/>
      <c r="M588" s="9"/>
      <c r="N588" s="9"/>
      <c r="O588" s="9"/>
    </row>
    <row r="589" spans="4:15" x14ac:dyDescent="0.25">
      <c r="D589" s="9"/>
      <c r="E589" s="9"/>
      <c r="L589" s="9"/>
      <c r="M589" s="9"/>
      <c r="N589" s="9"/>
      <c r="O589" s="9"/>
    </row>
    <row r="590" spans="4:15" x14ac:dyDescent="0.25">
      <c r="D590" s="9"/>
      <c r="E590" s="9"/>
      <c r="L590" s="9"/>
      <c r="M590" s="9"/>
      <c r="N590" s="9"/>
      <c r="O590" s="9"/>
    </row>
    <row r="591" spans="4:15" x14ac:dyDescent="0.25">
      <c r="D591" s="9"/>
      <c r="E591" s="9"/>
      <c r="L591" s="9"/>
      <c r="M591" s="9"/>
      <c r="N591" s="9"/>
      <c r="O591" s="9"/>
    </row>
    <row r="592" spans="4:15" x14ac:dyDescent="0.25">
      <c r="D592" s="9"/>
      <c r="E592" s="9"/>
      <c r="L592" s="9"/>
      <c r="M592" s="9"/>
      <c r="N592" s="9"/>
      <c r="O592" s="9"/>
    </row>
    <row r="593" spans="4:15" x14ac:dyDescent="0.25">
      <c r="D593" s="9"/>
      <c r="E593" s="9"/>
      <c r="L593" s="9"/>
      <c r="M593" s="9"/>
      <c r="N593" s="9"/>
      <c r="O593" s="9"/>
    </row>
    <row r="594" spans="4:15" x14ac:dyDescent="0.25">
      <c r="D594" s="9"/>
      <c r="E594" s="9"/>
      <c r="L594" s="9"/>
      <c r="M594" s="9"/>
      <c r="N594" s="9"/>
      <c r="O594" s="9"/>
    </row>
    <row r="595" spans="4:15" x14ac:dyDescent="0.25">
      <c r="D595" s="9"/>
      <c r="E595" s="9"/>
      <c r="L595" s="9"/>
      <c r="M595" s="9"/>
      <c r="N595" s="9"/>
      <c r="O595" s="9"/>
    </row>
    <row r="596" spans="4:15" x14ac:dyDescent="0.25">
      <c r="D596" s="9"/>
      <c r="E596" s="9"/>
      <c r="L596" s="9"/>
      <c r="M596" s="9"/>
      <c r="N596" s="9"/>
      <c r="O596" s="9"/>
    </row>
    <row r="597" spans="4:15" x14ac:dyDescent="0.25">
      <c r="D597" s="9"/>
      <c r="E597" s="9"/>
      <c r="L597" s="9"/>
      <c r="M597" s="9"/>
      <c r="N597" s="9"/>
      <c r="O597" s="9"/>
    </row>
    <row r="598" spans="4:15" x14ac:dyDescent="0.25">
      <c r="D598" s="9"/>
      <c r="E598" s="9"/>
      <c r="L598" s="9"/>
      <c r="M598" s="9"/>
      <c r="N598" s="9"/>
      <c r="O598" s="9"/>
    </row>
    <row r="599" spans="4:15" x14ac:dyDescent="0.25">
      <c r="D599" s="9"/>
      <c r="E599" s="9"/>
      <c r="L599" s="9"/>
      <c r="M599" s="9"/>
      <c r="N599" s="9"/>
      <c r="O599" s="9"/>
    </row>
    <row r="600" spans="4:15" x14ac:dyDescent="0.25">
      <c r="D600" s="9"/>
      <c r="E600" s="9"/>
      <c r="L600" s="9"/>
      <c r="M600" s="9"/>
      <c r="N600" s="9"/>
      <c r="O600" s="9"/>
    </row>
    <row r="601" spans="4:15" x14ac:dyDescent="0.25">
      <c r="D601" s="9"/>
      <c r="E601" s="9"/>
      <c r="L601" s="9"/>
      <c r="M601" s="9"/>
      <c r="N601" s="9"/>
      <c r="O601" s="9"/>
    </row>
    <row r="602" spans="4:15" x14ac:dyDescent="0.25">
      <c r="D602" s="9"/>
      <c r="E602" s="9"/>
      <c r="L602" s="9"/>
      <c r="M602" s="9"/>
      <c r="N602" s="9"/>
      <c r="O602" s="9"/>
    </row>
    <row r="603" spans="4:15" x14ac:dyDescent="0.25">
      <c r="D603" s="9"/>
      <c r="E603" s="9"/>
      <c r="L603" s="9"/>
      <c r="M603" s="9"/>
      <c r="N603" s="9"/>
      <c r="O603" s="9"/>
    </row>
    <row r="604" spans="4:15" x14ac:dyDescent="0.25">
      <c r="D604" s="9"/>
      <c r="E604" s="9"/>
      <c r="L604" s="9"/>
      <c r="M604" s="9"/>
      <c r="N604" s="9"/>
      <c r="O604" s="9"/>
    </row>
    <row r="605" spans="4:15" x14ac:dyDescent="0.25">
      <c r="D605" s="9"/>
      <c r="E605" s="9"/>
      <c r="L605" s="9"/>
      <c r="M605" s="9"/>
      <c r="N605" s="9"/>
      <c r="O605" s="9"/>
    </row>
    <row r="606" spans="4:15" x14ac:dyDescent="0.25">
      <c r="D606" s="9"/>
      <c r="E606" s="9"/>
      <c r="L606" s="9"/>
      <c r="M606" s="9"/>
      <c r="N606" s="9"/>
      <c r="O606" s="9"/>
    </row>
    <row r="607" spans="4:15" x14ac:dyDescent="0.25">
      <c r="D607" s="9"/>
      <c r="E607" s="9"/>
      <c r="L607" s="9"/>
      <c r="M607" s="9"/>
      <c r="N607" s="9"/>
      <c r="O607" s="9"/>
    </row>
    <row r="608" spans="4:15" x14ac:dyDescent="0.25">
      <c r="D608" s="9"/>
      <c r="E608" s="9"/>
      <c r="L608" s="9"/>
      <c r="M608" s="9"/>
      <c r="N608" s="9"/>
      <c r="O608" s="9"/>
    </row>
    <row r="609" spans="4:15" x14ac:dyDescent="0.25">
      <c r="D609" s="9"/>
      <c r="E609" s="9"/>
      <c r="L609" s="9"/>
      <c r="M609" s="9"/>
      <c r="N609" s="9"/>
      <c r="O609" s="9"/>
    </row>
    <row r="610" spans="4:15" x14ac:dyDescent="0.25">
      <c r="D610" s="9"/>
      <c r="E610" s="9"/>
      <c r="L610" s="9"/>
      <c r="M610" s="9"/>
      <c r="N610" s="9"/>
      <c r="O610" s="9"/>
    </row>
    <row r="611" spans="4:15" x14ac:dyDescent="0.25">
      <c r="D611" s="9"/>
      <c r="E611" s="9"/>
      <c r="L611" s="9"/>
      <c r="M611" s="9"/>
      <c r="N611" s="9"/>
      <c r="O611" s="9"/>
    </row>
    <row r="612" spans="4:15" x14ac:dyDescent="0.25">
      <c r="D612" s="9"/>
      <c r="E612" s="9"/>
      <c r="L612" s="9"/>
      <c r="M612" s="9"/>
      <c r="N612" s="9"/>
      <c r="O612" s="9"/>
    </row>
    <row r="613" spans="4:15" x14ac:dyDescent="0.25">
      <c r="D613" s="9"/>
      <c r="E613" s="9"/>
      <c r="L613" s="9"/>
      <c r="M613" s="9"/>
      <c r="N613" s="9"/>
      <c r="O613" s="9"/>
    </row>
    <row r="614" spans="4:15" x14ac:dyDescent="0.25">
      <c r="D614" s="9"/>
      <c r="E614" s="9"/>
      <c r="L614" s="9"/>
      <c r="M614" s="9"/>
      <c r="N614" s="9"/>
      <c r="O614" s="9"/>
    </row>
    <row r="615" spans="4:15" x14ac:dyDescent="0.25">
      <c r="D615" s="9"/>
      <c r="E615" s="9"/>
      <c r="L615" s="9"/>
      <c r="M615" s="9"/>
      <c r="N615" s="9"/>
      <c r="O615" s="9"/>
    </row>
    <row r="616" spans="4:15" x14ac:dyDescent="0.25">
      <c r="D616" s="9"/>
      <c r="E616" s="9"/>
      <c r="L616" s="9"/>
      <c r="M616" s="9"/>
      <c r="N616" s="9"/>
      <c r="O616" s="9"/>
    </row>
    <row r="617" spans="4:15" x14ac:dyDescent="0.25">
      <c r="D617" s="9"/>
      <c r="E617" s="9"/>
      <c r="L617" s="9"/>
      <c r="M617" s="9"/>
      <c r="N617" s="9"/>
      <c r="O617" s="9"/>
    </row>
    <row r="618" spans="4:15" x14ac:dyDescent="0.25">
      <c r="D618" s="9"/>
      <c r="E618" s="9"/>
      <c r="L618" s="9"/>
      <c r="M618" s="9"/>
      <c r="N618" s="9"/>
      <c r="O618" s="9"/>
    </row>
    <row r="619" spans="4:15" x14ac:dyDescent="0.25">
      <c r="D619" s="9"/>
      <c r="E619" s="9"/>
      <c r="L619" s="9"/>
      <c r="M619" s="9"/>
      <c r="N619" s="9"/>
      <c r="O619" s="9"/>
    </row>
    <row r="620" spans="4:15" x14ac:dyDescent="0.25">
      <c r="D620" s="9"/>
      <c r="E620" s="9"/>
      <c r="L620" s="9"/>
      <c r="M620" s="9"/>
      <c r="N620" s="9"/>
      <c r="O620" s="9"/>
    </row>
    <row r="621" spans="4:15" x14ac:dyDescent="0.25">
      <c r="D621" s="9"/>
      <c r="E621" s="9"/>
      <c r="L621" s="9"/>
      <c r="M621" s="9"/>
      <c r="N621" s="9"/>
      <c r="O621" s="9"/>
    </row>
    <row r="622" spans="4:15" x14ac:dyDescent="0.25">
      <c r="D622" s="9"/>
      <c r="E622" s="9"/>
      <c r="L622" s="9"/>
      <c r="M622" s="9"/>
      <c r="N622" s="9"/>
      <c r="O622" s="9"/>
    </row>
    <row r="623" spans="4:15" x14ac:dyDescent="0.25">
      <c r="D623" s="9"/>
      <c r="E623" s="9"/>
      <c r="L623" s="9"/>
      <c r="M623" s="9"/>
      <c r="N623" s="9"/>
      <c r="O623" s="9"/>
    </row>
    <row r="624" spans="4:15" x14ac:dyDescent="0.25">
      <c r="D624" s="9"/>
      <c r="E624" s="9"/>
      <c r="L624" s="9"/>
      <c r="M624" s="9"/>
      <c r="N624" s="9"/>
      <c r="O624" s="9"/>
    </row>
    <row r="625" spans="4:15" x14ac:dyDescent="0.25">
      <c r="D625" s="9"/>
      <c r="E625" s="9"/>
      <c r="L625" s="9"/>
      <c r="M625" s="9"/>
      <c r="N625" s="9"/>
      <c r="O625" s="9"/>
    </row>
    <row r="626" spans="4:15" x14ac:dyDescent="0.25">
      <c r="D626" s="9"/>
      <c r="E626" s="9"/>
      <c r="L626" s="9"/>
      <c r="M626" s="9"/>
      <c r="N626" s="9"/>
      <c r="O626" s="9"/>
    </row>
    <row r="627" spans="4:15" x14ac:dyDescent="0.25">
      <c r="D627" s="9"/>
      <c r="E627" s="9"/>
      <c r="L627" s="9"/>
      <c r="M627" s="9"/>
      <c r="N627" s="9"/>
      <c r="O627" s="9"/>
    </row>
    <row r="628" spans="4:15" x14ac:dyDescent="0.25">
      <c r="D628" s="9"/>
      <c r="E628" s="9"/>
      <c r="L628" s="9"/>
      <c r="M628" s="9"/>
      <c r="N628" s="9"/>
      <c r="O628" s="9"/>
    </row>
    <row r="629" spans="4:15" x14ac:dyDescent="0.25">
      <c r="D629" s="9"/>
      <c r="E629" s="9"/>
      <c r="L629" s="9"/>
      <c r="M629" s="9"/>
      <c r="N629" s="9"/>
      <c r="O629" s="9"/>
    </row>
    <row r="630" spans="4:15" x14ac:dyDescent="0.25">
      <c r="D630" s="9"/>
      <c r="E630" s="9"/>
      <c r="L630" s="9"/>
      <c r="M630" s="9"/>
      <c r="N630" s="9"/>
      <c r="O630" s="9"/>
    </row>
    <row r="631" spans="4:15" x14ac:dyDescent="0.25">
      <c r="D631" s="9"/>
      <c r="E631" s="9"/>
      <c r="L631" s="9"/>
      <c r="M631" s="9"/>
      <c r="N631" s="9"/>
      <c r="O631" s="9"/>
    </row>
    <row r="632" spans="4:15" x14ac:dyDescent="0.25">
      <c r="D632" s="9"/>
      <c r="E632" s="9"/>
      <c r="L632" s="9"/>
      <c r="M632" s="9"/>
      <c r="N632" s="9"/>
      <c r="O632" s="9"/>
    </row>
    <row r="633" spans="4:15" x14ac:dyDescent="0.25">
      <c r="D633" s="9"/>
      <c r="E633" s="9"/>
      <c r="L633" s="9"/>
      <c r="M633" s="9"/>
      <c r="N633" s="9"/>
      <c r="O633" s="9"/>
    </row>
    <row r="634" spans="4:15" x14ac:dyDescent="0.25">
      <c r="D634" s="9"/>
      <c r="E634" s="9"/>
      <c r="L634" s="9"/>
      <c r="M634" s="9"/>
      <c r="N634" s="9"/>
      <c r="O634" s="9"/>
    </row>
    <row r="635" spans="4:15" x14ac:dyDescent="0.25">
      <c r="D635" s="9"/>
      <c r="E635" s="9"/>
      <c r="L635" s="9"/>
      <c r="M635" s="9"/>
      <c r="N635" s="9"/>
      <c r="O635" s="9"/>
    </row>
    <row r="636" spans="4:15" x14ac:dyDescent="0.25">
      <c r="D636" s="9"/>
      <c r="E636" s="9"/>
      <c r="L636" s="9"/>
      <c r="M636" s="9"/>
      <c r="N636" s="9"/>
      <c r="O636" s="9"/>
    </row>
    <row r="637" spans="4:15" x14ac:dyDescent="0.25">
      <c r="D637" s="9"/>
      <c r="E637" s="9"/>
      <c r="L637" s="9"/>
      <c r="M637" s="9"/>
      <c r="N637" s="9"/>
      <c r="O637" s="9"/>
    </row>
    <row r="638" spans="4:15" x14ac:dyDescent="0.25">
      <c r="D638" s="9"/>
      <c r="E638" s="9"/>
      <c r="L638" s="9"/>
      <c r="M638" s="9"/>
      <c r="N638" s="9"/>
      <c r="O638" s="9"/>
    </row>
    <row r="639" spans="4:15" x14ac:dyDescent="0.25">
      <c r="D639" s="9"/>
      <c r="E639" s="9"/>
      <c r="L639" s="9"/>
      <c r="M639" s="9"/>
      <c r="N639" s="9"/>
      <c r="O639" s="9"/>
    </row>
    <row r="640" spans="4:15" x14ac:dyDescent="0.25">
      <c r="D640" s="9"/>
      <c r="E640" s="9"/>
      <c r="L640" s="9"/>
      <c r="M640" s="9"/>
      <c r="N640" s="9"/>
      <c r="O640" s="9"/>
    </row>
    <row r="641" spans="4:15" x14ac:dyDescent="0.25">
      <c r="D641" s="9"/>
      <c r="E641" s="9"/>
      <c r="L641" s="9"/>
      <c r="M641" s="9"/>
      <c r="N641" s="9"/>
      <c r="O641" s="9"/>
    </row>
    <row r="642" spans="4:15" x14ac:dyDescent="0.25">
      <c r="D642" s="9"/>
      <c r="E642" s="9"/>
      <c r="L642" s="9"/>
      <c r="M642" s="9"/>
      <c r="N642" s="9"/>
      <c r="O642" s="9"/>
    </row>
    <row r="643" spans="4:15" x14ac:dyDescent="0.25">
      <c r="D643" s="9"/>
      <c r="E643" s="9"/>
      <c r="L643" s="9"/>
      <c r="M643" s="9"/>
      <c r="N643" s="9"/>
      <c r="O643" s="9"/>
    </row>
    <row r="644" spans="4:15" x14ac:dyDescent="0.25">
      <c r="D644" s="9"/>
      <c r="E644" s="9"/>
      <c r="L644" s="9"/>
      <c r="M644" s="9"/>
      <c r="N644" s="9"/>
      <c r="O644" s="9"/>
    </row>
    <row r="645" spans="4:15" x14ac:dyDescent="0.25">
      <c r="D645" s="9"/>
      <c r="E645" s="9"/>
      <c r="L645" s="9"/>
      <c r="M645" s="9"/>
      <c r="N645" s="9"/>
      <c r="O645" s="9"/>
    </row>
    <row r="646" spans="4:15" x14ac:dyDescent="0.25">
      <c r="D646" s="9"/>
      <c r="E646" s="9"/>
      <c r="L646" s="9"/>
      <c r="M646" s="9"/>
      <c r="N646" s="9"/>
      <c r="O646" s="9"/>
    </row>
    <row r="647" spans="4:15" x14ac:dyDescent="0.25">
      <c r="D647" s="9"/>
      <c r="E647" s="9"/>
      <c r="L647" s="9"/>
      <c r="M647" s="9"/>
      <c r="N647" s="9"/>
      <c r="O647" s="9"/>
    </row>
    <row r="648" spans="4:15" x14ac:dyDescent="0.25">
      <c r="D648" s="9"/>
      <c r="E648" s="9"/>
      <c r="L648" s="9"/>
      <c r="M648" s="9"/>
      <c r="N648" s="9"/>
      <c r="O648" s="9"/>
    </row>
    <row r="649" spans="4:15" x14ac:dyDescent="0.25">
      <c r="D649" s="9"/>
      <c r="E649" s="9"/>
      <c r="L649" s="9"/>
      <c r="M649" s="9"/>
      <c r="N649" s="9"/>
      <c r="O649" s="9"/>
    </row>
    <row r="650" spans="4:15" x14ac:dyDescent="0.25">
      <c r="D650" s="9"/>
      <c r="E650" s="9"/>
      <c r="L650" s="9"/>
      <c r="M650" s="9"/>
      <c r="N650" s="9"/>
      <c r="O650" s="9"/>
    </row>
    <row r="651" spans="4:15" x14ac:dyDescent="0.25">
      <c r="D651" s="9"/>
      <c r="E651" s="9"/>
      <c r="L651" s="9"/>
      <c r="M651" s="9"/>
      <c r="N651" s="9"/>
      <c r="O651" s="9"/>
    </row>
    <row r="652" spans="4:15" x14ac:dyDescent="0.25">
      <c r="D652" s="9"/>
      <c r="E652" s="9"/>
      <c r="L652" s="9"/>
      <c r="M652" s="9"/>
      <c r="N652" s="9"/>
      <c r="O652" s="9"/>
    </row>
    <row r="653" spans="4:15" x14ac:dyDescent="0.25">
      <c r="D653" s="9"/>
      <c r="E653" s="9"/>
      <c r="L653" s="9"/>
      <c r="M653" s="9"/>
      <c r="N653" s="9"/>
      <c r="O653" s="9"/>
    </row>
    <row r="654" spans="4:15" x14ac:dyDescent="0.25">
      <c r="D654" s="9"/>
      <c r="E654" s="9"/>
      <c r="L654" s="9"/>
      <c r="M654" s="9"/>
      <c r="N654" s="9"/>
      <c r="O654" s="9"/>
    </row>
    <row r="655" spans="4:15" x14ac:dyDescent="0.25">
      <c r="D655" s="9"/>
      <c r="E655" s="9"/>
      <c r="L655" s="9"/>
      <c r="M655" s="9"/>
      <c r="N655" s="9"/>
      <c r="O655" s="9"/>
    </row>
    <row r="656" spans="4:15" x14ac:dyDescent="0.25">
      <c r="D656" s="9"/>
      <c r="E656" s="9"/>
      <c r="L656" s="9"/>
      <c r="M656" s="9"/>
      <c r="N656" s="9"/>
      <c r="O656" s="9"/>
    </row>
    <row r="657" spans="4:15" x14ac:dyDescent="0.25">
      <c r="D657" s="9"/>
      <c r="E657" s="9"/>
      <c r="L657" s="9"/>
      <c r="M657" s="9"/>
      <c r="N657" s="9"/>
      <c r="O657" s="9"/>
    </row>
    <row r="658" spans="4:15" x14ac:dyDescent="0.25">
      <c r="D658" s="9"/>
      <c r="E658" s="9"/>
      <c r="L658" s="9"/>
      <c r="M658" s="9"/>
      <c r="N658" s="9"/>
      <c r="O658" s="9"/>
    </row>
    <row r="659" spans="4:15" x14ac:dyDescent="0.25">
      <c r="D659" s="9"/>
      <c r="E659" s="9"/>
      <c r="L659" s="9"/>
      <c r="M659" s="9"/>
      <c r="N659" s="9"/>
      <c r="O659" s="9"/>
    </row>
    <row r="660" spans="4:15" x14ac:dyDescent="0.25">
      <c r="D660" s="9"/>
      <c r="E660" s="9"/>
      <c r="L660" s="9"/>
      <c r="M660" s="9"/>
      <c r="N660" s="9"/>
      <c r="O660" s="9"/>
    </row>
    <row r="661" spans="4:15" x14ac:dyDescent="0.25">
      <c r="D661" s="9"/>
      <c r="E661" s="9"/>
      <c r="L661" s="9"/>
      <c r="M661" s="9"/>
      <c r="N661" s="9"/>
      <c r="O661" s="9"/>
    </row>
    <row r="662" spans="4:15" x14ac:dyDescent="0.25">
      <c r="D662" s="9"/>
      <c r="E662" s="9"/>
      <c r="L662" s="9"/>
      <c r="M662" s="9"/>
      <c r="N662" s="9"/>
      <c r="O662" s="9"/>
    </row>
    <row r="663" spans="4:15" x14ac:dyDescent="0.25">
      <c r="D663" s="9"/>
      <c r="E663" s="9"/>
      <c r="L663" s="9"/>
      <c r="M663" s="9"/>
      <c r="N663" s="9"/>
      <c r="O663" s="9"/>
    </row>
    <row r="664" spans="4:15" x14ac:dyDescent="0.25">
      <c r="D664" s="9"/>
      <c r="E664" s="9"/>
      <c r="L664" s="9"/>
      <c r="M664" s="9"/>
      <c r="N664" s="9"/>
      <c r="O664" s="9"/>
    </row>
    <row r="665" spans="4:15" x14ac:dyDescent="0.25">
      <c r="D665" s="9"/>
      <c r="E665" s="9"/>
      <c r="L665" s="9"/>
      <c r="M665" s="9"/>
      <c r="N665" s="9"/>
      <c r="O665" s="9"/>
    </row>
    <row r="666" spans="4:15" x14ac:dyDescent="0.25">
      <c r="D666" s="9"/>
      <c r="E666" s="9"/>
      <c r="L666" s="9"/>
      <c r="M666" s="9"/>
      <c r="N666" s="9"/>
      <c r="O666" s="9"/>
    </row>
    <row r="667" spans="4:15" x14ac:dyDescent="0.25">
      <c r="D667" s="9"/>
      <c r="E667" s="9"/>
      <c r="L667" s="9"/>
      <c r="M667" s="9"/>
      <c r="N667" s="9"/>
      <c r="O667" s="9"/>
    </row>
    <row r="668" spans="4:15" x14ac:dyDescent="0.25">
      <c r="D668" s="9"/>
      <c r="E668" s="9"/>
      <c r="L668" s="9"/>
      <c r="M668" s="9"/>
      <c r="N668" s="9"/>
      <c r="O668" s="9"/>
    </row>
    <row r="669" spans="4:15" x14ac:dyDescent="0.25">
      <c r="D669" s="9"/>
      <c r="E669" s="9"/>
      <c r="L669" s="9"/>
      <c r="M669" s="9"/>
      <c r="N669" s="9"/>
      <c r="O669" s="9"/>
    </row>
    <row r="670" spans="4:15" x14ac:dyDescent="0.25">
      <c r="D670" s="9"/>
      <c r="E670" s="9"/>
      <c r="L670" s="9"/>
      <c r="M670" s="9"/>
      <c r="N670" s="9"/>
      <c r="O670" s="9"/>
    </row>
    <row r="671" spans="4:15" x14ac:dyDescent="0.25">
      <c r="D671" s="9"/>
      <c r="E671" s="9"/>
      <c r="L671" s="9"/>
      <c r="M671" s="9"/>
      <c r="N671" s="9"/>
      <c r="O671" s="9"/>
    </row>
    <row r="672" spans="4:15" x14ac:dyDescent="0.25">
      <c r="D672" s="9"/>
      <c r="E672" s="9"/>
      <c r="L672" s="9"/>
      <c r="M672" s="9"/>
      <c r="N672" s="9"/>
      <c r="O672" s="9"/>
    </row>
    <row r="673" spans="4:15" x14ac:dyDescent="0.25">
      <c r="D673" s="9"/>
      <c r="E673" s="9"/>
      <c r="L673" s="9"/>
      <c r="M673" s="9"/>
      <c r="N673" s="9"/>
      <c r="O673" s="9"/>
    </row>
    <row r="674" spans="4:15" x14ac:dyDescent="0.25">
      <c r="D674" s="9"/>
      <c r="E674" s="9"/>
      <c r="L674" s="9"/>
      <c r="M674" s="9"/>
      <c r="N674" s="9"/>
      <c r="O674" s="9"/>
    </row>
    <row r="675" spans="4:15" x14ac:dyDescent="0.25">
      <c r="D675" s="9"/>
      <c r="E675" s="9"/>
      <c r="L675" s="9"/>
      <c r="M675" s="9"/>
      <c r="N675" s="9"/>
      <c r="O675" s="9"/>
    </row>
    <row r="676" spans="4:15" x14ac:dyDescent="0.25">
      <c r="D676" s="9"/>
      <c r="E676" s="9"/>
      <c r="L676" s="9"/>
      <c r="M676" s="9"/>
      <c r="N676" s="9"/>
      <c r="O676" s="9"/>
    </row>
    <row r="677" spans="4:15" x14ac:dyDescent="0.25">
      <c r="D677" s="9"/>
      <c r="E677" s="9"/>
      <c r="L677" s="9"/>
      <c r="M677" s="9"/>
      <c r="N677" s="9"/>
      <c r="O677" s="9"/>
    </row>
    <row r="678" spans="4:15" x14ac:dyDescent="0.25">
      <c r="D678" s="9"/>
      <c r="E678" s="9"/>
      <c r="L678" s="9"/>
      <c r="M678" s="9"/>
      <c r="N678" s="9"/>
      <c r="O678" s="9"/>
    </row>
    <row r="679" spans="4:15" x14ac:dyDescent="0.25">
      <c r="D679" s="9"/>
      <c r="E679" s="9"/>
      <c r="L679" s="9"/>
      <c r="M679" s="9"/>
      <c r="N679" s="9"/>
      <c r="O679" s="9"/>
    </row>
    <row r="680" spans="4:15" x14ac:dyDescent="0.25">
      <c r="D680" s="9"/>
      <c r="E680" s="9"/>
      <c r="L680" s="9"/>
      <c r="M680" s="9"/>
      <c r="N680" s="9"/>
      <c r="O680" s="9"/>
    </row>
    <row r="681" spans="4:15" x14ac:dyDescent="0.25">
      <c r="D681" s="9"/>
      <c r="E681" s="9"/>
      <c r="L681" s="9"/>
      <c r="M681" s="9"/>
      <c r="N681" s="9"/>
      <c r="O681" s="9"/>
    </row>
    <row r="682" spans="4:15" x14ac:dyDescent="0.25">
      <c r="D682" s="9"/>
      <c r="E682" s="9"/>
      <c r="L682" s="9"/>
      <c r="M682" s="9"/>
      <c r="N682" s="9"/>
      <c r="O682" s="9"/>
    </row>
    <row r="683" spans="4:15" x14ac:dyDescent="0.25">
      <c r="D683" s="9"/>
      <c r="E683" s="9"/>
      <c r="L683" s="9"/>
      <c r="M683" s="9"/>
      <c r="N683" s="9"/>
      <c r="O683" s="9"/>
    </row>
    <row r="684" spans="4:15" x14ac:dyDescent="0.25">
      <c r="D684" s="9"/>
      <c r="E684" s="9"/>
      <c r="L684" s="9"/>
      <c r="M684" s="9"/>
      <c r="N684" s="9"/>
      <c r="O684" s="9"/>
    </row>
    <row r="685" spans="4:15" x14ac:dyDescent="0.25">
      <c r="D685" s="9"/>
      <c r="E685" s="9"/>
      <c r="L685" s="9"/>
      <c r="M685" s="9"/>
      <c r="N685" s="9"/>
      <c r="O685" s="9"/>
    </row>
    <row r="686" spans="4:15" x14ac:dyDescent="0.25">
      <c r="D686" s="9"/>
      <c r="E686" s="9"/>
      <c r="L686" s="9"/>
      <c r="M686" s="9"/>
      <c r="N686" s="9"/>
      <c r="O686" s="9"/>
    </row>
    <row r="687" spans="4:15" x14ac:dyDescent="0.25">
      <c r="D687" s="9"/>
      <c r="E687" s="9"/>
      <c r="L687" s="9"/>
      <c r="M687" s="9"/>
      <c r="N687" s="9"/>
      <c r="O687" s="9"/>
    </row>
    <row r="688" spans="4:15" x14ac:dyDescent="0.25">
      <c r="D688" s="9"/>
      <c r="E688" s="9"/>
      <c r="L688" s="9"/>
      <c r="M688" s="9"/>
      <c r="N688" s="9"/>
      <c r="O688" s="9"/>
    </row>
    <row r="689" spans="4:15" x14ac:dyDescent="0.25">
      <c r="D689" s="9"/>
      <c r="E689" s="9"/>
      <c r="L689" s="9"/>
      <c r="M689" s="9"/>
      <c r="N689" s="9"/>
      <c r="O689" s="9"/>
    </row>
    <row r="690" spans="4:15" x14ac:dyDescent="0.25">
      <c r="D690" s="9"/>
      <c r="E690" s="9"/>
      <c r="L690" s="9"/>
      <c r="M690" s="9"/>
      <c r="N690" s="9"/>
      <c r="O690" s="9"/>
    </row>
    <row r="691" spans="4:15" x14ac:dyDescent="0.25">
      <c r="D691" s="9"/>
      <c r="E691" s="9"/>
      <c r="L691" s="9"/>
      <c r="M691" s="9"/>
      <c r="N691" s="9"/>
      <c r="O691" s="9"/>
    </row>
    <row r="692" spans="4:15" x14ac:dyDescent="0.25">
      <c r="D692" s="9"/>
      <c r="E692" s="9"/>
      <c r="L692" s="9"/>
      <c r="M692" s="9"/>
      <c r="N692" s="9"/>
      <c r="O692" s="9"/>
    </row>
    <row r="693" spans="4:15" x14ac:dyDescent="0.25">
      <c r="D693" s="9"/>
      <c r="E693" s="9"/>
      <c r="L693" s="9"/>
      <c r="M693" s="9"/>
      <c r="N693" s="9"/>
      <c r="O693" s="9"/>
    </row>
    <row r="694" spans="4:15" x14ac:dyDescent="0.25">
      <c r="D694" s="9"/>
      <c r="E694" s="9"/>
      <c r="L694" s="9"/>
      <c r="M694" s="9"/>
      <c r="N694" s="9"/>
      <c r="O694" s="9"/>
    </row>
    <row r="695" spans="4:15" x14ac:dyDescent="0.25">
      <c r="D695" s="9"/>
      <c r="E695" s="9"/>
      <c r="L695" s="9"/>
      <c r="M695" s="9"/>
      <c r="N695" s="9"/>
      <c r="O695" s="9"/>
    </row>
    <row r="696" spans="4:15" x14ac:dyDescent="0.25">
      <c r="D696" s="9"/>
      <c r="E696" s="9"/>
      <c r="L696" s="9"/>
      <c r="M696" s="9"/>
      <c r="N696" s="9"/>
      <c r="O696" s="9"/>
    </row>
    <row r="697" spans="4:15" x14ac:dyDescent="0.25">
      <c r="D697" s="9"/>
      <c r="E697" s="9"/>
      <c r="L697" s="9"/>
      <c r="M697" s="9"/>
      <c r="N697" s="9"/>
      <c r="O697" s="9"/>
    </row>
    <row r="698" spans="4:15" x14ac:dyDescent="0.25">
      <c r="D698" s="9"/>
      <c r="E698" s="9"/>
      <c r="L698" s="9"/>
      <c r="M698" s="9"/>
      <c r="N698" s="9"/>
      <c r="O698" s="9"/>
    </row>
    <row r="699" spans="4:15" x14ac:dyDescent="0.25">
      <c r="D699" s="9"/>
      <c r="E699" s="9"/>
      <c r="L699" s="9"/>
      <c r="M699" s="9"/>
      <c r="N699" s="9"/>
      <c r="O699" s="9"/>
    </row>
    <row r="700" spans="4:15" x14ac:dyDescent="0.25">
      <c r="D700" s="9"/>
      <c r="E700" s="9"/>
      <c r="L700" s="9"/>
      <c r="M700" s="9"/>
      <c r="N700" s="9"/>
      <c r="O700" s="9"/>
    </row>
    <row r="701" spans="4:15" x14ac:dyDescent="0.25">
      <c r="D701" s="9"/>
      <c r="E701" s="9"/>
      <c r="L701" s="9"/>
      <c r="M701" s="9"/>
      <c r="N701" s="9"/>
      <c r="O701" s="9"/>
    </row>
    <row r="702" spans="4:15" x14ac:dyDescent="0.25">
      <c r="D702" s="9"/>
      <c r="E702" s="9"/>
      <c r="L702" s="9"/>
      <c r="M702" s="9"/>
      <c r="N702" s="9"/>
      <c r="O702" s="9"/>
    </row>
    <row r="703" spans="4:15" x14ac:dyDescent="0.25">
      <c r="D703" s="9"/>
      <c r="E703" s="9"/>
      <c r="L703" s="9"/>
      <c r="M703" s="9"/>
      <c r="N703" s="9"/>
      <c r="O703" s="9"/>
    </row>
    <row r="704" spans="4:15" x14ac:dyDescent="0.25">
      <c r="D704" s="9"/>
      <c r="E704" s="9"/>
      <c r="L704" s="9"/>
      <c r="M704" s="9"/>
      <c r="N704" s="9"/>
      <c r="O704" s="9"/>
    </row>
    <row r="705" spans="4:15" x14ac:dyDescent="0.25">
      <c r="D705" s="9"/>
      <c r="E705" s="9"/>
      <c r="L705" s="9"/>
      <c r="M705" s="9"/>
      <c r="N705" s="9"/>
      <c r="O705" s="9"/>
    </row>
    <row r="706" spans="4:15" x14ac:dyDescent="0.25">
      <c r="D706" s="9"/>
      <c r="E706" s="9"/>
      <c r="L706" s="9"/>
      <c r="M706" s="9"/>
      <c r="N706" s="9"/>
      <c r="O706" s="9"/>
    </row>
    <row r="707" spans="4:15" x14ac:dyDescent="0.25">
      <c r="D707" s="9"/>
      <c r="E707" s="9"/>
      <c r="L707" s="9"/>
      <c r="M707" s="9"/>
      <c r="N707" s="9"/>
      <c r="O707" s="9"/>
    </row>
    <row r="708" spans="4:15" x14ac:dyDescent="0.25">
      <c r="D708" s="9"/>
      <c r="E708" s="9"/>
      <c r="L708" s="9"/>
      <c r="M708" s="9"/>
      <c r="N708" s="9"/>
      <c r="O708" s="9"/>
    </row>
    <row r="709" spans="4:15" x14ac:dyDescent="0.25">
      <c r="D709" s="9"/>
      <c r="E709" s="9"/>
      <c r="L709" s="9"/>
      <c r="M709" s="9"/>
      <c r="N709" s="9"/>
      <c r="O709" s="9"/>
    </row>
    <row r="710" spans="4:15" x14ac:dyDescent="0.25">
      <c r="D710" s="9"/>
      <c r="E710" s="9"/>
      <c r="L710" s="9"/>
      <c r="M710" s="9"/>
      <c r="N710" s="9"/>
      <c r="O710" s="9"/>
    </row>
    <row r="711" spans="4:15" x14ac:dyDescent="0.25">
      <c r="D711" s="9"/>
      <c r="E711" s="9"/>
      <c r="L711" s="9"/>
      <c r="M711" s="9"/>
      <c r="N711" s="9"/>
      <c r="O711" s="9"/>
    </row>
    <row r="712" spans="4:15" x14ac:dyDescent="0.25">
      <c r="D712" s="9"/>
      <c r="E712" s="9"/>
      <c r="L712" s="9"/>
      <c r="M712" s="9"/>
      <c r="N712" s="9"/>
      <c r="O712" s="9"/>
    </row>
    <row r="713" spans="4:15" x14ac:dyDescent="0.25">
      <c r="D713" s="9"/>
      <c r="E713" s="9"/>
      <c r="L713" s="9"/>
      <c r="M713" s="9"/>
      <c r="N713" s="9"/>
      <c r="O713" s="9"/>
    </row>
    <row r="714" spans="4:15" x14ac:dyDescent="0.25">
      <c r="D714" s="9"/>
      <c r="E714" s="9"/>
      <c r="L714" s="9"/>
      <c r="M714" s="9"/>
      <c r="N714" s="9"/>
      <c r="O714" s="9"/>
    </row>
    <row r="715" spans="4:15" x14ac:dyDescent="0.25">
      <c r="D715" s="9"/>
      <c r="E715" s="9"/>
      <c r="L715" s="9"/>
      <c r="M715" s="9"/>
      <c r="N715" s="9"/>
      <c r="O715" s="9"/>
    </row>
    <row r="716" spans="4:15" x14ac:dyDescent="0.25">
      <c r="D716" s="9"/>
      <c r="E716" s="9"/>
      <c r="L716" s="9"/>
      <c r="M716" s="9"/>
      <c r="N716" s="9"/>
      <c r="O716" s="9"/>
    </row>
    <row r="717" spans="4:15" x14ac:dyDescent="0.25">
      <c r="D717" s="9"/>
      <c r="E717" s="9"/>
      <c r="L717" s="9"/>
      <c r="M717" s="9"/>
      <c r="N717" s="9"/>
      <c r="O717" s="9"/>
    </row>
    <row r="718" spans="4:15" x14ac:dyDescent="0.25">
      <c r="D718" s="9"/>
      <c r="E718" s="9"/>
      <c r="L718" s="9"/>
      <c r="M718" s="9"/>
      <c r="N718" s="9"/>
      <c r="O718" s="9"/>
    </row>
    <row r="719" spans="4:15" x14ac:dyDescent="0.25">
      <c r="D719" s="9"/>
      <c r="E719" s="9"/>
      <c r="L719" s="9"/>
      <c r="M719" s="9"/>
      <c r="N719" s="9"/>
      <c r="O719" s="9"/>
    </row>
    <row r="720" spans="4:15" x14ac:dyDescent="0.25">
      <c r="D720" s="9"/>
      <c r="E720" s="9"/>
      <c r="L720" s="9"/>
      <c r="M720" s="9"/>
      <c r="N720" s="9"/>
      <c r="O720" s="9"/>
    </row>
    <row r="721" spans="4:15" x14ac:dyDescent="0.25">
      <c r="D721" s="9"/>
      <c r="E721" s="9"/>
      <c r="L721" s="9"/>
      <c r="M721" s="9"/>
      <c r="N721" s="9"/>
      <c r="O721" s="9"/>
    </row>
    <row r="722" spans="4:15" x14ac:dyDescent="0.25">
      <c r="D722" s="9"/>
      <c r="E722" s="9"/>
      <c r="L722" s="9"/>
      <c r="M722" s="9"/>
      <c r="N722" s="9"/>
      <c r="O722" s="9"/>
    </row>
    <row r="723" spans="4:15" x14ac:dyDescent="0.25">
      <c r="D723" s="9"/>
      <c r="E723" s="9"/>
      <c r="L723" s="9"/>
      <c r="M723" s="9"/>
      <c r="N723" s="9"/>
      <c r="O723" s="9"/>
    </row>
    <row r="724" spans="4:15" x14ac:dyDescent="0.25">
      <c r="D724" s="9"/>
      <c r="E724" s="9"/>
      <c r="L724" s="9"/>
      <c r="M724" s="9"/>
      <c r="N724" s="9"/>
      <c r="O724" s="9"/>
    </row>
    <row r="725" spans="4:15" x14ac:dyDescent="0.25">
      <c r="D725" s="9"/>
      <c r="E725" s="9"/>
      <c r="L725" s="9"/>
      <c r="M725" s="9"/>
      <c r="N725" s="9"/>
      <c r="O725" s="9"/>
    </row>
    <row r="726" spans="4:15" x14ac:dyDescent="0.25">
      <c r="D726" s="9"/>
      <c r="E726" s="9"/>
      <c r="L726" s="9"/>
      <c r="M726" s="9"/>
      <c r="N726" s="9"/>
      <c r="O726" s="9"/>
    </row>
    <row r="727" spans="4:15" x14ac:dyDescent="0.25">
      <c r="D727" s="9"/>
      <c r="E727" s="9"/>
      <c r="L727" s="9"/>
      <c r="M727" s="9"/>
      <c r="N727" s="9"/>
      <c r="O727" s="9"/>
    </row>
    <row r="728" spans="4:15" x14ac:dyDescent="0.25">
      <c r="D728" s="9"/>
      <c r="E728" s="9"/>
      <c r="L728" s="9"/>
      <c r="M728" s="9"/>
      <c r="N728" s="9"/>
      <c r="O728" s="9"/>
    </row>
    <row r="729" spans="4:15" x14ac:dyDescent="0.25">
      <c r="D729" s="9"/>
      <c r="E729" s="9"/>
      <c r="L729" s="9"/>
      <c r="M729" s="9"/>
      <c r="N729" s="9"/>
      <c r="O729" s="9"/>
    </row>
    <row r="730" spans="4:15" x14ac:dyDescent="0.25">
      <c r="D730" s="9"/>
      <c r="E730" s="9"/>
      <c r="L730" s="9"/>
      <c r="M730" s="9"/>
      <c r="N730" s="9"/>
      <c r="O730" s="9"/>
    </row>
    <row r="731" spans="4:15" x14ac:dyDescent="0.25">
      <c r="D731" s="9"/>
      <c r="E731" s="9"/>
      <c r="L731" s="9"/>
      <c r="M731" s="9"/>
      <c r="N731" s="9"/>
      <c r="O731" s="9"/>
    </row>
    <row r="732" spans="4:15" x14ac:dyDescent="0.25">
      <c r="D732" s="9"/>
      <c r="E732" s="9"/>
      <c r="L732" s="9"/>
      <c r="M732" s="9"/>
      <c r="N732" s="9"/>
      <c r="O732" s="9"/>
    </row>
    <row r="733" spans="4:15" x14ac:dyDescent="0.25">
      <c r="D733" s="9"/>
      <c r="E733" s="9"/>
      <c r="L733" s="9"/>
      <c r="M733" s="9"/>
      <c r="N733" s="9"/>
      <c r="O733" s="9"/>
    </row>
    <row r="734" spans="4:15" x14ac:dyDescent="0.25">
      <c r="D734" s="9"/>
      <c r="E734" s="9"/>
      <c r="L734" s="9"/>
      <c r="M734" s="9"/>
      <c r="N734" s="9"/>
      <c r="O734" s="9"/>
    </row>
    <row r="735" spans="4:15" x14ac:dyDescent="0.25">
      <c r="D735" s="9"/>
      <c r="E735" s="9"/>
      <c r="L735" s="9"/>
      <c r="M735" s="9"/>
      <c r="N735" s="9"/>
      <c r="O735" s="9"/>
    </row>
    <row r="736" spans="4:15" x14ac:dyDescent="0.25">
      <c r="D736" s="9"/>
      <c r="E736" s="9"/>
      <c r="L736" s="9"/>
      <c r="M736" s="9"/>
      <c r="N736" s="9"/>
      <c r="O736" s="9"/>
    </row>
    <row r="737" spans="4:15" x14ac:dyDescent="0.25">
      <c r="D737" s="9"/>
      <c r="E737" s="9"/>
      <c r="L737" s="9"/>
      <c r="M737" s="9"/>
      <c r="N737" s="9"/>
      <c r="O737" s="9"/>
    </row>
    <row r="738" spans="4:15" x14ac:dyDescent="0.25">
      <c r="D738" s="9"/>
      <c r="E738" s="9"/>
      <c r="L738" s="9"/>
      <c r="M738" s="9"/>
      <c r="N738" s="9"/>
      <c r="O738" s="9"/>
    </row>
    <row r="739" spans="4:15" x14ac:dyDescent="0.25">
      <c r="D739" s="9"/>
      <c r="E739" s="9"/>
      <c r="L739" s="9"/>
      <c r="M739" s="9"/>
      <c r="N739" s="9"/>
      <c r="O739" s="9"/>
    </row>
    <row r="740" spans="4:15" x14ac:dyDescent="0.25">
      <c r="D740" s="9"/>
      <c r="E740" s="9"/>
      <c r="L740" s="9"/>
      <c r="M740" s="9"/>
      <c r="N740" s="9"/>
      <c r="O740" s="9"/>
    </row>
    <row r="741" spans="4:15" x14ac:dyDescent="0.25">
      <c r="D741" s="9"/>
      <c r="E741" s="9"/>
      <c r="L741" s="9"/>
      <c r="M741" s="9"/>
      <c r="N741" s="9"/>
      <c r="O741" s="9"/>
    </row>
    <row r="742" spans="4:15" x14ac:dyDescent="0.25">
      <c r="D742" s="9"/>
      <c r="E742" s="9"/>
      <c r="L742" s="9"/>
      <c r="M742" s="9"/>
      <c r="N742" s="9"/>
      <c r="O742" s="9"/>
    </row>
    <row r="743" spans="4:15" x14ac:dyDescent="0.25">
      <c r="D743" s="9"/>
      <c r="E743" s="9"/>
      <c r="L743" s="9"/>
      <c r="M743" s="9"/>
      <c r="N743" s="9"/>
      <c r="O743" s="9"/>
    </row>
    <row r="744" spans="4:15" x14ac:dyDescent="0.25">
      <c r="D744" s="9"/>
      <c r="E744" s="9"/>
      <c r="L744" s="9"/>
      <c r="M744" s="9"/>
      <c r="N744" s="9"/>
      <c r="O744" s="9"/>
    </row>
    <row r="745" spans="4:15" x14ac:dyDescent="0.25">
      <c r="D745" s="9"/>
      <c r="E745" s="9"/>
      <c r="L745" s="9"/>
      <c r="M745" s="9"/>
      <c r="N745" s="9"/>
      <c r="O745" s="9"/>
    </row>
    <row r="746" spans="4:15" x14ac:dyDescent="0.25">
      <c r="D746" s="9"/>
      <c r="E746" s="9"/>
      <c r="L746" s="9"/>
      <c r="M746" s="9"/>
      <c r="N746" s="9"/>
      <c r="O746" s="9"/>
    </row>
    <row r="747" spans="4:15" x14ac:dyDescent="0.25">
      <c r="D747" s="9"/>
      <c r="E747" s="9"/>
      <c r="L747" s="9"/>
      <c r="M747" s="9"/>
      <c r="N747" s="9"/>
      <c r="O747" s="9"/>
    </row>
    <row r="748" spans="4:15" x14ac:dyDescent="0.25">
      <c r="D748" s="9"/>
      <c r="E748" s="9"/>
      <c r="L748" s="9"/>
      <c r="M748" s="9"/>
      <c r="N748" s="9"/>
      <c r="O748" s="9"/>
    </row>
    <row r="749" spans="4:15" x14ac:dyDescent="0.25">
      <c r="D749" s="9"/>
      <c r="E749" s="9"/>
      <c r="L749" s="9"/>
      <c r="M749" s="9"/>
      <c r="N749" s="9"/>
      <c r="O749" s="9"/>
    </row>
    <row r="750" spans="4:15" x14ac:dyDescent="0.25">
      <c r="D750" s="9"/>
      <c r="E750" s="9"/>
      <c r="L750" s="9"/>
      <c r="M750" s="9"/>
      <c r="N750" s="9"/>
      <c r="O750" s="9"/>
    </row>
    <row r="751" spans="4:15" x14ac:dyDescent="0.25">
      <c r="D751" s="9"/>
      <c r="E751" s="9"/>
      <c r="L751" s="9"/>
      <c r="M751" s="9"/>
      <c r="N751" s="9"/>
      <c r="O751" s="9"/>
    </row>
    <row r="752" spans="4:15" x14ac:dyDescent="0.25">
      <c r="D752" s="9"/>
      <c r="E752" s="9"/>
      <c r="L752" s="9"/>
      <c r="M752" s="9"/>
      <c r="N752" s="9"/>
      <c r="O752" s="9"/>
    </row>
    <row r="753" spans="4:15" x14ac:dyDescent="0.25">
      <c r="D753" s="9"/>
      <c r="E753" s="9"/>
      <c r="L753" s="9"/>
      <c r="M753" s="9"/>
      <c r="N753" s="9"/>
      <c r="O753" s="9"/>
    </row>
    <row r="754" spans="4:15" x14ac:dyDescent="0.25">
      <c r="D754" s="9"/>
      <c r="E754" s="9"/>
      <c r="L754" s="9"/>
      <c r="M754" s="9"/>
      <c r="N754" s="9"/>
      <c r="O754" s="9"/>
    </row>
    <row r="755" spans="4:15" x14ac:dyDescent="0.25">
      <c r="D755" s="9"/>
      <c r="E755" s="9"/>
      <c r="L755" s="9"/>
      <c r="M755" s="9"/>
      <c r="N755" s="9"/>
      <c r="O755" s="9"/>
    </row>
    <row r="756" spans="4:15" x14ac:dyDescent="0.25">
      <c r="D756" s="9"/>
      <c r="E756" s="9"/>
      <c r="L756" s="9"/>
      <c r="M756" s="9"/>
      <c r="N756" s="9"/>
      <c r="O756" s="9"/>
    </row>
    <row r="757" spans="4:15" x14ac:dyDescent="0.25">
      <c r="D757" s="9"/>
      <c r="E757" s="9"/>
      <c r="L757" s="9"/>
      <c r="M757" s="9"/>
      <c r="N757" s="9"/>
      <c r="O757" s="9"/>
    </row>
    <row r="758" spans="4:15" x14ac:dyDescent="0.25">
      <c r="D758" s="9"/>
      <c r="E758" s="9"/>
      <c r="L758" s="9"/>
      <c r="M758" s="9"/>
      <c r="N758" s="9"/>
      <c r="O758" s="9"/>
    </row>
    <row r="759" spans="4:15" x14ac:dyDescent="0.25">
      <c r="D759" s="9"/>
      <c r="E759" s="9"/>
      <c r="L759" s="9"/>
      <c r="M759" s="9"/>
      <c r="N759" s="9"/>
      <c r="O759" s="9"/>
    </row>
    <row r="760" spans="4:15" x14ac:dyDescent="0.25">
      <c r="D760" s="9"/>
      <c r="E760" s="9"/>
      <c r="L760" s="9"/>
      <c r="M760" s="9"/>
      <c r="N760" s="9"/>
      <c r="O760" s="9"/>
    </row>
    <row r="761" spans="4:15" x14ac:dyDescent="0.25">
      <c r="D761" s="9"/>
      <c r="E761" s="9"/>
      <c r="L761" s="9"/>
      <c r="M761" s="9"/>
      <c r="N761" s="9"/>
      <c r="O761" s="9"/>
    </row>
    <row r="762" spans="4:15" x14ac:dyDescent="0.25">
      <c r="D762" s="9"/>
      <c r="E762" s="9"/>
      <c r="L762" s="9"/>
      <c r="M762" s="9"/>
      <c r="N762" s="9"/>
      <c r="O762" s="9"/>
    </row>
    <row r="763" spans="4:15" x14ac:dyDescent="0.25">
      <c r="D763" s="9"/>
      <c r="E763" s="9"/>
      <c r="L763" s="9"/>
      <c r="M763" s="9"/>
      <c r="N763" s="9"/>
      <c r="O763" s="9"/>
    </row>
    <row r="764" spans="4:15" x14ac:dyDescent="0.25">
      <c r="D764" s="9"/>
      <c r="E764" s="9"/>
      <c r="L764" s="9"/>
      <c r="M764" s="9"/>
      <c r="N764" s="9"/>
      <c r="O764" s="9"/>
    </row>
    <row r="765" spans="4:15" x14ac:dyDescent="0.25">
      <c r="D765" s="9"/>
      <c r="E765" s="9"/>
      <c r="L765" s="9"/>
      <c r="M765" s="9"/>
      <c r="N765" s="9"/>
      <c r="O765" s="9"/>
    </row>
    <row r="766" spans="4:15" x14ac:dyDescent="0.25">
      <c r="D766" s="9"/>
      <c r="E766" s="9"/>
      <c r="L766" s="9"/>
      <c r="M766" s="9"/>
      <c r="N766" s="9"/>
      <c r="O766" s="9"/>
    </row>
    <row r="767" spans="4:15" x14ac:dyDescent="0.25">
      <c r="D767" s="9"/>
      <c r="E767" s="9"/>
      <c r="L767" s="9"/>
      <c r="M767" s="9"/>
      <c r="N767" s="9"/>
      <c r="O767" s="9"/>
    </row>
    <row r="768" spans="4:15" x14ac:dyDescent="0.25">
      <c r="D768" s="9"/>
      <c r="E768" s="9"/>
      <c r="L768" s="9"/>
      <c r="M768" s="9"/>
      <c r="N768" s="9"/>
      <c r="O768" s="9"/>
    </row>
    <row r="769" spans="4:15" x14ac:dyDescent="0.25">
      <c r="D769" s="9"/>
      <c r="E769" s="9"/>
      <c r="L769" s="9"/>
      <c r="M769" s="9"/>
      <c r="N769" s="9"/>
      <c r="O769" s="9"/>
    </row>
    <row r="770" spans="4:15" x14ac:dyDescent="0.25">
      <c r="D770" s="9"/>
      <c r="E770" s="9"/>
      <c r="L770" s="9"/>
      <c r="M770" s="9"/>
      <c r="N770" s="9"/>
      <c r="O770" s="9"/>
    </row>
    <row r="771" spans="4:15" x14ac:dyDescent="0.25">
      <c r="D771" s="9"/>
      <c r="E771" s="9"/>
      <c r="L771" s="9"/>
      <c r="M771" s="9"/>
      <c r="N771" s="9"/>
      <c r="O771" s="9"/>
    </row>
    <row r="772" spans="4:15" x14ac:dyDescent="0.25">
      <c r="D772" s="9"/>
      <c r="E772" s="9"/>
      <c r="L772" s="9"/>
      <c r="M772" s="9"/>
      <c r="N772" s="9"/>
      <c r="O772" s="9"/>
    </row>
    <row r="773" spans="4:15" x14ac:dyDescent="0.25">
      <c r="D773" s="9"/>
      <c r="E773" s="9"/>
      <c r="L773" s="9"/>
      <c r="M773" s="9"/>
      <c r="N773" s="9"/>
      <c r="O773" s="9"/>
    </row>
    <row r="774" spans="4:15" x14ac:dyDescent="0.25">
      <c r="D774" s="9"/>
      <c r="E774" s="9"/>
      <c r="L774" s="9"/>
      <c r="M774" s="9"/>
      <c r="N774" s="9"/>
      <c r="O774" s="9"/>
    </row>
    <row r="775" spans="4:15" x14ac:dyDescent="0.25">
      <c r="D775" s="9"/>
      <c r="E775" s="9"/>
      <c r="L775" s="9"/>
      <c r="M775" s="9"/>
      <c r="N775" s="9"/>
      <c r="O775" s="9"/>
    </row>
    <row r="776" spans="4:15" x14ac:dyDescent="0.25">
      <c r="D776" s="9"/>
      <c r="E776" s="9"/>
      <c r="L776" s="9"/>
      <c r="M776" s="9"/>
      <c r="N776" s="9"/>
      <c r="O776" s="9"/>
    </row>
    <row r="777" spans="4:15" x14ac:dyDescent="0.25">
      <c r="D777" s="9"/>
      <c r="E777" s="9"/>
      <c r="L777" s="9"/>
      <c r="M777" s="9"/>
      <c r="N777" s="9"/>
      <c r="O777" s="9"/>
    </row>
    <row r="778" spans="4:15" x14ac:dyDescent="0.25">
      <c r="D778" s="9"/>
      <c r="E778" s="9"/>
      <c r="L778" s="9"/>
      <c r="M778" s="9"/>
      <c r="N778" s="9"/>
      <c r="O778" s="9"/>
    </row>
    <row r="779" spans="4:15" x14ac:dyDescent="0.25">
      <c r="D779" s="9"/>
      <c r="E779" s="9"/>
      <c r="L779" s="9"/>
      <c r="M779" s="9"/>
      <c r="N779" s="9"/>
      <c r="O779" s="9"/>
    </row>
    <row r="780" spans="4:15" x14ac:dyDescent="0.25">
      <c r="D780" s="9"/>
      <c r="E780" s="9"/>
      <c r="L780" s="9"/>
      <c r="M780" s="9"/>
      <c r="N780" s="9"/>
      <c r="O780" s="9"/>
    </row>
    <row r="781" spans="4:15" x14ac:dyDescent="0.25">
      <c r="D781" s="9"/>
      <c r="E781" s="9"/>
      <c r="L781" s="9"/>
      <c r="M781" s="9"/>
      <c r="N781" s="9"/>
      <c r="O781" s="9"/>
    </row>
    <row r="782" spans="4:15" x14ac:dyDescent="0.25">
      <c r="D782" s="9"/>
      <c r="E782" s="9"/>
      <c r="L782" s="9"/>
      <c r="M782" s="9"/>
      <c r="N782" s="9"/>
      <c r="O782" s="9"/>
    </row>
    <row r="783" spans="4:15" x14ac:dyDescent="0.25">
      <c r="D783" s="9"/>
      <c r="E783" s="9"/>
      <c r="L783" s="9"/>
      <c r="M783" s="9"/>
      <c r="N783" s="9"/>
      <c r="O783" s="9"/>
    </row>
    <row r="784" spans="4:15" x14ac:dyDescent="0.25">
      <c r="D784" s="9"/>
      <c r="E784" s="9"/>
      <c r="L784" s="9"/>
      <c r="M784" s="9"/>
      <c r="N784" s="9"/>
      <c r="O784" s="9"/>
    </row>
    <row r="785" spans="4:15" x14ac:dyDescent="0.25">
      <c r="D785" s="9"/>
      <c r="E785" s="9"/>
      <c r="L785" s="9"/>
      <c r="M785" s="9"/>
      <c r="N785" s="9"/>
      <c r="O785" s="9"/>
    </row>
    <row r="786" spans="4:15" x14ac:dyDescent="0.25">
      <c r="D786" s="9"/>
      <c r="E786" s="9"/>
      <c r="L786" s="9"/>
      <c r="M786" s="9"/>
      <c r="N786" s="9"/>
      <c r="O786" s="9"/>
    </row>
    <row r="787" spans="4:15" x14ac:dyDescent="0.25">
      <c r="D787" s="9"/>
      <c r="E787" s="9"/>
      <c r="L787" s="9"/>
      <c r="M787" s="9"/>
      <c r="N787" s="9"/>
      <c r="O787" s="9"/>
    </row>
    <row r="788" spans="4:15" x14ac:dyDescent="0.25">
      <c r="D788" s="9"/>
      <c r="E788" s="9"/>
      <c r="L788" s="9"/>
      <c r="M788" s="9"/>
      <c r="N788" s="9"/>
      <c r="O788" s="9"/>
    </row>
    <row r="789" spans="4:15" x14ac:dyDescent="0.25">
      <c r="D789" s="9"/>
      <c r="E789" s="9"/>
      <c r="L789" s="9"/>
      <c r="M789" s="9"/>
      <c r="N789" s="9"/>
      <c r="O789" s="9"/>
    </row>
    <row r="790" spans="4:15" x14ac:dyDescent="0.25">
      <c r="D790" s="9"/>
      <c r="E790" s="9"/>
      <c r="L790" s="9"/>
      <c r="M790" s="9"/>
      <c r="N790" s="9"/>
      <c r="O790" s="9"/>
    </row>
    <row r="791" spans="4:15" x14ac:dyDescent="0.25">
      <c r="D791" s="9"/>
      <c r="E791" s="9"/>
      <c r="L791" s="9"/>
      <c r="M791" s="9"/>
      <c r="N791" s="9"/>
      <c r="O791" s="9"/>
    </row>
  </sheetData>
  <mergeCells count="7">
    <mergeCell ref="F1:K1"/>
    <mergeCell ref="V10:AB10"/>
    <mergeCell ref="W4:X4"/>
    <mergeCell ref="W5:X5"/>
    <mergeCell ref="W6:X6"/>
    <mergeCell ref="W7:X7"/>
    <mergeCell ref="W8:X8"/>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B9 6.27.24</vt:lpstr>
      <vt:lpstr>HDCPS</vt:lpstr>
      <vt:lpstr>'B9 6.27.24'!Print_Area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Casper</dc:creator>
  <cp:lastModifiedBy>Steve Casper</cp:lastModifiedBy>
  <cp:lastPrinted>2024-07-01T20:52:27Z</cp:lastPrinted>
  <dcterms:created xsi:type="dcterms:W3CDTF">2024-07-01T14:08:30Z</dcterms:created>
  <dcterms:modified xsi:type="dcterms:W3CDTF">2024-07-01T20:52:36Z</dcterms:modified>
</cp:coreProperties>
</file>