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Documents\MLCC Golf League\2023 Mens League\"/>
    </mc:Choice>
  </mc:AlternateContent>
  <xr:revisionPtr revIDLastSave="0" documentId="13_ncr:1_{36573C87-3856-4466-94C1-DB43F3FDA50D}" xr6:coauthVersionLast="47" xr6:coauthVersionMax="47" xr10:uidLastSave="{00000000-0000-0000-0000-000000000000}"/>
  <bookViews>
    <workbookView xWindow="15180" yWindow="435" windowWidth="14370" windowHeight="14700" xr2:uid="{498DBA40-B6A9-421F-AECF-8532A2D06886}"/>
  </bookViews>
  <sheets>
    <sheet name="WK 4 B9 6.22.23" sheetId="1" r:id="rId1"/>
    <sheet name="HDCP's" sheetId="2" r:id="rId2"/>
  </sheets>
  <definedNames>
    <definedName name="_xlnm.Print_Area" localSheetId="0">'WK 4 B9 6.22.23'!$A$1:$I$119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0" i="2" l="1"/>
  <c r="O90" i="2"/>
  <c r="D89" i="2"/>
  <c r="E89" i="2" s="1"/>
  <c r="D88" i="2"/>
  <c r="D87" i="2"/>
  <c r="O86" i="2"/>
  <c r="D86" i="2"/>
  <c r="O85" i="2"/>
  <c r="D85" i="2"/>
  <c r="O84" i="2"/>
  <c r="D84" i="2"/>
  <c r="D81" i="2"/>
  <c r="O81" i="2"/>
  <c r="O80" i="2"/>
  <c r="D79" i="2"/>
  <c r="D78" i="2"/>
  <c r="O77" i="2"/>
  <c r="D77" i="2"/>
  <c r="O76" i="2"/>
  <c r="D76" i="2"/>
  <c r="D75" i="2"/>
  <c r="E75" i="2" s="1"/>
  <c r="D74" i="2"/>
  <c r="O73" i="2"/>
  <c r="D73" i="2"/>
  <c r="O72" i="2"/>
  <c r="D72" i="2"/>
  <c r="O71" i="2"/>
  <c r="D71" i="2"/>
  <c r="D70" i="2"/>
  <c r="D69" i="2"/>
  <c r="O69" i="2"/>
  <c r="D68" i="2"/>
  <c r="D67" i="2"/>
  <c r="D66" i="2"/>
  <c r="D65" i="2"/>
  <c r="O65" i="2"/>
  <c r="D64" i="2"/>
  <c r="D63" i="2"/>
  <c r="D61" i="2"/>
  <c r="D60" i="2"/>
  <c r="O60" i="2"/>
  <c r="D59" i="2"/>
  <c r="E59" i="2" s="1"/>
  <c r="L58" i="2"/>
  <c r="D58" i="2"/>
  <c r="D57" i="2"/>
  <c r="E57" i="2" s="1"/>
  <c r="D56" i="2"/>
  <c r="O55" i="2"/>
  <c r="D54" i="2"/>
  <c r="O53" i="2"/>
  <c r="D53" i="2"/>
  <c r="D52" i="2"/>
  <c r="E52" i="2" s="1"/>
  <c r="D51" i="2"/>
  <c r="D50" i="2"/>
  <c r="O49" i="2"/>
  <c r="D49" i="2"/>
  <c r="D48" i="2"/>
  <c r="E48" i="2" s="1"/>
  <c r="D46" i="2"/>
  <c r="O46" i="2"/>
  <c r="D45" i="2"/>
  <c r="O44" i="2"/>
  <c r="O43" i="2"/>
  <c r="D43" i="2"/>
  <c r="O42" i="2"/>
  <c r="D42" i="2"/>
  <c r="E42" i="2" s="1"/>
  <c r="D41" i="2"/>
  <c r="O40" i="2"/>
  <c r="D40" i="2"/>
  <c r="E40" i="2" s="1"/>
  <c r="D39" i="2"/>
  <c r="O38" i="2"/>
  <c r="D38" i="2"/>
  <c r="O37" i="2"/>
  <c r="D36" i="2"/>
  <c r="D35" i="2"/>
  <c r="O35" i="2"/>
  <c r="D33" i="2"/>
  <c r="E33" i="2" s="1"/>
  <c r="O32" i="2"/>
  <c r="D32" i="2"/>
  <c r="D31" i="2"/>
  <c r="D30" i="2"/>
  <c r="O30" i="2"/>
  <c r="D28" i="2"/>
  <c r="E28" i="2" s="1"/>
  <c r="K28" i="2" s="1"/>
  <c r="O27" i="2"/>
  <c r="D27" i="2"/>
  <c r="D26" i="2"/>
  <c r="D25" i="2"/>
  <c r="O25" i="2"/>
  <c r="O24" i="2"/>
  <c r="D24" i="2"/>
  <c r="E24" i="2" s="1"/>
  <c r="O23" i="2"/>
  <c r="D23" i="2"/>
  <c r="E23" i="2" s="1"/>
  <c r="O22" i="2"/>
  <c r="D22" i="2"/>
  <c r="E22" i="2" s="1"/>
  <c r="D21" i="2"/>
  <c r="D20" i="2"/>
  <c r="O20" i="2"/>
  <c r="O19" i="2"/>
  <c r="D19" i="2"/>
  <c r="E19" i="2" s="1"/>
  <c r="K19" i="2" s="1"/>
  <c r="O18" i="2"/>
  <c r="D18" i="2"/>
  <c r="E18" i="2" s="1"/>
  <c r="O17" i="2"/>
  <c r="D17" i="2"/>
  <c r="L16" i="2"/>
  <c r="O16" i="2"/>
  <c r="D16" i="2"/>
  <c r="O15" i="2"/>
  <c r="E15" i="2"/>
  <c r="D15" i="2"/>
  <c r="D14" i="2"/>
  <c r="O14" i="2"/>
  <c r="O13" i="2"/>
  <c r="D13" i="2"/>
  <c r="D12" i="2"/>
  <c r="D11" i="2"/>
  <c r="D10" i="2"/>
  <c r="O10" i="2"/>
  <c r="D9" i="2"/>
  <c r="O9" i="2"/>
  <c r="O8" i="2"/>
  <c r="D8" i="2"/>
  <c r="D7" i="2"/>
  <c r="D6" i="2"/>
  <c r="O6" i="2"/>
  <c r="L5" i="2"/>
  <c r="O5" i="2"/>
  <c r="D4" i="2"/>
  <c r="O4" i="2"/>
  <c r="D3" i="2"/>
  <c r="M105" i="1"/>
  <c r="M106" i="1" s="1"/>
  <c r="M104" i="1"/>
  <c r="U99" i="1"/>
  <c r="T99" i="1"/>
  <c r="S99" i="1"/>
  <c r="R99" i="1"/>
  <c r="Q99" i="1"/>
  <c r="P99" i="1"/>
  <c r="O99" i="1"/>
  <c r="N99" i="1"/>
  <c r="M99" i="1"/>
  <c r="U98" i="1"/>
  <c r="T98" i="1"/>
  <c r="S98" i="1"/>
  <c r="R98" i="1"/>
  <c r="Q98" i="1"/>
  <c r="P98" i="1"/>
  <c r="O98" i="1"/>
  <c r="N98" i="1"/>
  <c r="M98" i="1"/>
  <c r="U97" i="1"/>
  <c r="T97" i="1"/>
  <c r="S97" i="1"/>
  <c r="R97" i="1"/>
  <c r="Q97" i="1"/>
  <c r="P97" i="1"/>
  <c r="O97" i="1"/>
  <c r="N97" i="1"/>
  <c r="M97" i="1"/>
  <c r="U96" i="1"/>
  <c r="T96" i="1"/>
  <c r="S96" i="1"/>
  <c r="R96" i="1"/>
  <c r="Q96" i="1"/>
  <c r="P96" i="1"/>
  <c r="O96" i="1"/>
  <c r="N96" i="1"/>
  <c r="M96" i="1"/>
  <c r="U94" i="1"/>
  <c r="U95" i="1" s="1"/>
  <c r="T94" i="1"/>
  <c r="T95" i="1" s="1"/>
  <c r="S94" i="1"/>
  <c r="S95" i="1" s="1"/>
  <c r="R94" i="1"/>
  <c r="R95" i="1" s="1"/>
  <c r="Q94" i="1"/>
  <c r="Q95" i="1" s="1"/>
  <c r="P94" i="1"/>
  <c r="P95" i="1" s="1"/>
  <c r="O94" i="1"/>
  <c r="O95" i="1" s="1"/>
  <c r="N94" i="1"/>
  <c r="N95" i="1" s="1"/>
  <c r="M94" i="1"/>
  <c r="M95" i="1" s="1"/>
  <c r="W91" i="1"/>
  <c r="V91" i="1"/>
  <c r="W90" i="1"/>
  <c r="G12" i="1" s="1"/>
  <c r="V90" i="1"/>
  <c r="W89" i="1"/>
  <c r="C61" i="1" s="1"/>
  <c r="V89" i="1"/>
  <c r="W88" i="1"/>
  <c r="C41" i="1" s="1"/>
  <c r="V88" i="1"/>
  <c r="B41" i="1" s="1"/>
  <c r="W87" i="1"/>
  <c r="V87" i="1"/>
  <c r="W86" i="1"/>
  <c r="G10" i="1" s="1"/>
  <c r="V86" i="1"/>
  <c r="W85" i="1"/>
  <c r="V85" i="1"/>
  <c r="F61" i="1" s="1"/>
  <c r="X84" i="1"/>
  <c r="H31" i="1" s="1"/>
  <c r="W84" i="1"/>
  <c r="G31" i="1" s="1"/>
  <c r="V84" i="1"/>
  <c r="W83" i="1"/>
  <c r="C47" i="1" s="1"/>
  <c r="X83" i="1"/>
  <c r="D47" i="1" s="1"/>
  <c r="V83" i="1"/>
  <c r="W82" i="1"/>
  <c r="C14" i="1" s="1"/>
  <c r="V82" i="1"/>
  <c r="W81" i="1"/>
  <c r="C29" i="1" s="1"/>
  <c r="V81" i="1"/>
  <c r="W80" i="1"/>
  <c r="V80" i="1"/>
  <c r="B23" i="1" s="1"/>
  <c r="W79" i="1"/>
  <c r="C46" i="1" s="1"/>
  <c r="X79" i="1"/>
  <c r="D46" i="1" s="1"/>
  <c r="V79" i="1"/>
  <c r="W78" i="1"/>
  <c r="V78" i="1"/>
  <c r="B38" i="1" s="1"/>
  <c r="W77" i="1"/>
  <c r="V77" i="1"/>
  <c r="W76" i="1"/>
  <c r="G56" i="1" s="1"/>
  <c r="V76" i="1"/>
  <c r="W75" i="1"/>
  <c r="G30" i="1" s="1"/>
  <c r="X75" i="1"/>
  <c r="V75" i="1"/>
  <c r="X74" i="1"/>
  <c r="W74" i="1"/>
  <c r="V74" i="1"/>
  <c r="W73" i="1"/>
  <c r="V73" i="1"/>
  <c r="F55" i="1" s="1"/>
  <c r="X72" i="1"/>
  <c r="D31" i="1" s="1"/>
  <c r="W72" i="1"/>
  <c r="V72" i="1"/>
  <c r="W71" i="1"/>
  <c r="C15" i="1" s="1"/>
  <c r="X71" i="1"/>
  <c r="V71" i="1"/>
  <c r="X70" i="1"/>
  <c r="H29" i="1" s="1"/>
  <c r="W70" i="1"/>
  <c r="V70" i="1"/>
  <c r="W69" i="1"/>
  <c r="V69" i="1"/>
  <c r="X68" i="1"/>
  <c r="H63" i="1" s="1"/>
  <c r="W68" i="1"/>
  <c r="G63" i="1" s="1"/>
  <c r="V68" i="1"/>
  <c r="F63" i="1" s="1"/>
  <c r="W67" i="1"/>
  <c r="V67" i="1"/>
  <c r="W66" i="1"/>
  <c r="C28" i="1" s="1"/>
  <c r="V66" i="1"/>
  <c r="W65" i="1"/>
  <c r="V65" i="1"/>
  <c r="B43" i="1" s="1"/>
  <c r="W64" i="1"/>
  <c r="V64" i="1"/>
  <c r="W63" i="1"/>
  <c r="C40" i="1" s="1"/>
  <c r="V63" i="1"/>
  <c r="W62" i="1"/>
  <c r="V62" i="1"/>
  <c r="F62" i="1"/>
  <c r="W61" i="1"/>
  <c r="G42" i="1" s="1"/>
  <c r="V61" i="1"/>
  <c r="B61" i="1"/>
  <c r="W60" i="1"/>
  <c r="V60" i="1"/>
  <c r="B24" i="1" s="1"/>
  <c r="W59" i="1"/>
  <c r="V59" i="1"/>
  <c r="X59" i="1" s="1"/>
  <c r="H13" i="1" s="1"/>
  <c r="B59" i="1"/>
  <c r="W58" i="1"/>
  <c r="V58" i="1"/>
  <c r="W57" i="1"/>
  <c r="V57" i="1"/>
  <c r="W56" i="1"/>
  <c r="G40" i="1" s="1"/>
  <c r="V56" i="1"/>
  <c r="F56" i="1"/>
  <c r="W55" i="1"/>
  <c r="G60" i="1" s="1"/>
  <c r="V55" i="1"/>
  <c r="F60" i="1" s="1"/>
  <c r="W54" i="1"/>
  <c r="C55" i="1" s="1"/>
  <c r="V54" i="1"/>
  <c r="B55" i="1" s="1"/>
  <c r="W53" i="1"/>
  <c r="G58" i="1" s="1"/>
  <c r="V53" i="1"/>
  <c r="F58" i="1" s="1"/>
  <c r="W52" i="1"/>
  <c r="G11" i="1" s="1"/>
  <c r="V52" i="1"/>
  <c r="F11" i="1" s="1"/>
  <c r="W51" i="1"/>
  <c r="G47" i="1" s="1"/>
  <c r="X51" i="1"/>
  <c r="H47" i="1" s="1"/>
  <c r="V51" i="1"/>
  <c r="F47" i="1" s="1"/>
  <c r="W50" i="1"/>
  <c r="C22" i="1" s="1"/>
  <c r="V50" i="1"/>
  <c r="W49" i="1"/>
  <c r="V49" i="1"/>
  <c r="W48" i="1"/>
  <c r="C60" i="1" s="1"/>
  <c r="V48" i="1"/>
  <c r="B60" i="1" s="1"/>
  <c r="W47" i="1"/>
  <c r="C30" i="1" s="1"/>
  <c r="V47" i="1"/>
  <c r="B47" i="1"/>
  <c r="W46" i="1"/>
  <c r="V46" i="1"/>
  <c r="B46" i="1"/>
  <c r="W45" i="1"/>
  <c r="G46" i="1" s="1"/>
  <c r="X45" i="1"/>
  <c r="H46" i="1" s="1"/>
  <c r="V45" i="1"/>
  <c r="F46" i="1" s="1"/>
  <c r="W44" i="1"/>
  <c r="G59" i="1" s="1"/>
  <c r="V44" i="1"/>
  <c r="W43" i="1"/>
  <c r="G8" i="1" s="1"/>
  <c r="V43" i="1"/>
  <c r="W42" i="1"/>
  <c r="G23" i="1" s="1"/>
  <c r="V42" i="1"/>
  <c r="F23" i="1" s="1"/>
  <c r="F42" i="1"/>
  <c r="W41" i="1"/>
  <c r="C39" i="1" s="1"/>
  <c r="V41" i="1"/>
  <c r="W40" i="1"/>
  <c r="C21" i="1" s="1"/>
  <c r="V40" i="1"/>
  <c r="F40" i="1"/>
  <c r="B40" i="1"/>
  <c r="W39" i="1"/>
  <c r="C9" i="1" s="1"/>
  <c r="V39" i="1"/>
  <c r="W38" i="1"/>
  <c r="G28" i="1" s="1"/>
  <c r="X38" i="1"/>
  <c r="V38" i="1"/>
  <c r="C38" i="1"/>
  <c r="W37" i="1"/>
  <c r="G39" i="1" s="1"/>
  <c r="V37" i="1"/>
  <c r="F39" i="1" s="1"/>
  <c r="F37" i="1"/>
  <c r="W36" i="1"/>
  <c r="G45" i="1" s="1"/>
  <c r="X36" i="1"/>
  <c r="H45" i="1" s="1"/>
  <c r="V36" i="1"/>
  <c r="F45" i="1" s="1"/>
  <c r="W35" i="1"/>
  <c r="C42" i="1" s="1"/>
  <c r="V35" i="1"/>
  <c r="B42" i="1" s="1"/>
  <c r="W34" i="1"/>
  <c r="C27" i="1" s="1"/>
  <c r="V34" i="1"/>
  <c r="B27" i="1" s="1"/>
  <c r="W33" i="1"/>
  <c r="X33" i="1" s="1"/>
  <c r="H22" i="1" s="1"/>
  <c r="V33" i="1"/>
  <c r="F22" i="1" s="1"/>
  <c r="W32" i="1"/>
  <c r="G27" i="1" s="1"/>
  <c r="V32" i="1"/>
  <c r="F27" i="1" s="1"/>
  <c r="W31" i="1"/>
  <c r="C45" i="1" s="1"/>
  <c r="X31" i="1"/>
  <c r="D45" i="1" s="1"/>
  <c r="V31" i="1"/>
  <c r="B45" i="1" s="1"/>
  <c r="F31" i="1"/>
  <c r="C31" i="1"/>
  <c r="B31" i="1"/>
  <c r="W30" i="1"/>
  <c r="C6" i="1" s="1"/>
  <c r="V30" i="1"/>
  <c r="H30" i="1"/>
  <c r="F30" i="1"/>
  <c r="B30" i="1"/>
  <c r="W29" i="1"/>
  <c r="C11" i="1" s="1"/>
  <c r="V29" i="1"/>
  <c r="G29" i="1"/>
  <c r="F29" i="1"/>
  <c r="B29" i="1"/>
  <c r="W28" i="1"/>
  <c r="C63" i="1" s="1"/>
  <c r="X28" i="1"/>
  <c r="D63" i="1" s="1"/>
  <c r="V28" i="1"/>
  <c r="B63" i="1" s="1"/>
  <c r="H28" i="1"/>
  <c r="F28" i="1"/>
  <c r="B28" i="1"/>
  <c r="W27" i="1"/>
  <c r="G21" i="1" s="1"/>
  <c r="V27" i="1"/>
  <c r="F21" i="1" s="1"/>
  <c r="W26" i="1"/>
  <c r="G43" i="1" s="1"/>
  <c r="V26" i="1"/>
  <c r="F26" i="1"/>
  <c r="W25" i="1"/>
  <c r="G54" i="1" s="1"/>
  <c r="V25" i="1"/>
  <c r="F54" i="1" s="1"/>
  <c r="G25" i="1"/>
  <c r="F25" i="1"/>
  <c r="W24" i="1"/>
  <c r="C56" i="1" s="1"/>
  <c r="V24" i="1"/>
  <c r="F24" i="1"/>
  <c r="C24" i="1"/>
  <c r="W23" i="1"/>
  <c r="C37" i="1" s="1"/>
  <c r="V23" i="1"/>
  <c r="C23" i="1"/>
  <c r="W22" i="1"/>
  <c r="C58" i="1" s="1"/>
  <c r="V22" i="1"/>
  <c r="G22" i="1"/>
  <c r="B22" i="1"/>
  <c r="W21" i="1"/>
  <c r="C54" i="1" s="1"/>
  <c r="V21" i="1"/>
  <c r="B54" i="1" s="1"/>
  <c r="B21" i="1"/>
  <c r="W20" i="1"/>
  <c r="C62" i="1" s="1"/>
  <c r="X20" i="1"/>
  <c r="D62" i="1" s="1"/>
  <c r="V20" i="1"/>
  <c r="B62" i="1" s="1"/>
  <c r="W19" i="1"/>
  <c r="V19" i="1"/>
  <c r="F41" i="1" s="1"/>
  <c r="W18" i="1"/>
  <c r="G38" i="1" s="1"/>
  <c r="V18" i="1"/>
  <c r="F38" i="1" s="1"/>
  <c r="W17" i="1"/>
  <c r="V17" i="1"/>
  <c r="B57" i="1" s="1"/>
  <c r="W16" i="1"/>
  <c r="V16" i="1"/>
  <c r="B7" i="1" s="1"/>
  <c r="W15" i="1"/>
  <c r="C53" i="1" s="1"/>
  <c r="V15" i="1"/>
  <c r="X15" i="1" s="1"/>
  <c r="D53" i="1" s="1"/>
  <c r="H15" i="1"/>
  <c r="G15" i="1"/>
  <c r="F15" i="1"/>
  <c r="D15" i="1"/>
  <c r="B15" i="1"/>
  <c r="W14" i="1"/>
  <c r="G14" i="1" s="1"/>
  <c r="X14" i="1"/>
  <c r="H14" i="1" s="1"/>
  <c r="V14" i="1"/>
  <c r="F14" i="1"/>
  <c r="B14" i="1"/>
  <c r="W13" i="1"/>
  <c r="C8" i="1" s="1"/>
  <c r="V13" i="1"/>
  <c r="B8" i="1" s="1"/>
  <c r="G13" i="1"/>
  <c r="F13" i="1"/>
  <c r="C13" i="1"/>
  <c r="B13" i="1"/>
  <c r="W12" i="1"/>
  <c r="C26" i="1" s="1"/>
  <c r="V12" i="1"/>
  <c r="F12" i="1"/>
  <c r="C12" i="1"/>
  <c r="B12" i="1"/>
  <c r="W11" i="1"/>
  <c r="G7" i="1" s="1"/>
  <c r="V11" i="1"/>
  <c r="F7" i="1" s="1"/>
  <c r="B11" i="1"/>
  <c r="W10" i="1"/>
  <c r="C25" i="1" s="1"/>
  <c r="V10" i="1"/>
  <c r="F10" i="1"/>
  <c r="B10" i="1"/>
  <c r="W9" i="1"/>
  <c r="G6" i="1" s="1"/>
  <c r="V9" i="1"/>
  <c r="B9" i="1"/>
  <c r="W8" i="1"/>
  <c r="G57" i="1" s="1"/>
  <c r="V8" i="1"/>
  <c r="F8" i="1"/>
  <c r="W7" i="1"/>
  <c r="G44" i="1" s="1"/>
  <c r="V7" i="1"/>
  <c r="F44" i="1" s="1"/>
  <c r="W6" i="1"/>
  <c r="G53" i="1" s="1"/>
  <c r="V6" i="1"/>
  <c r="F6" i="1"/>
  <c r="W5" i="1"/>
  <c r="C44" i="1" s="1"/>
  <c r="V5" i="1"/>
  <c r="B44" i="1" s="1"/>
  <c r="F5" i="1"/>
  <c r="C5" i="1"/>
  <c r="B5" i="1"/>
  <c r="Z94" i="1"/>
  <c r="Y94" i="1"/>
  <c r="V4" i="1"/>
  <c r="K40" i="2" l="1"/>
  <c r="N59" i="2"/>
  <c r="E13" i="2"/>
  <c r="E27" i="2"/>
  <c r="N27" i="2" s="1"/>
  <c r="E41" i="2"/>
  <c r="L41" i="2" s="1"/>
  <c r="E85" i="2"/>
  <c r="N52" i="2"/>
  <c r="E68" i="2"/>
  <c r="N68" i="2" s="1"/>
  <c r="E72" i="2"/>
  <c r="N72" i="2" s="1"/>
  <c r="E76" i="2"/>
  <c r="N76" i="2" s="1"/>
  <c r="N15" i="2"/>
  <c r="L40" i="2"/>
  <c r="E32" i="2"/>
  <c r="E6" i="2"/>
  <c r="K6" i="2" s="1"/>
  <c r="E20" i="2"/>
  <c r="N20" i="2" s="1"/>
  <c r="M22" i="2"/>
  <c r="E26" i="2"/>
  <c r="M26" i="2" s="1"/>
  <c r="N26" i="2"/>
  <c r="E30" i="2"/>
  <c r="L30" i="2" s="1"/>
  <c r="K33" i="2"/>
  <c r="E9" i="2"/>
  <c r="N9" i="2" s="1"/>
  <c r="M23" i="2"/>
  <c r="M18" i="2"/>
  <c r="E36" i="2"/>
  <c r="K36" i="2" s="1"/>
  <c r="E39" i="2"/>
  <c r="N39" i="2" s="1"/>
  <c r="E4" i="2"/>
  <c r="N4" i="2" s="1"/>
  <c r="E10" i="2"/>
  <c r="E14" i="2"/>
  <c r="N14" i="2" s="1"/>
  <c r="K24" i="2"/>
  <c r="E25" i="2"/>
  <c r="E21" i="2"/>
  <c r="K21" i="2" s="1"/>
  <c r="L35" i="2"/>
  <c r="E35" i="2"/>
  <c r="N35" i="2" s="1"/>
  <c r="L31" i="2"/>
  <c r="K31" i="2"/>
  <c r="E31" i="2"/>
  <c r="N31" i="2"/>
  <c r="M31" i="2"/>
  <c r="D5" i="2"/>
  <c r="O12" i="2"/>
  <c r="K18" i="2"/>
  <c r="O21" i="2"/>
  <c r="K22" i="2"/>
  <c r="O26" i="2"/>
  <c r="K27" i="2"/>
  <c r="O31" i="2"/>
  <c r="K32" i="2"/>
  <c r="O36" i="2"/>
  <c r="O39" i="2"/>
  <c r="N42" i="2"/>
  <c r="N48" i="2"/>
  <c r="E60" i="2"/>
  <c r="K60" i="2" s="1"/>
  <c r="E65" i="2"/>
  <c r="K65" i="2" s="1"/>
  <c r="K77" i="2"/>
  <c r="E77" i="2"/>
  <c r="N77" i="2" s="1"/>
  <c r="E81" i="2"/>
  <c r="N81" i="2" s="1"/>
  <c r="E86" i="2"/>
  <c r="N86" i="2" s="1"/>
  <c r="O89" i="2"/>
  <c r="O7" i="2"/>
  <c r="O11" i="2"/>
  <c r="L18" i="2"/>
  <c r="L22" i="2"/>
  <c r="L23" i="2"/>
  <c r="L27" i="2"/>
  <c r="O41" i="2"/>
  <c r="E43" i="2"/>
  <c r="L43" i="2" s="1"/>
  <c r="O45" i="2"/>
  <c r="E49" i="2"/>
  <c r="E61" i="2"/>
  <c r="K61" i="2" s="1"/>
  <c r="E74" i="2"/>
  <c r="N74" i="2" s="1"/>
  <c r="M77" i="2"/>
  <c r="M13" i="2"/>
  <c r="E16" i="2"/>
  <c r="E17" i="2"/>
  <c r="L17" i="2" s="1"/>
  <c r="D47" i="2"/>
  <c r="O47" i="2"/>
  <c r="L47" i="2"/>
  <c r="O48" i="2"/>
  <c r="E73" i="2"/>
  <c r="O3" i="2"/>
  <c r="E7" i="2"/>
  <c r="K7" i="2" s="1"/>
  <c r="E11" i="2"/>
  <c r="K11" i="2" s="1"/>
  <c r="N13" i="2"/>
  <c r="N18" i="2"/>
  <c r="L19" i="2"/>
  <c r="N22" i="2"/>
  <c r="N23" i="2"/>
  <c r="L24" i="2"/>
  <c r="L28" i="2"/>
  <c r="L29" i="2"/>
  <c r="L33" i="2"/>
  <c r="L34" i="2"/>
  <c r="D37" i="2"/>
  <c r="E38" i="2"/>
  <c r="M38" i="2" s="1"/>
  <c r="N40" i="2"/>
  <c r="M40" i="2"/>
  <c r="E45" i="2"/>
  <c r="N45" i="2" s="1"/>
  <c r="M52" i="2"/>
  <c r="E53" i="2"/>
  <c r="K53" i="2" s="1"/>
  <c r="N89" i="2"/>
  <c r="K15" i="2"/>
  <c r="M19" i="2"/>
  <c r="M24" i="2"/>
  <c r="M28" i="2"/>
  <c r="O28" i="2"/>
  <c r="O29" i="2"/>
  <c r="M33" i="2"/>
  <c r="O33" i="2"/>
  <c r="O34" i="2"/>
  <c r="E46" i="2"/>
  <c r="L46" i="2" s="1"/>
  <c r="N46" i="2"/>
  <c r="E50" i="2"/>
  <c r="M50" i="2" s="1"/>
  <c r="O52" i="2"/>
  <c r="O54" i="2"/>
  <c r="O56" i="2"/>
  <c r="E70" i="2"/>
  <c r="M70" i="2" s="1"/>
  <c r="E79" i="2"/>
  <c r="E3" i="2"/>
  <c r="L3" i="2" s="1"/>
  <c r="E8" i="2"/>
  <c r="K8" i="2" s="1"/>
  <c r="E12" i="2"/>
  <c r="L15" i="2"/>
  <c r="N19" i="2"/>
  <c r="N24" i="2"/>
  <c r="N28" i="2"/>
  <c r="N33" i="2"/>
  <c r="E51" i="2"/>
  <c r="M51" i="2" s="1"/>
  <c r="D55" i="2"/>
  <c r="O57" i="2"/>
  <c r="E58" i="2"/>
  <c r="N58" i="2" s="1"/>
  <c r="M59" i="2"/>
  <c r="L59" i="2"/>
  <c r="K59" i="2"/>
  <c r="O66" i="2"/>
  <c r="O67" i="2"/>
  <c r="K69" i="2"/>
  <c r="E69" i="2"/>
  <c r="N69" i="2" s="1"/>
  <c r="O78" i="2"/>
  <c r="D82" i="2"/>
  <c r="O87" i="2"/>
  <c r="O88" i="2"/>
  <c r="E90" i="2"/>
  <c r="L90" i="2" s="1"/>
  <c r="N90" i="2"/>
  <c r="M15" i="2"/>
  <c r="E54" i="2"/>
  <c r="K54" i="2" s="1"/>
  <c r="M54" i="2"/>
  <c r="E56" i="2"/>
  <c r="O58" i="2"/>
  <c r="O63" i="2"/>
  <c r="E64" i="2"/>
  <c r="M69" i="2"/>
  <c r="D29" i="2"/>
  <c r="D34" i="2"/>
  <c r="M53" i="2"/>
  <c r="O59" i="2"/>
  <c r="D62" i="2"/>
  <c r="O62" i="2"/>
  <c r="L62" i="2"/>
  <c r="O64" i="2"/>
  <c r="E66" i="2"/>
  <c r="O68" i="2"/>
  <c r="O74" i="2"/>
  <c r="O75" i="2"/>
  <c r="E78" i="2"/>
  <c r="M78" i="2" s="1"/>
  <c r="E87" i="2"/>
  <c r="O50" i="2"/>
  <c r="L79" i="2"/>
  <c r="L82" i="2"/>
  <c r="L83" i="2"/>
  <c r="D44" i="2"/>
  <c r="K57" i="2"/>
  <c r="O61" i="2"/>
  <c r="O70" i="2"/>
  <c r="K75" i="2"/>
  <c r="O79" i="2"/>
  <c r="O82" i="2"/>
  <c r="O83" i="2"/>
  <c r="K42" i="2"/>
  <c r="K48" i="2"/>
  <c r="O51" i="2"/>
  <c r="K52" i="2"/>
  <c r="L57" i="2"/>
  <c r="L75" i="2"/>
  <c r="L42" i="2"/>
  <c r="L48" i="2"/>
  <c r="L52" i="2"/>
  <c r="M57" i="2"/>
  <c r="K68" i="2"/>
  <c r="K72" i="2"/>
  <c r="M75" i="2"/>
  <c r="K76" i="2"/>
  <c r="M84" i="2"/>
  <c r="K89" i="2"/>
  <c r="M42" i="2"/>
  <c r="M48" i="2"/>
  <c r="N57" i="2"/>
  <c r="L72" i="2"/>
  <c r="N75" i="2"/>
  <c r="L76" i="2"/>
  <c r="D80" i="2"/>
  <c r="D83" i="2"/>
  <c r="L89" i="2"/>
  <c r="L44" i="2"/>
  <c r="E63" i="2"/>
  <c r="K63" i="2" s="1"/>
  <c r="E67" i="2"/>
  <c r="E71" i="2"/>
  <c r="L71" i="2" s="1"/>
  <c r="M72" i="2"/>
  <c r="M76" i="2"/>
  <c r="E84" i="2"/>
  <c r="N84" i="2" s="1"/>
  <c r="E88" i="2"/>
  <c r="L88" i="2" s="1"/>
  <c r="M89" i="2"/>
  <c r="X10" i="1"/>
  <c r="D25" i="1" s="1"/>
  <c r="X58" i="1"/>
  <c r="D13" i="1" s="1"/>
  <c r="X81" i="1"/>
  <c r="D29" i="1" s="1"/>
  <c r="X46" i="1"/>
  <c r="D5" i="1" s="1"/>
  <c r="X49" i="1"/>
  <c r="D10" i="1" s="1"/>
  <c r="X44" i="1"/>
  <c r="H59" i="1" s="1"/>
  <c r="X57" i="1"/>
  <c r="D12" i="1" s="1"/>
  <c r="X6" i="1"/>
  <c r="H53" i="1" s="1"/>
  <c r="X30" i="1"/>
  <c r="D6" i="1" s="1"/>
  <c r="M100" i="1"/>
  <c r="X26" i="1"/>
  <c r="H43" i="1" s="1"/>
  <c r="X41" i="1"/>
  <c r="D39" i="1" s="1"/>
  <c r="X50" i="1"/>
  <c r="D22" i="1" s="1"/>
  <c r="B6" i="1"/>
  <c r="X16" i="1"/>
  <c r="D7" i="1" s="1"/>
  <c r="X61" i="1"/>
  <c r="H42" i="1" s="1"/>
  <c r="X63" i="1"/>
  <c r="D40" i="1" s="1"/>
  <c r="X76" i="1"/>
  <c r="H56" i="1" s="1"/>
  <c r="X17" i="1"/>
  <c r="D57" i="1" s="1"/>
  <c r="X35" i="1"/>
  <c r="D42" i="1" s="1"/>
  <c r="M101" i="1"/>
  <c r="M102" i="1"/>
  <c r="X47" i="1"/>
  <c r="D30" i="1" s="1"/>
  <c r="X60" i="1"/>
  <c r="D24" i="1" s="1"/>
  <c r="M103" i="1"/>
  <c r="C10" i="1"/>
  <c r="X19" i="1"/>
  <c r="H41" i="1" s="1"/>
  <c r="X86" i="1"/>
  <c r="H10" i="1" s="1"/>
  <c r="X90" i="1"/>
  <c r="H12" i="1" s="1"/>
  <c r="X40" i="1"/>
  <c r="D21" i="1" s="1"/>
  <c r="X80" i="1"/>
  <c r="D23" i="1" s="1"/>
  <c r="X39" i="1"/>
  <c r="D9" i="1" s="1"/>
  <c r="X54" i="1"/>
  <c r="D55" i="1" s="1"/>
  <c r="X56" i="1"/>
  <c r="H40" i="1" s="1"/>
  <c r="X62" i="1"/>
  <c r="H25" i="1" s="1"/>
  <c r="X9" i="1"/>
  <c r="H6" i="1" s="1"/>
  <c r="X78" i="1"/>
  <c r="D38" i="1" s="1"/>
  <c r="X88" i="1"/>
  <c r="D41" i="1" s="1"/>
  <c r="X66" i="1"/>
  <c r="D28" i="1" s="1"/>
  <c r="X82" i="1"/>
  <c r="D14" i="1" s="1"/>
  <c r="X87" i="1"/>
  <c r="H26" i="1" s="1"/>
  <c r="G26" i="1"/>
  <c r="X89" i="1"/>
  <c r="D61" i="1" s="1"/>
  <c r="X77" i="1"/>
  <c r="D59" i="1" s="1"/>
  <c r="C59" i="1"/>
  <c r="X24" i="1"/>
  <c r="D56" i="1" s="1"/>
  <c r="C32" i="1"/>
  <c r="X52" i="1"/>
  <c r="H11" i="1" s="1"/>
  <c r="G61" i="1"/>
  <c r="X85" i="1"/>
  <c r="H61" i="1" s="1"/>
  <c r="X8" i="1"/>
  <c r="H57" i="1" s="1"/>
  <c r="X23" i="1"/>
  <c r="D37" i="1" s="1"/>
  <c r="X27" i="1"/>
  <c r="H21" i="1" s="1"/>
  <c r="X43" i="1"/>
  <c r="H8" i="1" s="1"/>
  <c r="X65" i="1"/>
  <c r="D43" i="1" s="1"/>
  <c r="C43" i="1"/>
  <c r="C48" i="1" s="1"/>
  <c r="G55" i="1"/>
  <c r="X73" i="1"/>
  <c r="H55" i="1" s="1"/>
  <c r="X91" i="1"/>
  <c r="H37" i="1" s="1"/>
  <c r="G37" i="1"/>
  <c r="X22" i="1"/>
  <c r="D58" i="1" s="1"/>
  <c r="X67" i="1"/>
  <c r="H5" i="1" s="1"/>
  <c r="G5" i="1"/>
  <c r="X12" i="1"/>
  <c r="D26" i="1" s="1"/>
  <c r="X13" i="1"/>
  <c r="D8" i="1" s="1"/>
  <c r="X29" i="1"/>
  <c r="D11" i="1" s="1"/>
  <c r="X34" i="1"/>
  <c r="D27" i="1" s="1"/>
  <c r="X42" i="1"/>
  <c r="H23" i="1" s="1"/>
  <c r="X69" i="1"/>
  <c r="H62" i="1" s="1"/>
  <c r="G62" i="1"/>
  <c r="X64" i="1"/>
  <c r="H24" i="1" s="1"/>
  <c r="G24" i="1"/>
  <c r="B25" i="1"/>
  <c r="B37" i="1"/>
  <c r="B39" i="1"/>
  <c r="B53" i="1"/>
  <c r="X5" i="1"/>
  <c r="D44" i="1" s="1"/>
  <c r="C7" i="1"/>
  <c r="X7" i="1"/>
  <c r="H44" i="1" s="1"/>
  <c r="X11" i="1"/>
  <c r="H7" i="1" s="1"/>
  <c r="X18" i="1"/>
  <c r="H38" i="1" s="1"/>
  <c r="X21" i="1"/>
  <c r="D54" i="1" s="1"/>
  <c r="X25" i="1"/>
  <c r="H54" i="1" s="1"/>
  <c r="X37" i="1"/>
  <c r="H39" i="1" s="1"/>
  <c r="X53" i="1"/>
  <c r="H58" i="1" s="1"/>
  <c r="X55" i="1"/>
  <c r="H60" i="1" s="1"/>
  <c r="C57" i="1"/>
  <c r="F9" i="1"/>
  <c r="X32" i="1"/>
  <c r="H27" i="1" s="1"/>
  <c r="F43" i="1"/>
  <c r="X48" i="1"/>
  <c r="D60" i="1" s="1"/>
  <c r="F53" i="1"/>
  <c r="F57" i="1"/>
  <c r="F59" i="1"/>
  <c r="V94" i="1"/>
  <c r="W4" i="1"/>
  <c r="B26" i="1"/>
  <c r="G41" i="1"/>
  <c r="B56" i="1"/>
  <c r="B58" i="1"/>
  <c r="L6" i="2" l="1"/>
  <c r="L77" i="2"/>
  <c r="N36" i="2"/>
  <c r="M30" i="2"/>
  <c r="M6" i="2"/>
  <c r="L53" i="2"/>
  <c r="L65" i="2"/>
  <c r="L36" i="2"/>
  <c r="M46" i="2"/>
  <c r="M67" i="2"/>
  <c r="M41" i="2"/>
  <c r="K49" i="2"/>
  <c r="K20" i="2"/>
  <c r="N88" i="2"/>
  <c r="N66" i="2"/>
  <c r="N41" i="2"/>
  <c r="L49" i="2"/>
  <c r="N6" i="2"/>
  <c r="M73" i="2"/>
  <c r="K25" i="2"/>
  <c r="K4" i="2"/>
  <c r="N78" i="2"/>
  <c r="N70" i="2"/>
  <c r="M25" i="2"/>
  <c r="M4" i="2"/>
  <c r="L9" i="2"/>
  <c r="K41" i="2"/>
  <c r="L67" i="2"/>
  <c r="M88" i="2"/>
  <c r="K46" i="2"/>
  <c r="N73" i="2"/>
  <c r="M86" i="2"/>
  <c r="N85" i="2"/>
  <c r="L85" i="2"/>
  <c r="L68" i="2"/>
  <c r="K85" i="2"/>
  <c r="L84" i="2"/>
  <c r="L78" i="2"/>
  <c r="N54" i="2"/>
  <c r="M79" i="2"/>
  <c r="N32" i="2"/>
  <c r="L32" i="2"/>
  <c r="L13" i="2"/>
  <c r="N65" i="2"/>
  <c r="N60" i="2"/>
  <c r="L25" i="2"/>
  <c r="M36" i="2"/>
  <c r="N30" i="2"/>
  <c r="M85" i="2"/>
  <c r="M68" i="2"/>
  <c r="N7" i="2"/>
  <c r="M65" i="2"/>
  <c r="L21" i="2"/>
  <c r="L20" i="2"/>
  <c r="M63" i="2"/>
  <c r="L63" i="2"/>
  <c r="N87" i="2"/>
  <c r="K17" i="2"/>
  <c r="L73" i="2"/>
  <c r="K86" i="2"/>
  <c r="L7" i="2"/>
  <c r="L26" i="2"/>
  <c r="M20" i="2"/>
  <c r="M32" i="2"/>
  <c r="K56" i="2"/>
  <c r="L50" i="2"/>
  <c r="M16" i="2"/>
  <c r="M58" i="2"/>
  <c r="L60" i="2"/>
  <c r="M7" i="2"/>
  <c r="K88" i="2"/>
  <c r="K71" i="2"/>
  <c r="L56" i="2"/>
  <c r="L69" i="2"/>
  <c r="K51" i="2"/>
  <c r="M45" i="2"/>
  <c r="K35" i="2"/>
  <c r="K14" i="2"/>
  <c r="K30" i="2"/>
  <c r="N51" i="2"/>
  <c r="N50" i="2"/>
  <c r="K13" i="2"/>
  <c r="L14" i="2"/>
  <c r="M27" i="2"/>
  <c r="K67" i="2"/>
  <c r="E62" i="2"/>
  <c r="M56" i="2"/>
  <c r="E82" i="2"/>
  <c r="N82" i="2" s="1"/>
  <c r="L51" i="2"/>
  <c r="L45" i="2"/>
  <c r="K45" i="2"/>
  <c r="K81" i="2"/>
  <c r="K43" i="2"/>
  <c r="E5" i="2"/>
  <c r="M14" i="2"/>
  <c r="K39" i="2"/>
  <c r="N64" i="2"/>
  <c r="E55" i="2"/>
  <c r="K87" i="2"/>
  <c r="K66" i="2"/>
  <c r="N71" i="2"/>
  <c r="N56" i="2"/>
  <c r="M64" i="2"/>
  <c r="M8" i="2"/>
  <c r="K73" i="2"/>
  <c r="N49" i="2"/>
  <c r="M49" i="2"/>
  <c r="N12" i="2"/>
  <c r="M60" i="2"/>
  <c r="M35" i="2"/>
  <c r="N25" i="2"/>
  <c r="K10" i="2"/>
  <c r="N3" i="2"/>
  <c r="L39" i="2"/>
  <c r="K9" i="2"/>
  <c r="E83" i="2"/>
  <c r="N83" i="2" s="1"/>
  <c r="E47" i="2"/>
  <c r="K3" i="2"/>
  <c r="M12" i="2"/>
  <c r="L10" i="2"/>
  <c r="L54" i="2"/>
  <c r="E44" i="2"/>
  <c r="M44" i="2" s="1"/>
  <c r="E34" i="2"/>
  <c r="M34" i="2" s="1"/>
  <c r="K78" i="2"/>
  <c r="L66" i="2"/>
  <c r="E29" i="2"/>
  <c r="M29" i="2" s="1"/>
  <c r="K70" i="2"/>
  <c r="N11" i="2"/>
  <c r="L74" i="2"/>
  <c r="M11" i="2"/>
  <c r="L86" i="2"/>
  <c r="M21" i="2"/>
  <c r="M10" i="2"/>
  <c r="N38" i="2"/>
  <c r="M9" i="2"/>
  <c r="N53" i="2"/>
  <c r="N67" i="2"/>
  <c r="E80" i="2"/>
  <c r="N63" i="2"/>
  <c r="M71" i="2"/>
  <c r="K84" i="2"/>
  <c r="L87" i="2"/>
  <c r="M90" i="2"/>
  <c r="K90" i="2"/>
  <c r="K50" i="2"/>
  <c r="L70" i="2"/>
  <c r="L8" i="2"/>
  <c r="M74" i="2"/>
  <c r="L61" i="2"/>
  <c r="N17" i="2"/>
  <c r="L81" i="2"/>
  <c r="L11" i="2"/>
  <c r="N21" i="2"/>
  <c r="N10" i="2"/>
  <c r="L4" i="2"/>
  <c r="K26" i="2"/>
  <c r="M87" i="2"/>
  <c r="M66" i="2"/>
  <c r="K64" i="2"/>
  <c r="E37" i="2"/>
  <c r="M37" i="2" s="1"/>
  <c r="N37" i="2"/>
  <c r="M61" i="2"/>
  <c r="M81" i="2"/>
  <c r="M17" i="2"/>
  <c r="M39" i="2"/>
  <c r="M3" i="2"/>
  <c r="K74" i="2"/>
  <c r="N61" i="2"/>
  <c r="L64" i="2"/>
  <c r="N8" i="2"/>
  <c r="N79" i="2"/>
  <c r="N43" i="2"/>
  <c r="M43" i="2"/>
  <c r="N16" i="2"/>
  <c r="G32" i="1"/>
  <c r="N101" i="1"/>
  <c r="C16" i="1"/>
  <c r="N102" i="1"/>
  <c r="N100" i="1"/>
  <c r="D32" i="1"/>
  <c r="D33" i="1" s="1"/>
  <c r="C64" i="1"/>
  <c r="N103" i="1"/>
  <c r="D64" i="1"/>
  <c r="D65" i="1" s="1"/>
  <c r="H64" i="1"/>
  <c r="H65" i="1" s="1"/>
  <c r="G64" i="1"/>
  <c r="D16" i="1"/>
  <c r="D17" i="1" s="1"/>
  <c r="G48" i="1"/>
  <c r="W94" i="1"/>
  <c r="G9" i="1"/>
  <c r="G16" i="1" s="1"/>
  <c r="H32" i="1"/>
  <c r="H33" i="1" s="1"/>
  <c r="H48" i="1"/>
  <c r="H49" i="1" s="1"/>
  <c r="D48" i="1"/>
  <c r="D49" i="1" s="1"/>
  <c r="X4" i="1"/>
  <c r="M83" i="2" l="1"/>
  <c r="N47" i="2"/>
  <c r="N29" i="2"/>
  <c r="N44" i="2"/>
  <c r="N34" i="2"/>
  <c r="M47" i="2"/>
  <c r="M82" i="2"/>
  <c r="N80" i="2"/>
  <c r="M5" i="2"/>
  <c r="N5" i="2"/>
  <c r="M55" i="2"/>
  <c r="M62" i="2"/>
  <c r="N55" i="2"/>
  <c r="N62" i="2"/>
  <c r="X94" i="1"/>
  <c r="H9" i="1"/>
  <c r="H16" i="1" s="1"/>
  <c r="H1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Steve Casper</author>
    <author>S&amp;J</author>
  </authors>
  <commentList>
    <comment ref="P2" authorId="0" shapeId="0" xr:uid="{BF704773-9BDD-4D18-96B4-1EBB32AEFB1B}">
      <text>
        <r>
          <rPr>
            <b/>
            <sz val="9"/>
            <color indexed="81"/>
            <rFont val="Tahoma"/>
            <family val="2"/>
          </rPr>
          <t>Steve Casper:</t>
        </r>
        <r>
          <rPr>
            <sz val="9"/>
            <color indexed="81"/>
            <rFont val="Tahoma"/>
            <family val="2"/>
          </rPr>
          <t xml:space="preserve">
0. new - will follow new player HDCP calc for first 2 rounds.
1. HDCP Special Adj - signifies a player who has scored above/below their current HDCP enough that the calc should use more recent scores to calc HDCP (Ex was shooting high 50's, now shooting mid 40's consistently) OR someone has switched from white/blue tees to GOLD tees this year and their HDCP needs readjusted.
2. Not New - will follow Reg HDCP calc</t>
        </r>
      </text>
    </comment>
    <comment ref="D12" authorId="0" shapeId="0" xr:uid="{8785580B-BCA9-42E5-87EE-548F366F7519}">
      <text>
        <r>
          <rPr>
            <b/>
            <sz val="9"/>
            <color indexed="81"/>
            <rFont val="Tahoma"/>
            <family val="2"/>
          </rPr>
          <t>Steve Casper:</t>
        </r>
        <r>
          <rPr>
            <sz val="9"/>
            <color indexed="81"/>
            <rFont val="Tahoma"/>
            <family val="2"/>
          </rPr>
          <t xml:space="preserve">
For new or adj HDCP's, after their first 2 actual scores, they get the avg of those 2 scores as their WK1 &amp; WK2 score equivalents similar to players w established handicaps from previous year.
</t>
        </r>
      </text>
    </comment>
    <comment ref="N19" authorId="1" shapeId="0" xr:uid="{DB07FA25-08C6-4145-8DCC-08330821480D}">
      <text>
        <r>
          <rPr>
            <b/>
            <sz val="9"/>
            <color indexed="81"/>
            <rFont val="Tahoma"/>
            <family val="2"/>
          </rPr>
          <t>S&amp;J:</t>
        </r>
        <r>
          <rPr>
            <sz val="9"/>
            <color indexed="81"/>
            <rFont val="Tahoma"/>
            <family val="2"/>
          </rPr>
          <t xml:space="preserve">
Al has netted 2 sub 30 NET scores 2 weeks in a row.  His HDCP is now based on his Wk4 scores.
</t>
        </r>
      </text>
    </comment>
  </commentList>
</comments>
</file>

<file path=xl/sharedStrings.xml><?xml version="1.0" encoding="utf-8"?>
<sst xmlns="http://schemas.openxmlformats.org/spreadsheetml/2006/main" count="810" uniqueCount="212">
  <si>
    <t xml:space="preserve">2023 Men's League </t>
  </si>
  <si>
    <t>Players</t>
  </si>
  <si>
    <t>B9</t>
  </si>
  <si>
    <t>Back 9</t>
  </si>
  <si>
    <t>Hole 10</t>
  </si>
  <si>
    <t>Hole 11</t>
  </si>
  <si>
    <t>Hole 12</t>
  </si>
  <si>
    <t>Hole 13</t>
  </si>
  <si>
    <t>Hole 14</t>
  </si>
  <si>
    <t>Hole 15</t>
  </si>
  <si>
    <t>Hole 16</t>
  </si>
  <si>
    <t>Hole 17</t>
  </si>
  <si>
    <t>Hole 18</t>
  </si>
  <si>
    <t>Par</t>
  </si>
  <si>
    <t>Rounded</t>
  </si>
  <si>
    <t>Net</t>
  </si>
  <si>
    <t>Norman's Sharks</t>
  </si>
  <si>
    <t xml:space="preserve">9 Hole </t>
  </si>
  <si>
    <t>Weiskopf's Wiseguys</t>
  </si>
  <si>
    <t>Player</t>
  </si>
  <si>
    <t>Team</t>
  </si>
  <si>
    <t>Actual</t>
  </si>
  <si>
    <t>Wk2 HDCP</t>
  </si>
  <si>
    <t>Wk4 HDCP</t>
  </si>
  <si>
    <t>Wk5 HDCP</t>
  </si>
  <si>
    <t xml:space="preserve">New=0, </t>
  </si>
  <si>
    <t>Team 1</t>
  </si>
  <si>
    <t>Actual Score</t>
  </si>
  <si>
    <t>Handicap</t>
  </si>
  <si>
    <t>Score</t>
  </si>
  <si>
    <t>Team 6</t>
  </si>
  <si>
    <t>Almasi, Andrew</t>
  </si>
  <si>
    <t>Hart, Seth</t>
  </si>
  <si>
    <t>Phillips, Ralph</t>
  </si>
  <si>
    <t>Almasi, Joe</t>
  </si>
  <si>
    <t>Criswell, Larry</t>
  </si>
  <si>
    <t>Begner, Josh</t>
  </si>
  <si>
    <t>Almasi, Matt (N)</t>
  </si>
  <si>
    <t>Cafferty, Pat</t>
  </si>
  <si>
    <t>Bolton, Brook</t>
  </si>
  <si>
    <t>Almasi, Tom</t>
  </si>
  <si>
    <t>Brashers, John (N)</t>
  </si>
  <si>
    <t>Harmon, Aaron</t>
  </si>
  <si>
    <t>Askam, Tim</t>
  </si>
  <si>
    <t>Frye, Kevin (N)</t>
  </si>
  <si>
    <t>Jackson, Bob</t>
  </si>
  <si>
    <t>Thornton, Bryan</t>
  </si>
  <si>
    <t>Blum, Kenny</t>
  </si>
  <si>
    <t>Crisco, Brad</t>
  </si>
  <si>
    <t>Johns, Nate</t>
  </si>
  <si>
    <t>Maier, Tom</t>
  </si>
  <si>
    <t>Wake, Charlie</t>
  </si>
  <si>
    <t>Bourque, Philip</t>
  </si>
  <si>
    <t>McKinty, John</t>
  </si>
  <si>
    <t>Mercer, Mike (N)</t>
  </si>
  <si>
    <t>Stillson, Jeremy</t>
  </si>
  <si>
    <t>Brown, Tim</t>
  </si>
  <si>
    <t>Price, Eric</t>
  </si>
  <si>
    <t>Ramsay, Dave</t>
  </si>
  <si>
    <t>Burwell, Brandon</t>
  </si>
  <si>
    <t>Avg Team HDCP</t>
  </si>
  <si>
    <t>To Par</t>
  </si>
  <si>
    <t>Carlyle, Quinton (N)</t>
  </si>
  <si>
    <t>Carter, Greg</t>
  </si>
  <si>
    <t>Watson's Kneeknockers</t>
  </si>
  <si>
    <t>Trevino's Highballers</t>
  </si>
  <si>
    <t>Casper, Steve</t>
  </si>
  <si>
    <t>Team 3</t>
  </si>
  <si>
    <t>Team 2</t>
  </si>
  <si>
    <t>Caulkins, Paul</t>
  </si>
  <si>
    <t>Graves, Nate</t>
  </si>
  <si>
    <t>Copple, Jim</t>
  </si>
  <si>
    <t>Centers, Jason</t>
  </si>
  <si>
    <t>Jehle, Nick</t>
  </si>
  <si>
    <t>Ehens, Matt</t>
  </si>
  <si>
    <t>Claerhout, Todd</t>
  </si>
  <si>
    <t>Shreck, Adam (N)</t>
  </si>
  <si>
    <t>Halloway, Chad</t>
  </si>
  <si>
    <t>Clark, John</t>
  </si>
  <si>
    <t>Miller, Steven</t>
  </si>
  <si>
    <t>Northrup, Jim</t>
  </si>
  <si>
    <t>Cluskey, Ron</t>
  </si>
  <si>
    <t>Monroe, Nate</t>
  </si>
  <si>
    <t>Colgan, Jack</t>
  </si>
  <si>
    <t>Threw, Mick</t>
  </si>
  <si>
    <t>Conklin, Tom</t>
  </si>
  <si>
    <t>Ekstrand, Jared</t>
  </si>
  <si>
    <t>Durst, Justin</t>
  </si>
  <si>
    <t>Patterson, Jim</t>
  </si>
  <si>
    <t>Fletcher, Mat (N)</t>
  </si>
  <si>
    <t>Coulter, Ken</t>
  </si>
  <si>
    <t>Steffes, Adam (N)</t>
  </si>
  <si>
    <t>Price, Curt</t>
  </si>
  <si>
    <t>Haulk, Jake</t>
  </si>
  <si>
    <t>Roberson, Damon</t>
  </si>
  <si>
    <t>Putney, Tom</t>
  </si>
  <si>
    <t>Stover, Kyle (N)</t>
  </si>
  <si>
    <t>Dunbar, Al</t>
  </si>
  <si>
    <t>Gary's Players</t>
  </si>
  <si>
    <t>Arnie's Army</t>
  </si>
  <si>
    <t>Evans, Clark (N)</t>
  </si>
  <si>
    <t>Team 4</t>
  </si>
  <si>
    <t>Team 8</t>
  </si>
  <si>
    <t>Ewalt, Alex</t>
  </si>
  <si>
    <t>Wiebler, David</t>
  </si>
  <si>
    <t>Ewalt, Britt</t>
  </si>
  <si>
    <t>Sheridan, Tyler</t>
  </si>
  <si>
    <t>Guppy, Matt</t>
  </si>
  <si>
    <t>Nader, James (N)</t>
  </si>
  <si>
    <t>Mackie, Greg</t>
  </si>
  <si>
    <t>Tuttle, Gene</t>
  </si>
  <si>
    <t>Monroe, Jim</t>
  </si>
  <si>
    <t>Ott, Alex</t>
  </si>
  <si>
    <t>Harms, Tim</t>
  </si>
  <si>
    <t>Harris, Marty (N)</t>
  </si>
  <si>
    <t>Shissler, Charlie</t>
  </si>
  <si>
    <t>Stillson, Ray</t>
  </si>
  <si>
    <t>Jehle, Scott</t>
  </si>
  <si>
    <t>Howard, Chris (N)</t>
  </si>
  <si>
    <t>The Golden Bears</t>
  </si>
  <si>
    <t>Hogan's Heroes</t>
  </si>
  <si>
    <t>Team 5</t>
  </si>
  <si>
    <t xml:space="preserve">Team 7 </t>
  </si>
  <si>
    <t>Kirvin, Zach</t>
  </si>
  <si>
    <t>Kriz, Jeff</t>
  </si>
  <si>
    <t>Putrich, Josh</t>
  </si>
  <si>
    <t>Ludwig, Jay</t>
  </si>
  <si>
    <t>Schmeig, Joel</t>
  </si>
  <si>
    <t>Self, Dallas</t>
  </si>
  <si>
    <t>Urbanc, Moke</t>
  </si>
  <si>
    <t>Thompson, Craig</t>
  </si>
  <si>
    <t>Powers, Brett</t>
  </si>
  <si>
    <t>Pierson, Brent</t>
  </si>
  <si>
    <t>STANDINGS</t>
  </si>
  <si>
    <r>
      <t xml:space="preserve">* Points: Win = 1, tie = .5 ; Last 2 weeks (8/3 &amp; 8/10) - Win = 2, tie = 1 ; </t>
    </r>
    <r>
      <rPr>
        <sz val="11"/>
        <color rgb="FFE26B0A"/>
        <rFont val="Calibri"/>
        <family val="2"/>
      </rPr>
      <t>(Point standings sorted left to right)</t>
    </r>
  </si>
  <si>
    <t>Place</t>
  </si>
  <si>
    <t>1st</t>
  </si>
  <si>
    <t>2nd</t>
  </si>
  <si>
    <t>3rd</t>
  </si>
  <si>
    <t>4th</t>
  </si>
  <si>
    <t>5th</t>
  </si>
  <si>
    <t>Points</t>
  </si>
  <si>
    <t>Thursday Dates</t>
  </si>
  <si>
    <t>Team 7</t>
  </si>
  <si>
    <t>Matches by seed - 1 vs 2, 3 vs 4, 5 vs 6, 7 vs 8</t>
  </si>
  <si>
    <t>Matches by seed - 1 vs 8, 2 vs 7, 3 vs 6, 4 vs 5</t>
  </si>
  <si>
    <t>9 hole scramble @ 5 PM, Banquet Dinner &amp; Awards After</t>
  </si>
  <si>
    <t xml:space="preserve">       Tie breakers for week 10 &amp; 11 matchesby seed: </t>
  </si>
  <si>
    <r>
      <t>1. Head to Head results.  2. If needed, lowest net Score TEAM AVG</t>
    </r>
    <r>
      <rPr>
        <u/>
        <sz val="12"/>
        <color rgb="FF000000"/>
        <rFont val="Calibri"/>
        <family val="2"/>
      </rPr>
      <t xml:space="preserve"> used </t>
    </r>
    <r>
      <rPr>
        <sz val="12"/>
        <color rgb="FF000000"/>
        <rFont val="Calibri"/>
        <family val="2"/>
      </rPr>
      <t>in Matches YTD.</t>
    </r>
  </si>
  <si>
    <t>Hole 1</t>
  </si>
  <si>
    <t>Hole 2</t>
  </si>
  <si>
    <t>Hole 3</t>
  </si>
  <si>
    <t>Hole 4</t>
  </si>
  <si>
    <t>Hole 5</t>
  </si>
  <si>
    <t>Hole 6</t>
  </si>
  <si>
    <t>Hole 7</t>
  </si>
  <si>
    <t>Hole 8</t>
  </si>
  <si>
    <t>Hole 9</t>
  </si>
  <si>
    <t xml:space="preserve">Average </t>
  </si>
  <si>
    <t>Strokes over par</t>
  </si>
  <si>
    <t>Birdies or better</t>
  </si>
  <si>
    <t>Pars</t>
  </si>
  <si>
    <t>Bogies</t>
  </si>
  <si>
    <t>Others</t>
  </si>
  <si>
    <t>Total Birdies or Better</t>
  </si>
  <si>
    <t>Total Pars</t>
  </si>
  <si>
    <t>Total Bogies</t>
  </si>
  <si>
    <t>Total Others</t>
  </si>
  <si>
    <t>Total Strokes</t>
  </si>
  <si>
    <t>Participation</t>
  </si>
  <si>
    <t>Participation Rate</t>
  </si>
  <si>
    <t>TBD</t>
  </si>
  <si>
    <t/>
  </si>
  <si>
    <t xml:space="preserve"> </t>
  </si>
  <si>
    <t>WK 4 HDCP</t>
  </si>
  <si>
    <t>Top 10 NET</t>
  </si>
  <si>
    <t>Top 10 ACTUAL</t>
  </si>
  <si>
    <t>HDCP PAR =</t>
  </si>
  <si>
    <t xml:space="preserve">2023 Actual Scores </t>
  </si>
  <si>
    <t>Weekly Handicap - will be based on 4 best scores, once attendance reaches 5, Wk 1 - Hdcp score equivlant will drop off, once attend = 7 wk1 - Hdcp seed 2 drops off)</t>
  </si>
  <si>
    <t>Name</t>
  </si>
  <si>
    <t>2023 Status ?</t>
  </si>
  <si>
    <t>2023 Team #</t>
  </si>
  <si>
    <t>Wk 1 - HDCP Score Equivlant</t>
  </si>
  <si>
    <t>Wk 1 -F9</t>
  </si>
  <si>
    <t>Wk 2 -B9</t>
  </si>
  <si>
    <t>Wk 3-F9</t>
  </si>
  <si>
    <t>Wk 4 -B9</t>
  </si>
  <si>
    <t>Wk 1 - HDCP</t>
  </si>
  <si>
    <t>Wk 2 - HDCP</t>
  </si>
  <si>
    <t>Wk 3 - HDCP</t>
  </si>
  <si>
    <t>Wk 4 - HDCP</t>
  </si>
  <si>
    <t>Wk 5 - Hdcp</t>
  </si>
  <si>
    <t>Attendance</t>
  </si>
  <si>
    <t xml:space="preserve">new = 0, HCDP Special Adj - 1, not new = 2, </t>
  </si>
  <si>
    <t>New League Members - First 2 SCORES, Handicap will be calculated using the following Formula and Gross Score Ranges.</t>
  </si>
  <si>
    <t>Pct to Calc Handicap for this Range</t>
  </si>
  <si>
    <t>Gross Score Ranges</t>
  </si>
  <si>
    <t>up to 46</t>
  </si>
  <si>
    <t>47-55</t>
  </si>
  <si>
    <t>56 - 69</t>
  </si>
  <si>
    <t>70+</t>
  </si>
  <si>
    <t>for 2023</t>
  </si>
  <si>
    <t xml:space="preserve">1. The lowest 'NET' handicap score allowed will be a 31 (regardless of handicap).  </t>
  </si>
  <si>
    <t>In 2021, there were as many "net" sub 30 scores as in the previous 3 years.</t>
  </si>
  <si>
    <t>2. If a player actually shoots a '29', thier score will be 29 (assuming they don't have a negative handicap).</t>
  </si>
  <si>
    <t>Yellow color in WK 1 - HDCP (COL'S D&amp;E) indicates player has 5 (Col D) &amp; 7 (Col E) current year scores in and those starting handicap scores at beginning of the year drop off.</t>
  </si>
  <si>
    <t>Green cell color indicates a player is new and his handicap is being calculated based on the new players handicap calc vs a player who's played in the previous year(s).</t>
  </si>
  <si>
    <t>Y</t>
  </si>
  <si>
    <t>NEW</t>
  </si>
  <si>
    <t>y</t>
  </si>
  <si>
    <t>B9 Par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</si>
</sst>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d/yy;@"/>
    <numFmt numFmtId="166" formatCode="0.0%"/>
  </numFmts>
  <fonts count="25" x14ac:knownFonts="1">
    <font>
      <sz val="11"/>
      <color theme="1"/>
      <name val="Calibri"/>
      <family val="2"/>
      <scheme val="minor"/>
    </font>
    <font>
      <b/>
      <sz val="11"/>
      <color theme="1"/>
      <name val="Calibri"/>
      <family val="2"/>
      <scheme val="minor"/>
    </font>
    <font>
      <sz val="10"/>
      <name val="Arial"/>
      <family val="2"/>
    </font>
    <font>
      <b/>
      <sz val="12"/>
      <name val="Calibri"/>
      <family val="2"/>
    </font>
    <font>
      <b/>
      <i/>
      <sz val="12"/>
      <name val="Calibri"/>
      <family val="2"/>
    </font>
    <font>
      <b/>
      <sz val="11"/>
      <color rgb="FFFF0000"/>
      <name val="Calibri"/>
      <family val="2"/>
    </font>
    <font>
      <sz val="11"/>
      <name val="Calibri"/>
      <family val="2"/>
    </font>
    <font>
      <sz val="11"/>
      <color theme="1"/>
      <name val="Calibri"/>
      <family val="2"/>
    </font>
    <font>
      <b/>
      <sz val="12"/>
      <color rgb="FFFF0000"/>
      <name val="Calibri"/>
      <family val="2"/>
    </font>
    <font>
      <sz val="12"/>
      <color rgb="FF000000"/>
      <name val="Calibri"/>
      <family val="2"/>
    </font>
    <font>
      <sz val="12"/>
      <name val="Calibri"/>
      <family val="2"/>
    </font>
    <font>
      <b/>
      <sz val="12"/>
      <color rgb="FF000000"/>
      <name val="Calibri"/>
      <family val="2"/>
    </font>
    <font>
      <b/>
      <i/>
      <sz val="11"/>
      <name val="Calibri"/>
      <family val="2"/>
    </font>
    <font>
      <b/>
      <sz val="11"/>
      <name val="Calibri"/>
      <family val="2"/>
    </font>
    <font>
      <b/>
      <sz val="12"/>
      <color rgb="FF0070C0"/>
      <name val="Calibri"/>
      <family val="2"/>
    </font>
    <font>
      <sz val="11"/>
      <color rgb="FFE26B0A"/>
      <name val="Calibri"/>
      <family val="2"/>
    </font>
    <font>
      <b/>
      <sz val="11"/>
      <color rgb="FF000000"/>
      <name val="Calibri"/>
      <family val="2"/>
    </font>
    <font>
      <b/>
      <sz val="12"/>
      <color rgb="FFFFFFFF"/>
      <name val="Calibri"/>
      <family val="2"/>
    </font>
    <font>
      <u/>
      <sz val="12"/>
      <color rgb="FF000000"/>
      <name val="Calibri"/>
      <family val="2"/>
    </font>
    <font>
      <b/>
      <sz val="11"/>
      <color theme="1"/>
      <name val="Calibri"/>
      <family val="2"/>
    </font>
    <font>
      <sz val="12"/>
      <name val="Calibri"/>
      <family val="2"/>
      <scheme val="minor"/>
    </font>
    <font>
      <sz val="14"/>
      <color theme="1"/>
      <name val="Calibri Light"/>
      <family val="2"/>
      <scheme val="major"/>
    </font>
    <font>
      <sz val="12"/>
      <color theme="1"/>
      <name val="Calibri"/>
      <family val="2"/>
      <scheme val="minor"/>
    </font>
    <font>
      <b/>
      <sz val="9"/>
      <color indexed="81"/>
      <name val="Tahoma"/>
      <family val="2"/>
    </font>
    <font>
      <sz val="9"/>
      <color indexed="81"/>
      <name val="Tahoma"/>
      <family val="2"/>
    </font>
  </fonts>
  <fills count="23">
    <fill>
      <patternFill patternType="none"/>
    </fill>
    <fill>
      <patternFill patternType="gray125"/>
    </fill>
    <fill>
      <patternFill patternType="solid">
        <fgColor rgb="FF8DB4E2"/>
        <bgColor rgb="FF000000"/>
      </patternFill>
    </fill>
    <fill>
      <patternFill patternType="solid">
        <fgColor rgb="FFFFFF00"/>
        <bgColor rgb="FF000000"/>
      </patternFill>
    </fill>
    <fill>
      <patternFill patternType="solid">
        <fgColor rgb="FFFCD5B4"/>
        <bgColor rgb="FF000000"/>
      </patternFill>
    </fill>
    <fill>
      <patternFill patternType="solid">
        <fgColor rgb="FFC5D9F1"/>
        <bgColor rgb="FF000000"/>
      </patternFill>
    </fill>
    <fill>
      <patternFill patternType="solid">
        <fgColor rgb="FFEBF1DE"/>
        <bgColor rgb="FF000000"/>
      </patternFill>
    </fill>
    <fill>
      <patternFill patternType="solid">
        <fgColor rgb="FFFFFFFF"/>
        <bgColor rgb="FF000000"/>
      </patternFill>
    </fill>
    <fill>
      <patternFill patternType="solid">
        <fgColor rgb="FFD8E4BC"/>
        <bgColor rgb="FF000000"/>
      </patternFill>
    </fill>
    <fill>
      <patternFill patternType="solid">
        <fgColor rgb="FFDAEEF3"/>
        <bgColor rgb="FF000000"/>
      </patternFill>
    </fill>
    <fill>
      <patternFill patternType="solid">
        <fgColor rgb="FF963634"/>
        <bgColor rgb="FF963634"/>
      </patternFill>
    </fill>
    <fill>
      <patternFill patternType="solid">
        <fgColor rgb="FF92D050"/>
        <bgColor rgb="FF000000"/>
      </patternFill>
    </fill>
    <fill>
      <patternFill patternType="solid">
        <fgColor theme="9" tint="0.59999389629810485"/>
        <bgColor indexed="64"/>
      </patternFill>
    </fill>
    <fill>
      <patternFill patternType="solid">
        <fgColor rgb="FFFFFF00"/>
        <bgColor indexed="64"/>
      </patternFill>
    </fill>
    <fill>
      <patternFill patternType="solid">
        <fgColor theme="7" tint="0.39997558519241921"/>
        <bgColor rgb="FF000000"/>
      </patternFill>
    </fill>
    <fill>
      <patternFill patternType="solid">
        <fgColor theme="9" tint="0.39997558519241921"/>
        <bgColor indexed="64"/>
      </patternFill>
    </fill>
    <fill>
      <patternFill patternType="solid">
        <fgColor rgb="FFFFFFCC"/>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rgb="FFFFFF99"/>
        <bgColor indexed="64"/>
      </patternFill>
    </fill>
    <fill>
      <patternFill patternType="solid">
        <fgColor theme="0"/>
        <bgColor indexed="64"/>
      </patternFill>
    </fill>
    <fill>
      <patternFill patternType="solid">
        <fgColor rgb="FF92D050"/>
        <bgColor indexed="64"/>
      </patternFill>
    </fill>
    <fill>
      <patternFill patternType="solid">
        <fgColor theme="9" tint="0.79998168889431442"/>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hair">
        <color auto="1"/>
      </left>
      <right style="hair">
        <color auto="1"/>
      </right>
      <top style="hair">
        <color auto="1"/>
      </top>
      <bottom style="hair">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style="hair">
        <color auto="1"/>
      </left>
      <right style="hair">
        <color auto="1"/>
      </right>
      <top/>
      <bottom style="hair">
        <color auto="1"/>
      </bottom>
      <diagonal/>
    </border>
    <border>
      <left style="thin">
        <color auto="1"/>
      </left>
      <right style="thin">
        <color auto="1"/>
      </right>
      <top/>
      <bottom/>
      <diagonal/>
    </border>
  </borders>
  <cellStyleXfs count="3">
    <xf numFmtId="0" fontId="0" fillId="0" borderId="0"/>
    <xf numFmtId="0" fontId="2" fillId="0" borderId="0"/>
    <xf numFmtId="9" fontId="2" fillId="0" borderId="0" applyFont="0" applyFill="0" applyBorder="0" applyAlignment="0" applyProtection="0"/>
  </cellStyleXfs>
  <cellXfs count="166">
    <xf numFmtId="0" fontId="0" fillId="0" borderId="0" xfId="0"/>
    <xf numFmtId="0" fontId="3" fillId="0" borderId="0" xfId="1" applyFont="1"/>
    <xf numFmtId="0" fontId="3" fillId="0" borderId="0" xfId="1" applyFont="1" applyAlignment="1">
      <alignment horizontal="center"/>
    </xf>
    <xf numFmtId="0" fontId="4" fillId="0" borderId="0" xfId="1" applyFont="1" applyAlignment="1">
      <alignment horizontal="center"/>
    </xf>
    <xf numFmtId="14" fontId="3" fillId="0" borderId="0" xfId="1" applyNumberFormat="1" applyFont="1" applyAlignment="1">
      <alignment horizontal="left"/>
    </xf>
    <xf numFmtId="0" fontId="3" fillId="0" borderId="0" xfId="1" applyFont="1" applyAlignment="1">
      <alignment horizontal="left"/>
    </xf>
    <xf numFmtId="0" fontId="5" fillId="0" borderId="0" xfId="1" applyFont="1" applyAlignment="1">
      <alignment horizontal="center"/>
    </xf>
    <xf numFmtId="0" fontId="6" fillId="0" borderId="0" xfId="1" applyFont="1" applyAlignment="1">
      <alignment horizontal="center"/>
    </xf>
    <xf numFmtId="0" fontId="7" fillId="0" borderId="0" xfId="0" applyFont="1"/>
    <xf numFmtId="0" fontId="8" fillId="0" borderId="0" xfId="0" applyFont="1"/>
    <xf numFmtId="0" fontId="9" fillId="0" borderId="0" xfId="0" applyFont="1"/>
    <xf numFmtId="0" fontId="10" fillId="2" borderId="1" xfId="1" applyFont="1" applyFill="1" applyBorder="1" applyAlignment="1">
      <alignment horizontal="center"/>
    </xf>
    <xf numFmtId="0" fontId="10" fillId="2" borderId="2" xfId="1" applyFont="1" applyFill="1" applyBorder="1" applyAlignment="1">
      <alignment horizontal="center"/>
    </xf>
    <xf numFmtId="0" fontId="10" fillId="3" borderId="2" xfId="1" applyFont="1" applyFill="1" applyBorder="1" applyAlignment="1">
      <alignment horizontal="center"/>
    </xf>
    <xf numFmtId="0" fontId="11" fillId="0" borderId="0" xfId="0" applyFont="1"/>
    <xf numFmtId="0" fontId="6" fillId="0" borderId="0" xfId="1" applyFont="1"/>
    <xf numFmtId="14" fontId="12" fillId="0" borderId="0" xfId="1" applyNumberFormat="1" applyFont="1" applyAlignment="1">
      <alignment horizontal="center"/>
    </xf>
    <xf numFmtId="0" fontId="10" fillId="0" borderId="0" xfId="1" applyFont="1" applyAlignment="1">
      <alignment horizontal="center"/>
    </xf>
    <xf numFmtId="0" fontId="10" fillId="2" borderId="3" xfId="1" applyFont="1" applyFill="1" applyBorder="1" applyAlignment="1">
      <alignment horizontal="center"/>
    </xf>
    <xf numFmtId="0" fontId="10" fillId="2" borderId="0" xfId="1" applyFont="1" applyFill="1" applyAlignment="1">
      <alignment horizontal="center"/>
    </xf>
    <xf numFmtId="0" fontId="10" fillId="3" borderId="0" xfId="1" applyFont="1" applyFill="1" applyAlignment="1">
      <alignment horizontal="center"/>
    </xf>
    <xf numFmtId="0" fontId="9" fillId="4" borderId="0" xfId="0" applyFont="1" applyFill="1" applyAlignment="1">
      <alignment vertical="center" wrapText="1"/>
    </xf>
    <xf numFmtId="0" fontId="9" fillId="4" borderId="0" xfId="0" applyFont="1" applyFill="1" applyAlignment="1">
      <alignment horizontal="center" vertical="center" wrapText="1"/>
    </xf>
    <xf numFmtId="0" fontId="13" fillId="5" borderId="4" xfId="1" applyFont="1" applyFill="1" applyBorder="1"/>
    <xf numFmtId="0" fontId="13" fillId="5" borderId="4" xfId="1" applyFont="1" applyFill="1" applyBorder="1" applyAlignment="1">
      <alignment horizontal="center"/>
    </xf>
    <xf numFmtId="0" fontId="13" fillId="4" borderId="4" xfId="1" applyFont="1" applyFill="1" applyBorder="1" applyAlignment="1">
      <alignment horizontal="center"/>
    </xf>
    <xf numFmtId="0" fontId="13" fillId="5" borderId="4" xfId="1" applyFont="1" applyFill="1" applyBorder="1" applyAlignment="1">
      <alignment wrapText="1"/>
    </xf>
    <xf numFmtId="0" fontId="13" fillId="4" borderId="4" xfId="1" applyFont="1" applyFill="1" applyBorder="1" applyAlignment="1">
      <alignment horizontal="center" wrapText="1"/>
    </xf>
    <xf numFmtId="0" fontId="10" fillId="0" borderId="0" xfId="1" applyFont="1"/>
    <xf numFmtId="0" fontId="10" fillId="2" borderId="5" xfId="1" applyFont="1" applyFill="1" applyBorder="1" applyAlignment="1">
      <alignment horizontal="center"/>
    </xf>
    <xf numFmtId="0" fontId="10" fillId="2" borderId="6" xfId="1" applyFont="1" applyFill="1" applyBorder="1" applyAlignment="1">
      <alignment horizontal="center"/>
    </xf>
    <xf numFmtId="0" fontId="10" fillId="3" borderId="7" xfId="1" applyFont="1" applyFill="1" applyBorder="1" applyAlignment="1">
      <alignment horizontal="center"/>
    </xf>
    <xf numFmtId="0" fontId="10" fillId="2" borderId="7" xfId="1" applyFont="1" applyFill="1" applyBorder="1" applyAlignment="1">
      <alignment horizontal="center"/>
    </xf>
    <xf numFmtId="0" fontId="9" fillId="4" borderId="0" xfId="0" applyFont="1" applyFill="1"/>
    <xf numFmtId="0" fontId="9" fillId="4" borderId="0" xfId="0" applyFont="1" applyFill="1" applyAlignment="1">
      <alignment wrapText="1"/>
    </xf>
    <xf numFmtId="0" fontId="9" fillId="4" borderId="0" xfId="0" applyFont="1" applyFill="1" applyAlignment="1">
      <alignment horizontal="center"/>
    </xf>
    <xf numFmtId="0" fontId="9" fillId="6" borderId="0" xfId="0" applyFont="1" applyFill="1"/>
    <xf numFmtId="0" fontId="13" fillId="5" borderId="8" xfId="1" applyFont="1" applyFill="1" applyBorder="1"/>
    <xf numFmtId="0" fontId="13" fillId="5" borderId="8" xfId="1" applyFont="1" applyFill="1" applyBorder="1" applyAlignment="1">
      <alignment horizontal="center"/>
    </xf>
    <xf numFmtId="0" fontId="13" fillId="4" borderId="8" xfId="1" applyFont="1" applyFill="1" applyBorder="1" applyAlignment="1">
      <alignment horizontal="center"/>
    </xf>
    <xf numFmtId="0" fontId="10" fillId="0" borderId="7" xfId="0" applyFont="1" applyBorder="1"/>
    <xf numFmtId="1" fontId="9" fillId="7" borderId="7" xfId="0" applyNumberFormat="1" applyFont="1" applyFill="1" applyBorder="1" applyAlignment="1">
      <alignment horizontal="center"/>
    </xf>
    <xf numFmtId="0" fontId="10" fillId="0" borderId="0" xfId="1" applyFont="1" applyAlignment="1">
      <alignment horizontal="center" vertical="center"/>
    </xf>
    <xf numFmtId="1" fontId="7" fillId="0" borderId="0" xfId="0" applyNumberFormat="1" applyFont="1" applyAlignment="1">
      <alignment horizontal="center"/>
    </xf>
    <xf numFmtId="1" fontId="9" fillId="0" borderId="0" xfId="0" applyNumberFormat="1" applyFont="1" applyAlignment="1">
      <alignment horizontal="center"/>
    </xf>
    <xf numFmtId="2" fontId="9" fillId="0" borderId="0" xfId="0" applyNumberFormat="1" applyFont="1" applyAlignment="1">
      <alignment horizontal="center"/>
    </xf>
    <xf numFmtId="1" fontId="9" fillId="6" borderId="9" xfId="0" applyNumberFormat="1" applyFont="1" applyFill="1" applyBorder="1" applyAlignment="1">
      <alignment horizontal="center"/>
    </xf>
    <xf numFmtId="0" fontId="7" fillId="7" borderId="0" xfId="0" applyFont="1" applyFill="1" applyAlignment="1">
      <alignment horizontal="center" vertical="center"/>
    </xf>
    <xf numFmtId="0" fontId="9" fillId="8" borderId="7" xfId="0" applyFont="1" applyFill="1" applyBorder="1" applyAlignment="1">
      <alignment horizontal="left" indent="1"/>
    </xf>
    <xf numFmtId="1" fontId="7" fillId="8" borderId="7" xfId="0" applyNumberFormat="1" applyFont="1" applyFill="1" applyBorder="1" applyAlignment="1">
      <alignment horizontal="center"/>
    </xf>
    <xf numFmtId="0" fontId="10" fillId="7" borderId="7" xfId="0" applyFont="1" applyFill="1" applyBorder="1"/>
    <xf numFmtId="1" fontId="9" fillId="3" borderId="0" xfId="0" applyNumberFormat="1" applyFont="1" applyFill="1" applyAlignment="1">
      <alignment horizontal="center"/>
    </xf>
    <xf numFmtId="0" fontId="9" fillId="7" borderId="7" xfId="0" applyFont="1" applyFill="1" applyBorder="1" applyAlignment="1">
      <alignment horizontal="left" indent="1"/>
    </xf>
    <xf numFmtId="1" fontId="7" fillId="7" borderId="7" xfId="0" applyNumberFormat="1" applyFont="1" applyFill="1" applyBorder="1" applyAlignment="1">
      <alignment horizontal="center"/>
    </xf>
    <xf numFmtId="0" fontId="13" fillId="7" borderId="7" xfId="1" applyFont="1" applyFill="1" applyBorder="1" applyAlignment="1">
      <alignment horizontal="center"/>
    </xf>
    <xf numFmtId="0" fontId="6" fillId="7" borderId="7" xfId="1" applyFont="1" applyFill="1" applyBorder="1" applyAlignment="1">
      <alignment horizontal="center"/>
    </xf>
    <xf numFmtId="164" fontId="6" fillId="7" borderId="7" xfId="1" applyNumberFormat="1" applyFont="1" applyFill="1" applyBorder="1" applyAlignment="1">
      <alignment horizontal="center"/>
    </xf>
    <xf numFmtId="1" fontId="6" fillId="7" borderId="7" xfId="1" applyNumberFormat="1" applyFont="1" applyFill="1" applyBorder="1" applyAlignment="1">
      <alignment horizontal="center"/>
    </xf>
    <xf numFmtId="1" fontId="6" fillId="8" borderId="7" xfId="1" applyNumberFormat="1" applyFont="1" applyFill="1" applyBorder="1" applyAlignment="1">
      <alignment horizontal="center"/>
    </xf>
    <xf numFmtId="0" fontId="9" fillId="0" borderId="7" xfId="0" applyFont="1" applyBorder="1"/>
    <xf numFmtId="0" fontId="13" fillId="0" borderId="7" xfId="1" applyFont="1" applyBorder="1"/>
    <xf numFmtId="0" fontId="6" fillId="0" borderId="7" xfId="1" applyFont="1" applyBorder="1" applyAlignment="1">
      <alignment horizontal="center"/>
    </xf>
    <xf numFmtId="164" fontId="6" fillId="0" borderId="7" xfId="1" applyNumberFormat="1" applyFont="1" applyBorder="1" applyAlignment="1">
      <alignment horizontal="center"/>
    </xf>
    <xf numFmtId="0" fontId="13" fillId="0" borderId="4" xfId="1" applyFont="1" applyBorder="1"/>
    <xf numFmtId="0" fontId="6" fillId="0" borderId="4" xfId="1" applyFont="1" applyBorder="1" applyAlignment="1">
      <alignment horizontal="center"/>
    </xf>
    <xf numFmtId="164" fontId="6" fillId="0" borderId="4" xfId="1" applyNumberFormat="1" applyFont="1" applyBorder="1" applyAlignment="1">
      <alignment horizontal="center"/>
    </xf>
    <xf numFmtId="1" fontId="7" fillId="0" borderId="4" xfId="0" applyNumberFormat="1" applyFont="1" applyBorder="1" applyAlignment="1">
      <alignment horizontal="center"/>
    </xf>
    <xf numFmtId="1" fontId="7" fillId="0" borderId="7" xfId="0" applyNumberFormat="1" applyFont="1" applyBorder="1" applyAlignment="1">
      <alignment horizontal="center"/>
    </xf>
    <xf numFmtId="0" fontId="7" fillId="0" borderId="10" xfId="0" applyFont="1" applyBorder="1" applyAlignment="1">
      <alignment horizontal="left"/>
    </xf>
    <xf numFmtId="2" fontId="9" fillId="7" borderId="7" xfId="0" applyNumberFormat="1" applyFont="1" applyFill="1" applyBorder="1" applyAlignment="1">
      <alignment horizontal="left"/>
    </xf>
    <xf numFmtId="0" fontId="13" fillId="0" borderId="10" xfId="1" applyFont="1" applyBorder="1"/>
    <xf numFmtId="0" fontId="6" fillId="0" borderId="10" xfId="1" applyFont="1" applyBorder="1" applyAlignment="1">
      <alignment horizontal="center"/>
    </xf>
    <xf numFmtId="164" fontId="6" fillId="0" borderId="10" xfId="1" applyNumberFormat="1" applyFont="1" applyBorder="1" applyAlignment="1">
      <alignment horizontal="center"/>
    </xf>
    <xf numFmtId="1" fontId="7" fillId="0" borderId="10" xfId="0" applyNumberFormat="1" applyFont="1" applyBorder="1" applyAlignment="1">
      <alignment horizontal="center"/>
    </xf>
    <xf numFmtId="0" fontId="14" fillId="0" borderId="10" xfId="1" applyFont="1" applyBorder="1" applyAlignment="1">
      <alignment horizontal="center"/>
    </xf>
    <xf numFmtId="0" fontId="6" fillId="0" borderId="10" xfId="0" applyFont="1" applyBorder="1" applyAlignment="1">
      <alignment horizontal="left"/>
    </xf>
    <xf numFmtId="0" fontId="16" fillId="9" borderId="7" xfId="0" applyFont="1" applyFill="1" applyBorder="1" applyAlignment="1">
      <alignment horizontal="center"/>
    </xf>
    <xf numFmtId="0" fontId="17" fillId="10" borderId="0" xfId="0" applyFont="1" applyFill="1" applyAlignment="1">
      <alignment horizontal="center"/>
    </xf>
    <xf numFmtId="165" fontId="9" fillId="7" borderId="7" xfId="0" applyNumberFormat="1" applyFont="1" applyFill="1" applyBorder="1" applyAlignment="1">
      <alignment horizontal="center"/>
    </xf>
    <xf numFmtId="1" fontId="9" fillId="8" borderId="7" xfId="0" applyNumberFormat="1" applyFont="1" applyFill="1" applyBorder="1" applyAlignment="1">
      <alignment horizontal="center"/>
    </xf>
    <xf numFmtId="0" fontId="9" fillId="0" borderId="7" xfId="0" applyFont="1" applyBorder="1" applyAlignment="1">
      <alignment horizontal="center"/>
    </xf>
    <xf numFmtId="0" fontId="9" fillId="8" borderId="7" xfId="0" applyFont="1" applyFill="1" applyBorder="1" applyAlignment="1">
      <alignment horizontal="center"/>
    </xf>
    <xf numFmtId="0" fontId="9" fillId="7" borderId="7" xfId="0" applyFont="1" applyFill="1" applyBorder="1" applyAlignment="1">
      <alignment horizontal="center"/>
    </xf>
    <xf numFmtId="1" fontId="9" fillId="0" borderId="7" xfId="0" applyNumberFormat="1" applyFont="1" applyBorder="1" applyAlignment="1">
      <alignment horizontal="center"/>
    </xf>
    <xf numFmtId="0" fontId="9" fillId="0" borderId="0" xfId="0" applyFont="1" applyAlignment="1">
      <alignment horizontal="center"/>
    </xf>
    <xf numFmtId="0" fontId="10" fillId="7" borderId="0" xfId="0" applyFont="1" applyFill="1"/>
    <xf numFmtId="1" fontId="9" fillId="7" borderId="0" xfId="0" applyNumberFormat="1" applyFont="1" applyFill="1" applyAlignment="1">
      <alignment horizontal="center"/>
    </xf>
    <xf numFmtId="2" fontId="9" fillId="6" borderId="0" xfId="0" applyNumberFormat="1" applyFont="1" applyFill="1" applyAlignment="1">
      <alignment horizontal="center"/>
    </xf>
    <xf numFmtId="0" fontId="10" fillId="2" borderId="11" xfId="1" applyFont="1" applyFill="1" applyBorder="1" applyAlignment="1">
      <alignment horizontal="center"/>
    </xf>
    <xf numFmtId="0" fontId="10" fillId="2" borderId="10" xfId="1" applyFont="1" applyFill="1" applyBorder="1" applyAlignment="1">
      <alignment horizontal="center"/>
    </xf>
    <xf numFmtId="0" fontId="10" fillId="3" borderId="10" xfId="1" applyFont="1" applyFill="1" applyBorder="1" applyAlignment="1">
      <alignment horizontal="center"/>
    </xf>
    <xf numFmtId="0" fontId="10" fillId="3" borderId="12" xfId="1" applyFont="1" applyFill="1" applyBorder="1" applyAlignment="1">
      <alignment horizontal="center"/>
    </xf>
    <xf numFmtId="164" fontId="10" fillId="0" borderId="0" xfId="1" applyNumberFormat="1" applyFont="1" applyAlignment="1">
      <alignment horizontal="center"/>
    </xf>
    <xf numFmtId="164" fontId="9" fillId="0" borderId="0" xfId="0" applyNumberFormat="1" applyFont="1" applyAlignment="1">
      <alignment horizontal="center"/>
    </xf>
    <xf numFmtId="164" fontId="10" fillId="3" borderId="0" xfId="1" applyNumberFormat="1" applyFont="1" applyFill="1" applyAlignment="1">
      <alignment horizontal="center"/>
    </xf>
    <xf numFmtId="164" fontId="10" fillId="11" borderId="0" xfId="1" applyNumberFormat="1" applyFont="1" applyFill="1" applyAlignment="1">
      <alignment horizontal="center"/>
    </xf>
    <xf numFmtId="1" fontId="10" fillId="0" borderId="0" xfId="1" applyNumberFormat="1" applyFont="1" applyAlignment="1">
      <alignment horizontal="center"/>
    </xf>
    <xf numFmtId="166" fontId="10" fillId="0" borderId="0" xfId="2" applyNumberFormat="1" applyFont="1" applyFill="1" applyBorder="1" applyAlignment="1"/>
    <xf numFmtId="9" fontId="10" fillId="0" borderId="0" xfId="2" applyFont="1" applyFill="1" applyBorder="1" applyAlignment="1"/>
    <xf numFmtId="0" fontId="10" fillId="12" borderId="0" xfId="1" applyFont="1" applyFill="1"/>
    <xf numFmtId="0" fontId="10" fillId="12" borderId="0" xfId="1" applyFont="1" applyFill="1" applyAlignment="1">
      <alignment horizontal="center"/>
    </xf>
    <xf numFmtId="0" fontId="7" fillId="12" borderId="0" xfId="0" applyFont="1" applyFill="1"/>
    <xf numFmtId="1" fontId="7" fillId="0" borderId="0" xfId="0" applyNumberFormat="1" applyFont="1"/>
    <xf numFmtId="0" fontId="19" fillId="0" borderId="0" xfId="0" applyFont="1"/>
    <xf numFmtId="0" fontId="7" fillId="12" borderId="0" xfId="0" applyFont="1" applyFill="1" applyAlignment="1">
      <alignment horizontal="center" vertical="center"/>
    </xf>
    <xf numFmtId="0" fontId="7" fillId="0" borderId="0" xfId="0" applyFont="1" applyAlignment="1">
      <alignment horizontal="center" vertical="center"/>
    </xf>
    <xf numFmtId="0" fontId="7" fillId="0" borderId="7" xfId="0" applyFont="1" applyBorder="1" applyAlignment="1">
      <alignment horizontal="center" vertical="center"/>
    </xf>
    <xf numFmtId="1" fontId="7" fillId="0" borderId="7" xfId="0" applyNumberFormat="1" applyFont="1" applyBorder="1" applyAlignment="1">
      <alignment horizontal="center" vertical="center"/>
    </xf>
    <xf numFmtId="0" fontId="7" fillId="13" borderId="7" xfId="0" applyFont="1" applyFill="1" applyBorder="1" applyAlignment="1">
      <alignment horizontal="center" vertical="center"/>
    </xf>
    <xf numFmtId="0" fontId="16" fillId="14" borderId="7" xfId="0" applyFont="1" applyFill="1" applyBorder="1" applyAlignment="1">
      <alignment horizontal="center"/>
    </xf>
    <xf numFmtId="0" fontId="0" fillId="0" borderId="0" xfId="0" applyAlignment="1">
      <alignment horizontal="center"/>
    </xf>
    <xf numFmtId="0" fontId="0" fillId="0" borderId="0" xfId="0" applyAlignment="1">
      <alignment horizontal="center" wrapText="1"/>
    </xf>
    <xf numFmtId="0" fontId="0" fillId="15" borderId="11" xfId="0" applyFill="1" applyBorder="1" applyAlignment="1">
      <alignment horizontal="right"/>
    </xf>
    <xf numFmtId="164" fontId="0" fillId="15" borderId="12" xfId="0" applyNumberFormat="1" applyFill="1" applyBorder="1" applyAlignment="1">
      <alignment horizontal="center"/>
    </xf>
    <xf numFmtId="0" fontId="0" fillId="15" borderId="0" xfId="0" applyFill="1" applyAlignment="1">
      <alignment horizontal="left"/>
    </xf>
    <xf numFmtId="0" fontId="0" fillId="15" borderId="0" xfId="0" applyFill="1" applyAlignment="1">
      <alignment horizontal="center"/>
    </xf>
    <xf numFmtId="0" fontId="0" fillId="15" borderId="0" xfId="0" applyFill="1"/>
    <xf numFmtId="0" fontId="0" fillId="16" borderId="0" xfId="0" applyFill="1"/>
    <xf numFmtId="0" fontId="0" fillId="0" borderId="9" xfId="0" applyBorder="1"/>
    <xf numFmtId="0" fontId="0" fillId="0" borderId="9" xfId="0" applyBorder="1" applyAlignment="1">
      <alignment horizontal="center" wrapText="1"/>
    </xf>
    <xf numFmtId="0" fontId="0" fillId="12" borderId="9" xfId="0" applyFill="1" applyBorder="1" applyAlignment="1">
      <alignment horizontal="center" wrapText="1"/>
    </xf>
    <xf numFmtId="0" fontId="0" fillId="18" borderId="9" xfId="0" applyFill="1" applyBorder="1" applyAlignment="1">
      <alignment wrapText="1"/>
    </xf>
    <xf numFmtId="0" fontId="1" fillId="0" borderId="9" xfId="0" applyFont="1" applyBorder="1" applyAlignment="1">
      <alignment horizontal="center" vertical="center" wrapText="1"/>
    </xf>
    <xf numFmtId="0" fontId="1" fillId="0" borderId="0" xfId="0" applyFont="1" applyAlignment="1">
      <alignment horizontal="center" vertical="center" wrapText="1"/>
    </xf>
    <xf numFmtId="0" fontId="0" fillId="19" borderId="0" xfId="0" applyFill="1"/>
    <xf numFmtId="0" fontId="20" fillId="0" borderId="7" xfId="0" applyFont="1" applyBorder="1"/>
    <xf numFmtId="0" fontId="0" fillId="20" borderId="7" xfId="0" applyFill="1" applyBorder="1" applyAlignment="1">
      <alignment horizontal="center" wrapText="1"/>
    </xf>
    <xf numFmtId="1" fontId="0" fillId="20" borderId="9" xfId="0" applyNumberFormat="1" applyFill="1" applyBorder="1" applyAlignment="1">
      <alignment horizontal="center"/>
    </xf>
    <xf numFmtId="0" fontId="0" fillId="0" borderId="9" xfId="0" applyBorder="1" applyAlignment="1">
      <alignment horizontal="center"/>
    </xf>
    <xf numFmtId="1" fontId="0" fillId="17" borderId="9" xfId="0" applyNumberFormat="1" applyFill="1" applyBorder="1" applyAlignment="1">
      <alignment horizontal="center"/>
    </xf>
    <xf numFmtId="0" fontId="0" fillId="20" borderId="9" xfId="0" applyFill="1" applyBorder="1" applyAlignment="1">
      <alignment horizontal="center" vertical="center"/>
    </xf>
    <xf numFmtId="0" fontId="0" fillId="20" borderId="0" xfId="0" applyFill="1" applyAlignment="1">
      <alignment horizontal="center" vertical="center"/>
    </xf>
    <xf numFmtId="0" fontId="0" fillId="0" borderId="7" xfId="0" applyBorder="1"/>
    <xf numFmtId="49" fontId="0" fillId="0" borderId="7" xfId="0" applyNumberFormat="1" applyBorder="1"/>
    <xf numFmtId="0" fontId="0" fillId="0" borderId="7" xfId="0" applyBorder="1" applyAlignment="1">
      <alignment horizontal="center"/>
    </xf>
    <xf numFmtId="0" fontId="20" fillId="20" borderId="7" xfId="0" applyFont="1" applyFill="1" applyBorder="1"/>
    <xf numFmtId="0" fontId="21" fillId="0" borderId="0" xfId="0" applyFont="1"/>
    <xf numFmtId="0" fontId="0" fillId="21" borderId="0" xfId="0" applyFill="1"/>
    <xf numFmtId="0" fontId="21" fillId="0" borderId="12" xfId="0" applyFont="1" applyBorder="1"/>
    <xf numFmtId="0" fontId="21" fillId="0" borderId="7" xfId="0" applyFont="1" applyBorder="1"/>
    <xf numFmtId="49" fontId="0" fillId="0" borderId="0" xfId="0" applyNumberFormat="1"/>
    <xf numFmtId="0" fontId="21" fillId="0" borderId="0" xfId="0" applyFont="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0" borderId="12" xfId="0" applyBorder="1"/>
    <xf numFmtId="0" fontId="22" fillId="0" borderId="7" xfId="0" applyFont="1" applyBorder="1"/>
    <xf numFmtId="0" fontId="0" fillId="0" borderId="15" xfId="0" applyBorder="1"/>
    <xf numFmtId="0" fontId="22" fillId="0" borderId="0" xfId="0" applyFont="1"/>
    <xf numFmtId="0" fontId="22" fillId="0" borderId="0" xfId="0" applyFont="1" applyAlignment="1">
      <alignment horizontal="center"/>
    </xf>
    <xf numFmtId="1" fontId="0" fillId="20" borderId="7" xfId="0" applyNumberFormat="1" applyFill="1" applyBorder="1" applyAlignment="1">
      <alignment horizontal="center"/>
    </xf>
    <xf numFmtId="1" fontId="0" fillId="17" borderId="7" xfId="0" applyNumberFormat="1" applyFill="1" applyBorder="1" applyAlignment="1">
      <alignment horizontal="center"/>
    </xf>
    <xf numFmtId="2" fontId="22" fillId="20" borderId="7" xfId="0" applyNumberFormat="1" applyFont="1" applyFill="1" applyBorder="1" applyAlignment="1">
      <alignment horizontal="left"/>
    </xf>
    <xf numFmtId="0" fontId="0" fillId="0" borderId="0" xfId="0" applyAlignment="1">
      <alignment horizontal="center" vertical="center"/>
    </xf>
    <xf numFmtId="0" fontId="0" fillId="17" borderId="0" xfId="0" applyFill="1" applyAlignment="1">
      <alignment horizontal="center"/>
    </xf>
    <xf numFmtId="0" fontId="0" fillId="17" borderId="0" xfId="0" applyFill="1"/>
    <xf numFmtId="0" fontId="1" fillId="22" borderId="9" xfId="0" applyFont="1" applyFill="1" applyBorder="1" applyAlignment="1">
      <alignment horizontal="center" wrapText="1"/>
    </xf>
    <xf numFmtId="1" fontId="0" fillId="22" borderId="9" xfId="0" applyNumberFormat="1" applyFill="1" applyBorder="1" applyAlignment="1">
      <alignment horizontal="center"/>
    </xf>
    <xf numFmtId="0" fontId="1" fillId="22" borderId="14" xfId="0" applyFont="1" applyFill="1" applyBorder="1" applyAlignment="1">
      <alignment horizontal="center" wrapText="1"/>
    </xf>
    <xf numFmtId="0" fontId="9" fillId="0" borderId="11" xfId="0" applyFont="1" applyBorder="1" applyAlignment="1">
      <alignment horizontal="center" vertical="center"/>
    </xf>
    <xf numFmtId="0" fontId="7" fillId="0" borderId="10" xfId="0" applyFont="1" applyBorder="1" applyAlignment="1">
      <alignment horizontal="center"/>
    </xf>
    <xf numFmtId="0" fontId="7" fillId="0" borderId="12" xfId="0" applyFont="1" applyBorder="1" applyAlignment="1">
      <alignment horizontal="center"/>
    </xf>
    <xf numFmtId="0" fontId="9" fillId="0" borderId="7" xfId="0" applyFont="1" applyBorder="1" applyAlignment="1">
      <alignment horizontal="center"/>
    </xf>
    <xf numFmtId="0" fontId="9" fillId="0" borderId="7" xfId="0" applyFont="1" applyBorder="1"/>
    <xf numFmtId="0" fontId="0" fillId="0" borderId="7" xfId="0" applyBorder="1" applyAlignment="1">
      <alignment horizontal="center"/>
    </xf>
    <xf numFmtId="0" fontId="0" fillId="0" borderId="7" xfId="0" applyBorder="1"/>
    <xf numFmtId="0" fontId="1" fillId="0" borderId="13" xfId="0" applyFont="1" applyBorder="1" applyAlignment="1">
      <alignment horizontal="center" wrapText="1"/>
    </xf>
  </cellXfs>
  <cellStyles count="3">
    <cellStyle name="Normal" xfId="0" builtinId="0"/>
    <cellStyle name="Normal 3 2" xfId="1" xr:uid="{DBC0DA3A-A2DF-4F08-B9E6-4D2006752A4C}"/>
    <cellStyle name="Percent 2" xfId="2" xr:uid="{0224DB10-A126-4665-B65B-B71F61940985}"/>
  </cellStyles>
  <dxfs count="12">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3CAAC-C04A-46E8-AA60-142F5776ADC6}">
  <dimension ref="A1:AH169"/>
  <sheetViews>
    <sheetView tabSelected="1" zoomScale="90" zoomScaleNormal="90" workbookViewId="0">
      <selection activeCell="D17" sqref="D17"/>
    </sheetView>
  </sheetViews>
  <sheetFormatPr defaultRowHeight="15" x14ac:dyDescent="0.25"/>
  <cols>
    <col min="1" max="1" width="22.7109375" style="8" customWidth="1"/>
    <col min="2" max="2" width="12.7109375" style="8" customWidth="1"/>
    <col min="3" max="3" width="10" style="8" customWidth="1"/>
    <col min="4" max="4" width="9.140625" style="8"/>
    <col min="5" max="5" width="21.28515625" style="8" customWidth="1"/>
    <col min="6" max="6" width="12.140625" style="8" customWidth="1"/>
    <col min="7" max="7" width="10.42578125" style="8" customWidth="1"/>
    <col min="8" max="9" width="8.5703125" style="8" customWidth="1"/>
    <col min="10" max="10" width="2.7109375" style="8" customWidth="1"/>
    <col min="11" max="11" width="17.7109375" style="8" customWidth="1"/>
    <col min="12" max="12" width="7.42578125" style="8" customWidth="1"/>
    <col min="13" max="14" width="8.5703125" style="8" customWidth="1"/>
    <col min="15" max="15" width="8.85546875" style="8" customWidth="1"/>
    <col min="16" max="16" width="10" style="8" customWidth="1"/>
    <col min="17" max="17" width="9" style="8" customWidth="1"/>
    <col min="18" max="21" width="9.140625" style="8"/>
    <col min="22" max="22" width="8.28515625" style="8" customWidth="1"/>
    <col min="23" max="23" width="9.85546875" style="8" customWidth="1"/>
    <col min="24" max="24" width="9" style="8" customWidth="1"/>
    <col min="25" max="25" width="10.85546875" style="8" customWidth="1"/>
    <col min="26" max="28" width="9.140625" style="8"/>
    <col min="29" max="29" width="17.7109375" style="8" customWidth="1"/>
    <col min="30" max="30" width="7.42578125" style="8" customWidth="1"/>
    <col min="31" max="16384" width="9.140625" style="8"/>
  </cols>
  <sheetData>
    <row r="1" spans="1:34" ht="15.75" x14ac:dyDescent="0.25">
      <c r="A1" s="1" t="s">
        <v>0</v>
      </c>
      <c r="B1" s="1">
        <v>88</v>
      </c>
      <c r="C1" s="2" t="s">
        <v>1</v>
      </c>
      <c r="D1" s="3"/>
      <c r="E1" s="4">
        <v>45099</v>
      </c>
      <c r="F1" s="2" t="s">
        <v>211</v>
      </c>
      <c r="G1" s="5">
        <v>36</v>
      </c>
      <c r="H1" s="6" t="s">
        <v>2</v>
      </c>
      <c r="I1" s="7"/>
      <c r="K1" s="9" t="s">
        <v>3</v>
      </c>
      <c r="L1" s="10"/>
      <c r="M1" s="11" t="s">
        <v>4</v>
      </c>
      <c r="N1" s="12" t="s">
        <v>5</v>
      </c>
      <c r="O1" s="12" t="s">
        <v>6</v>
      </c>
      <c r="P1" s="12" t="s">
        <v>7</v>
      </c>
      <c r="Q1" s="12" t="s">
        <v>8</v>
      </c>
      <c r="R1" s="13" t="s">
        <v>9</v>
      </c>
      <c r="S1" s="13" t="s">
        <v>10</v>
      </c>
      <c r="T1" s="12" t="s">
        <v>11</v>
      </c>
      <c r="U1" s="13" t="s">
        <v>12</v>
      </c>
      <c r="V1" s="10"/>
      <c r="W1" s="10"/>
      <c r="X1" s="10"/>
      <c r="Y1" s="10"/>
      <c r="Z1" s="10"/>
      <c r="AA1" s="14"/>
    </row>
    <row r="2" spans="1:34" ht="18.75" customHeight="1" x14ac:dyDescent="0.25">
      <c r="B2" s="15"/>
      <c r="C2" s="7"/>
      <c r="D2" s="16"/>
      <c r="E2" s="15"/>
      <c r="F2" s="15"/>
      <c r="G2" s="15"/>
      <c r="H2" s="7"/>
      <c r="I2" s="7"/>
      <c r="K2" s="17"/>
      <c r="L2" s="1"/>
      <c r="M2" s="18" t="s">
        <v>13</v>
      </c>
      <c r="N2" s="19" t="s">
        <v>13</v>
      </c>
      <c r="O2" s="19" t="s">
        <v>13</v>
      </c>
      <c r="P2" s="19" t="s">
        <v>13</v>
      </c>
      <c r="Q2" s="19" t="s">
        <v>13</v>
      </c>
      <c r="R2" s="20" t="s">
        <v>13</v>
      </c>
      <c r="S2" s="20" t="s">
        <v>13</v>
      </c>
      <c r="T2" s="19" t="s">
        <v>13</v>
      </c>
      <c r="U2" s="20" t="s">
        <v>13</v>
      </c>
      <c r="V2" s="10"/>
      <c r="W2" s="21" t="s">
        <v>14</v>
      </c>
      <c r="X2" s="10"/>
      <c r="Y2" s="22" t="s">
        <v>15</v>
      </c>
      <c r="Z2" s="10"/>
      <c r="AA2" s="14"/>
      <c r="AC2" s="103" t="s">
        <v>175</v>
      </c>
      <c r="AF2" s="8" t="s">
        <v>14</v>
      </c>
    </row>
    <row r="3" spans="1:34" ht="20.25" customHeight="1" x14ac:dyDescent="0.25">
      <c r="A3" s="23" t="s">
        <v>16</v>
      </c>
      <c r="B3" s="23"/>
      <c r="C3" s="24" t="s">
        <v>17</v>
      </c>
      <c r="D3" s="25" t="s">
        <v>15</v>
      </c>
      <c r="E3" s="23" t="s">
        <v>18</v>
      </c>
      <c r="F3" s="23"/>
      <c r="G3" s="26" t="s">
        <v>17</v>
      </c>
      <c r="H3" s="27" t="s">
        <v>15</v>
      </c>
      <c r="I3" s="7"/>
      <c r="K3" s="28" t="s">
        <v>19</v>
      </c>
      <c r="L3" s="17" t="s">
        <v>20</v>
      </c>
      <c r="M3" s="29">
        <v>4</v>
      </c>
      <c r="N3" s="30">
        <v>4</v>
      </c>
      <c r="O3" s="30">
        <v>4</v>
      </c>
      <c r="P3" s="30">
        <v>3</v>
      </c>
      <c r="Q3" s="30">
        <v>4</v>
      </c>
      <c r="R3" s="31">
        <v>5</v>
      </c>
      <c r="S3" s="31">
        <v>4</v>
      </c>
      <c r="T3" s="32">
        <v>3</v>
      </c>
      <c r="U3" s="31">
        <v>5</v>
      </c>
      <c r="V3" s="33" t="s">
        <v>21</v>
      </c>
      <c r="W3" s="34" t="s">
        <v>22</v>
      </c>
      <c r="X3" s="35" t="s">
        <v>15</v>
      </c>
      <c r="Y3" s="34" t="s">
        <v>23</v>
      </c>
      <c r="Z3" s="36" t="s">
        <v>24</v>
      </c>
      <c r="AA3" s="14" t="s">
        <v>25</v>
      </c>
      <c r="AC3" s="99" t="s">
        <v>19</v>
      </c>
      <c r="AD3" s="100" t="s">
        <v>20</v>
      </c>
      <c r="AE3" s="101" t="s">
        <v>21</v>
      </c>
      <c r="AF3" s="101" t="s">
        <v>174</v>
      </c>
      <c r="AG3" s="101" t="s">
        <v>15</v>
      </c>
      <c r="AH3" s="101" t="s">
        <v>24</v>
      </c>
    </row>
    <row r="4" spans="1:34" ht="18.75" customHeight="1" x14ac:dyDescent="0.25">
      <c r="A4" s="37" t="s">
        <v>26</v>
      </c>
      <c r="B4" s="37" t="s">
        <v>27</v>
      </c>
      <c r="C4" s="38" t="s">
        <v>28</v>
      </c>
      <c r="D4" s="39" t="s">
        <v>29</v>
      </c>
      <c r="E4" s="37" t="s">
        <v>30</v>
      </c>
      <c r="F4" s="37" t="s">
        <v>27</v>
      </c>
      <c r="G4" s="26" t="s">
        <v>28</v>
      </c>
      <c r="H4" s="27" t="s">
        <v>29</v>
      </c>
      <c r="I4" s="7"/>
      <c r="K4" s="40" t="s">
        <v>31</v>
      </c>
      <c r="L4" s="41">
        <v>6</v>
      </c>
      <c r="M4" s="42">
        <v>7</v>
      </c>
      <c r="N4" s="42">
        <v>6</v>
      </c>
      <c r="O4" s="42">
        <v>6</v>
      </c>
      <c r="P4" s="42">
        <v>5</v>
      </c>
      <c r="Q4" s="42">
        <v>8</v>
      </c>
      <c r="R4" s="42">
        <v>7</v>
      </c>
      <c r="S4" s="42">
        <v>4</v>
      </c>
      <c r="T4" s="42">
        <v>3</v>
      </c>
      <c r="U4" s="42">
        <v>6</v>
      </c>
      <c r="V4" s="43">
        <f t="shared" ref="V4:V67" si="0">IF(M4&gt;1,SUM(M4:U4),"")</f>
        <v>52</v>
      </c>
      <c r="W4" s="44">
        <f>IF(Y4="TBD","TBD",ROUND(Y4,0))</f>
        <v>17</v>
      </c>
      <c r="X4" s="44">
        <f t="shared" ref="X4:X35" si="1">IF(M4&gt;0,SUM(V4-W4)," ")</f>
        <v>35</v>
      </c>
      <c r="Y4" s="45">
        <v>17.350000000000001</v>
      </c>
      <c r="Z4" s="46">
        <v>16.350000000000001</v>
      </c>
      <c r="AA4" s="47">
        <v>2</v>
      </c>
      <c r="AC4" s="40" t="s">
        <v>32</v>
      </c>
      <c r="AD4" s="41">
        <v>1</v>
      </c>
      <c r="AE4" s="8">
        <v>41</v>
      </c>
      <c r="AF4" s="8">
        <v>10</v>
      </c>
      <c r="AG4" s="8">
        <v>31</v>
      </c>
      <c r="AH4" s="102">
        <v>8.7250000000000014</v>
      </c>
    </row>
    <row r="5" spans="1:34" ht="15.75" x14ac:dyDescent="0.25">
      <c r="A5" s="48" t="s">
        <v>32</v>
      </c>
      <c r="B5" s="49">
        <f t="shared" ref="B5:B15" si="2">INDEX($V$4:$V$91,MATCH(A5,$K$4:$K$91,0))</f>
        <v>41</v>
      </c>
      <c r="C5" s="49">
        <f t="shared" ref="C5:C15" si="3">INDEX($W$4:$W$91,MATCH(A5,$K$4:$K$91,0))</f>
        <v>10</v>
      </c>
      <c r="D5" s="49">
        <f t="shared" ref="D5:D15" si="4">INDEX($X$4:$X$91,MATCH(A5,$K$4:$K$91,0))</f>
        <v>31</v>
      </c>
      <c r="E5" s="48" t="s">
        <v>33</v>
      </c>
      <c r="F5" s="49">
        <f t="shared" ref="F5:F15" si="5">INDEX($V$4:$V$91,MATCH(E5,$K$4:$K$91,0))</f>
        <v>39</v>
      </c>
      <c r="G5" s="49">
        <f t="shared" ref="G5:G15" si="6">INDEX($W$4:$W$91,MATCH(E5,$K$4:$K$91,0))</f>
        <v>7</v>
      </c>
      <c r="H5" s="49">
        <f t="shared" ref="H5:H15" si="7">INDEX($X$4:$X$91,MATCH(E5,$K$4:$K$91,0))</f>
        <v>32</v>
      </c>
      <c r="I5" s="7"/>
      <c r="K5" s="40" t="s">
        <v>34</v>
      </c>
      <c r="L5" s="41">
        <v>4</v>
      </c>
      <c r="M5" s="42">
        <v>7</v>
      </c>
      <c r="N5" s="42">
        <v>7</v>
      </c>
      <c r="O5" s="42">
        <v>5</v>
      </c>
      <c r="P5" s="42">
        <v>4</v>
      </c>
      <c r="Q5" s="42">
        <v>5</v>
      </c>
      <c r="R5" s="42">
        <v>7</v>
      </c>
      <c r="S5" s="42">
        <v>7</v>
      </c>
      <c r="T5" s="42">
        <v>4</v>
      </c>
      <c r="U5" s="42">
        <v>5</v>
      </c>
      <c r="V5" s="43">
        <f t="shared" si="0"/>
        <v>51</v>
      </c>
      <c r="W5" s="44">
        <f t="shared" ref="W5:W68" si="8">IF(Y5="TBD","TBD",ROUND(Y5,0))</f>
        <v>7</v>
      </c>
      <c r="X5" s="44">
        <f t="shared" si="1"/>
        <v>44</v>
      </c>
      <c r="Y5" s="45">
        <v>7.2250000000000014</v>
      </c>
      <c r="Z5" s="46">
        <v>7.2250000000000014</v>
      </c>
      <c r="AA5" s="47">
        <v>2</v>
      </c>
      <c r="AC5" s="50" t="s">
        <v>37</v>
      </c>
      <c r="AD5" s="41">
        <v>7</v>
      </c>
      <c r="AE5" s="8">
        <v>47</v>
      </c>
      <c r="AF5" s="8">
        <v>16</v>
      </c>
      <c r="AG5" s="8">
        <v>31</v>
      </c>
      <c r="AH5" s="102">
        <v>18.975000000000001</v>
      </c>
    </row>
    <row r="6" spans="1:34" ht="15.75" x14ac:dyDescent="0.25">
      <c r="A6" s="48" t="s">
        <v>35</v>
      </c>
      <c r="B6" s="49">
        <f t="shared" si="2"/>
        <v>42</v>
      </c>
      <c r="C6" s="49">
        <f t="shared" si="3"/>
        <v>9</v>
      </c>
      <c r="D6" s="49">
        <f t="shared" si="4"/>
        <v>33</v>
      </c>
      <c r="E6" s="48" t="s">
        <v>36</v>
      </c>
      <c r="F6" s="49">
        <f t="shared" si="5"/>
        <v>42</v>
      </c>
      <c r="G6" s="49">
        <f t="shared" si="6"/>
        <v>9</v>
      </c>
      <c r="H6" s="49">
        <f t="shared" si="7"/>
        <v>33</v>
      </c>
      <c r="I6" s="7"/>
      <c r="K6" s="50" t="s">
        <v>37</v>
      </c>
      <c r="L6" s="41">
        <v>7</v>
      </c>
      <c r="M6" s="42">
        <v>6</v>
      </c>
      <c r="N6" s="42">
        <v>5</v>
      </c>
      <c r="O6" s="42">
        <v>6</v>
      </c>
      <c r="P6" s="42">
        <v>5</v>
      </c>
      <c r="Q6" s="42">
        <v>6</v>
      </c>
      <c r="R6" s="42">
        <v>6</v>
      </c>
      <c r="S6" s="42">
        <v>5</v>
      </c>
      <c r="T6" s="42">
        <v>3</v>
      </c>
      <c r="U6" s="42">
        <v>5</v>
      </c>
      <c r="V6" s="43">
        <f t="shared" si="0"/>
        <v>47</v>
      </c>
      <c r="W6" s="51">
        <f>IF(Y6="TBD","TBD",ROUND(Y6,0))-7</f>
        <v>16</v>
      </c>
      <c r="X6" s="44">
        <f t="shared" si="1"/>
        <v>31</v>
      </c>
      <c r="Y6" s="45">
        <v>22.6</v>
      </c>
      <c r="Z6" s="46">
        <v>18.975000000000001</v>
      </c>
      <c r="AA6" s="47">
        <v>0</v>
      </c>
      <c r="AC6" s="40" t="s">
        <v>104</v>
      </c>
      <c r="AD6" s="41">
        <v>8</v>
      </c>
      <c r="AE6" s="8">
        <v>40</v>
      </c>
      <c r="AF6" s="8">
        <v>9</v>
      </c>
      <c r="AG6" s="8">
        <v>31</v>
      </c>
      <c r="AH6" s="102">
        <v>7.7833333333333385</v>
      </c>
    </row>
    <row r="7" spans="1:34" ht="15.75" x14ac:dyDescent="0.25">
      <c r="A7" s="48" t="s">
        <v>38</v>
      </c>
      <c r="B7" s="49">
        <f t="shared" si="2"/>
        <v>40</v>
      </c>
      <c r="C7" s="49">
        <f t="shared" si="3"/>
        <v>6</v>
      </c>
      <c r="D7" s="49">
        <f t="shared" si="4"/>
        <v>34</v>
      </c>
      <c r="E7" s="48" t="s">
        <v>39</v>
      </c>
      <c r="F7" s="49">
        <f t="shared" si="5"/>
        <v>47</v>
      </c>
      <c r="G7" s="49">
        <f t="shared" si="6"/>
        <v>14</v>
      </c>
      <c r="H7" s="49">
        <f t="shared" si="7"/>
        <v>33</v>
      </c>
      <c r="I7" s="7"/>
      <c r="K7" s="40" t="s">
        <v>40</v>
      </c>
      <c r="L7" s="41">
        <v>8</v>
      </c>
      <c r="M7" s="42">
        <v>7</v>
      </c>
      <c r="N7" s="42">
        <v>7</v>
      </c>
      <c r="O7" s="42">
        <v>6</v>
      </c>
      <c r="P7" s="42">
        <v>4</v>
      </c>
      <c r="Q7" s="42">
        <v>5</v>
      </c>
      <c r="R7" s="42">
        <v>7</v>
      </c>
      <c r="S7" s="42">
        <v>8</v>
      </c>
      <c r="T7" s="42">
        <v>5</v>
      </c>
      <c r="U7" s="42">
        <v>10</v>
      </c>
      <c r="V7" s="43">
        <f t="shared" si="0"/>
        <v>59</v>
      </c>
      <c r="W7" s="44">
        <f t="shared" si="8"/>
        <v>17</v>
      </c>
      <c r="X7" s="44">
        <f t="shared" si="1"/>
        <v>42</v>
      </c>
      <c r="Y7" s="45">
        <v>16.975000000000001</v>
      </c>
      <c r="Z7" s="46">
        <v>16.975000000000001</v>
      </c>
      <c r="AA7" s="47">
        <v>2</v>
      </c>
      <c r="AC7" s="40" t="s">
        <v>71</v>
      </c>
      <c r="AD7" s="41">
        <v>2</v>
      </c>
      <c r="AE7" s="8">
        <v>38</v>
      </c>
      <c r="AF7" s="8">
        <v>6</v>
      </c>
      <c r="AG7" s="8">
        <v>32</v>
      </c>
      <c r="AH7" s="102">
        <v>5.2250000000000014</v>
      </c>
    </row>
    <row r="8" spans="1:34" ht="15.75" x14ac:dyDescent="0.25">
      <c r="A8" s="48" t="s">
        <v>41</v>
      </c>
      <c r="B8" s="49">
        <f t="shared" si="2"/>
        <v>46</v>
      </c>
      <c r="C8" s="49">
        <f t="shared" si="3"/>
        <v>10</v>
      </c>
      <c r="D8" s="49">
        <f t="shared" si="4"/>
        <v>36</v>
      </c>
      <c r="E8" s="48" t="s">
        <v>42</v>
      </c>
      <c r="F8" s="49">
        <f t="shared" si="5"/>
        <v>37</v>
      </c>
      <c r="G8" s="49">
        <f t="shared" si="6"/>
        <v>4</v>
      </c>
      <c r="H8" s="49">
        <f t="shared" si="7"/>
        <v>33</v>
      </c>
      <c r="I8" s="7"/>
      <c r="K8" s="40" t="s">
        <v>43</v>
      </c>
      <c r="L8" s="41">
        <v>7</v>
      </c>
      <c r="M8" s="42">
        <v>6</v>
      </c>
      <c r="N8" s="42">
        <v>4</v>
      </c>
      <c r="O8" s="42">
        <v>5</v>
      </c>
      <c r="P8" s="42">
        <v>5</v>
      </c>
      <c r="Q8" s="42">
        <v>5</v>
      </c>
      <c r="R8" s="42">
        <v>6</v>
      </c>
      <c r="S8" s="42">
        <v>5</v>
      </c>
      <c r="T8" s="42">
        <v>2</v>
      </c>
      <c r="U8" s="42">
        <v>6</v>
      </c>
      <c r="V8" s="43">
        <f t="shared" si="0"/>
        <v>44</v>
      </c>
      <c r="W8" s="44">
        <f t="shared" si="8"/>
        <v>7</v>
      </c>
      <c r="X8" s="44">
        <f t="shared" si="1"/>
        <v>37</v>
      </c>
      <c r="Y8" s="45">
        <v>6.8500000000000014</v>
      </c>
      <c r="Z8" s="46">
        <v>6.8500000000000014</v>
      </c>
      <c r="AA8" s="47">
        <v>2</v>
      </c>
      <c r="AC8" s="40" t="s">
        <v>74</v>
      </c>
      <c r="AD8" s="41">
        <v>2</v>
      </c>
      <c r="AE8" s="8">
        <v>38</v>
      </c>
      <c r="AF8" s="8">
        <v>6</v>
      </c>
      <c r="AG8" s="8">
        <v>32</v>
      </c>
      <c r="AH8" s="102">
        <v>5.1000000000000014</v>
      </c>
    </row>
    <row r="9" spans="1:34" ht="15.75" x14ac:dyDescent="0.25">
      <c r="A9" s="48" t="s">
        <v>44</v>
      </c>
      <c r="B9" s="49">
        <f t="shared" si="2"/>
        <v>45</v>
      </c>
      <c r="C9" s="49">
        <f t="shared" si="3"/>
        <v>9</v>
      </c>
      <c r="D9" s="49">
        <f t="shared" si="4"/>
        <v>36</v>
      </c>
      <c r="E9" s="48" t="s">
        <v>31</v>
      </c>
      <c r="F9" s="49">
        <f t="shared" si="5"/>
        <v>52</v>
      </c>
      <c r="G9" s="49">
        <f t="shared" si="6"/>
        <v>17</v>
      </c>
      <c r="H9" s="49">
        <f t="shared" si="7"/>
        <v>35</v>
      </c>
      <c r="I9" s="7"/>
      <c r="K9" s="40" t="s">
        <v>36</v>
      </c>
      <c r="L9" s="41">
        <v>6</v>
      </c>
      <c r="M9" s="42">
        <v>4</v>
      </c>
      <c r="N9" s="42">
        <v>4</v>
      </c>
      <c r="O9" s="42">
        <v>4</v>
      </c>
      <c r="P9" s="42">
        <v>3</v>
      </c>
      <c r="Q9" s="42">
        <v>5</v>
      </c>
      <c r="R9" s="42">
        <v>5</v>
      </c>
      <c r="S9" s="42">
        <v>5</v>
      </c>
      <c r="T9" s="42">
        <v>6</v>
      </c>
      <c r="U9" s="42">
        <v>6</v>
      </c>
      <c r="V9" s="43">
        <f t="shared" si="0"/>
        <v>42</v>
      </c>
      <c r="W9" s="44">
        <f t="shared" si="8"/>
        <v>9</v>
      </c>
      <c r="X9" s="44">
        <f t="shared" si="1"/>
        <v>33</v>
      </c>
      <c r="Y9" s="45">
        <v>9.4333333333333371</v>
      </c>
      <c r="Z9" s="46">
        <v>8.7250000000000014</v>
      </c>
      <c r="AA9" s="47">
        <v>2</v>
      </c>
      <c r="AC9" s="40" t="s">
        <v>59</v>
      </c>
      <c r="AD9" s="41">
        <v>5</v>
      </c>
      <c r="AE9" s="8">
        <v>40</v>
      </c>
      <c r="AF9" s="8">
        <v>8</v>
      </c>
      <c r="AG9" s="8">
        <v>32</v>
      </c>
      <c r="AH9" s="102">
        <v>5.9750000000000014</v>
      </c>
    </row>
    <row r="10" spans="1:34" ht="15.75" x14ac:dyDescent="0.25">
      <c r="A10" s="48" t="s">
        <v>45</v>
      </c>
      <c r="B10" s="49">
        <f t="shared" si="2"/>
        <v>49</v>
      </c>
      <c r="C10" s="49">
        <f t="shared" si="3"/>
        <v>13</v>
      </c>
      <c r="D10" s="49">
        <f t="shared" si="4"/>
        <v>36</v>
      </c>
      <c r="E10" s="48" t="s">
        <v>46</v>
      </c>
      <c r="F10" s="49">
        <f t="shared" si="5"/>
        <v>63</v>
      </c>
      <c r="G10" s="49">
        <f t="shared" si="6"/>
        <v>27</v>
      </c>
      <c r="H10" s="49">
        <f t="shared" si="7"/>
        <v>36</v>
      </c>
      <c r="I10" s="7"/>
      <c r="K10" s="40" t="s">
        <v>47</v>
      </c>
      <c r="L10" s="41">
        <v>3</v>
      </c>
      <c r="M10" s="42">
        <v>6</v>
      </c>
      <c r="N10" s="42">
        <v>5</v>
      </c>
      <c r="O10" s="42">
        <v>5</v>
      </c>
      <c r="P10" s="42">
        <v>4</v>
      </c>
      <c r="Q10" s="42">
        <v>5</v>
      </c>
      <c r="R10" s="42">
        <v>5</v>
      </c>
      <c r="S10" s="42">
        <v>6</v>
      </c>
      <c r="T10" s="42">
        <v>4</v>
      </c>
      <c r="U10" s="42">
        <v>6</v>
      </c>
      <c r="V10" s="43">
        <f t="shared" si="0"/>
        <v>46</v>
      </c>
      <c r="W10" s="44">
        <f t="shared" si="8"/>
        <v>8</v>
      </c>
      <c r="X10" s="44">
        <f t="shared" si="1"/>
        <v>38</v>
      </c>
      <c r="Y10" s="45">
        <v>7.7875000000000014</v>
      </c>
      <c r="Z10" s="46">
        <v>7.7875000000000014</v>
      </c>
      <c r="AA10" s="47">
        <v>2</v>
      </c>
      <c r="AC10" s="59" t="s">
        <v>33</v>
      </c>
      <c r="AD10" s="41">
        <v>6</v>
      </c>
      <c r="AE10" s="8">
        <v>39</v>
      </c>
      <c r="AF10" s="8">
        <v>7</v>
      </c>
      <c r="AG10" s="8">
        <v>32</v>
      </c>
      <c r="AH10" s="102">
        <v>5.3250000000000028</v>
      </c>
    </row>
    <row r="11" spans="1:34" ht="15.75" x14ac:dyDescent="0.25">
      <c r="A11" s="48" t="s">
        <v>48</v>
      </c>
      <c r="B11" s="49">
        <f t="shared" si="2"/>
        <v>44</v>
      </c>
      <c r="C11" s="49">
        <f t="shared" si="3"/>
        <v>7</v>
      </c>
      <c r="D11" s="49">
        <f t="shared" si="4"/>
        <v>37</v>
      </c>
      <c r="E11" s="48" t="s">
        <v>49</v>
      </c>
      <c r="F11" s="49">
        <f t="shared" si="5"/>
        <v>45</v>
      </c>
      <c r="G11" s="49">
        <f t="shared" si="6"/>
        <v>8</v>
      </c>
      <c r="H11" s="49">
        <f t="shared" si="7"/>
        <v>37</v>
      </c>
      <c r="I11" s="7"/>
      <c r="K11" s="40" t="s">
        <v>39</v>
      </c>
      <c r="L11" s="41">
        <v>6</v>
      </c>
      <c r="M11" s="42">
        <v>6</v>
      </c>
      <c r="N11" s="42">
        <v>5</v>
      </c>
      <c r="O11" s="42">
        <v>5</v>
      </c>
      <c r="P11" s="42">
        <v>4</v>
      </c>
      <c r="Q11" s="42">
        <v>4</v>
      </c>
      <c r="R11" s="42">
        <v>6</v>
      </c>
      <c r="S11" s="42">
        <v>5</v>
      </c>
      <c r="T11" s="42">
        <v>4</v>
      </c>
      <c r="U11" s="42">
        <v>8</v>
      </c>
      <c r="V11" s="43">
        <f t="shared" si="0"/>
        <v>47</v>
      </c>
      <c r="W11" s="44">
        <f t="shared" si="8"/>
        <v>14</v>
      </c>
      <c r="X11" s="44">
        <f t="shared" si="1"/>
        <v>33</v>
      </c>
      <c r="Y11" s="45">
        <v>13.619999999999997</v>
      </c>
      <c r="Z11" s="46">
        <v>12.119999999999997</v>
      </c>
      <c r="AA11" s="47">
        <v>2</v>
      </c>
      <c r="AC11" s="40" t="s">
        <v>83</v>
      </c>
      <c r="AD11" s="41">
        <v>7</v>
      </c>
      <c r="AE11" s="8">
        <v>52</v>
      </c>
      <c r="AF11" s="8">
        <v>20</v>
      </c>
      <c r="AG11" s="8">
        <v>32</v>
      </c>
      <c r="AH11" s="102">
        <v>18.725000000000001</v>
      </c>
    </row>
    <row r="12" spans="1:34" ht="15.75" x14ac:dyDescent="0.25">
      <c r="A12" s="48" t="s">
        <v>50</v>
      </c>
      <c r="B12" s="49">
        <f t="shared" si="2"/>
        <v>42</v>
      </c>
      <c r="C12" s="49">
        <f t="shared" si="3"/>
        <v>5</v>
      </c>
      <c r="D12" s="49">
        <f t="shared" si="4"/>
        <v>37</v>
      </c>
      <c r="E12" s="48" t="s">
        <v>51</v>
      </c>
      <c r="F12" s="49">
        <f t="shared" si="5"/>
        <v>42</v>
      </c>
      <c r="G12" s="49">
        <f t="shared" si="6"/>
        <v>5</v>
      </c>
      <c r="H12" s="49">
        <f t="shared" si="7"/>
        <v>37</v>
      </c>
      <c r="I12" s="7"/>
      <c r="K12" s="40" t="s">
        <v>52</v>
      </c>
      <c r="L12" s="41">
        <v>3</v>
      </c>
      <c r="M12" s="42">
        <v>7</v>
      </c>
      <c r="N12" s="42">
        <v>5</v>
      </c>
      <c r="O12" s="42">
        <v>6</v>
      </c>
      <c r="P12" s="42">
        <v>5</v>
      </c>
      <c r="Q12" s="42">
        <v>4</v>
      </c>
      <c r="R12" s="42">
        <v>7</v>
      </c>
      <c r="S12" s="42">
        <v>6</v>
      </c>
      <c r="T12" s="42">
        <v>3</v>
      </c>
      <c r="U12" s="42">
        <v>7</v>
      </c>
      <c r="V12" s="43">
        <f t="shared" si="0"/>
        <v>50</v>
      </c>
      <c r="W12" s="44">
        <f t="shared" si="8"/>
        <v>12</v>
      </c>
      <c r="X12" s="44">
        <f t="shared" si="1"/>
        <v>38</v>
      </c>
      <c r="Y12" s="45">
        <v>12.225000000000001</v>
      </c>
      <c r="Z12" s="46">
        <v>12.225000000000001</v>
      </c>
      <c r="AA12" s="47">
        <v>2</v>
      </c>
      <c r="AC12" s="40" t="s">
        <v>35</v>
      </c>
      <c r="AD12" s="41">
        <v>1</v>
      </c>
      <c r="AE12" s="8">
        <v>42</v>
      </c>
      <c r="AF12" s="8">
        <v>9</v>
      </c>
      <c r="AG12" s="8">
        <v>33</v>
      </c>
      <c r="AH12" s="102">
        <v>8.4750000000000014</v>
      </c>
    </row>
    <row r="13" spans="1:34" ht="15.75" x14ac:dyDescent="0.25">
      <c r="A13" s="48" t="s">
        <v>53</v>
      </c>
      <c r="B13" s="49">
        <f t="shared" si="2"/>
        <v>42</v>
      </c>
      <c r="C13" s="49">
        <f t="shared" si="3"/>
        <v>5</v>
      </c>
      <c r="D13" s="49">
        <f t="shared" si="4"/>
        <v>37</v>
      </c>
      <c r="E13" s="48" t="s">
        <v>54</v>
      </c>
      <c r="F13" s="49">
        <f t="shared" si="5"/>
        <v>46</v>
      </c>
      <c r="G13" s="49">
        <f t="shared" si="6"/>
        <v>8</v>
      </c>
      <c r="H13" s="49">
        <f t="shared" si="7"/>
        <v>38</v>
      </c>
      <c r="I13" s="7"/>
      <c r="K13" s="40" t="s">
        <v>41</v>
      </c>
      <c r="L13" s="41">
        <v>1</v>
      </c>
      <c r="M13" s="42">
        <v>6</v>
      </c>
      <c r="N13" s="42">
        <v>7</v>
      </c>
      <c r="O13" s="42">
        <v>4</v>
      </c>
      <c r="P13" s="42">
        <v>3</v>
      </c>
      <c r="Q13" s="42">
        <v>5</v>
      </c>
      <c r="R13" s="42">
        <v>7</v>
      </c>
      <c r="S13" s="42">
        <v>5</v>
      </c>
      <c r="T13" s="42">
        <v>3</v>
      </c>
      <c r="U13" s="42">
        <v>6</v>
      </c>
      <c r="V13" s="43">
        <f t="shared" si="0"/>
        <v>46</v>
      </c>
      <c r="W13" s="44">
        <f t="shared" si="8"/>
        <v>10</v>
      </c>
      <c r="X13" s="44">
        <f t="shared" si="1"/>
        <v>36</v>
      </c>
      <c r="Y13" s="45">
        <v>10.100000000000001</v>
      </c>
      <c r="Z13" s="46">
        <v>9.8500000000000014</v>
      </c>
      <c r="AA13" s="47">
        <v>0</v>
      </c>
      <c r="AC13" s="40" t="s">
        <v>77</v>
      </c>
      <c r="AD13" s="41">
        <v>2</v>
      </c>
      <c r="AE13" s="8">
        <v>43</v>
      </c>
      <c r="AF13" s="8">
        <v>10</v>
      </c>
      <c r="AG13" s="8">
        <v>33</v>
      </c>
      <c r="AH13" s="102">
        <v>9.1000000000000014</v>
      </c>
    </row>
    <row r="14" spans="1:34" ht="15.75" x14ac:dyDescent="0.25">
      <c r="A14" s="52" t="s">
        <v>55</v>
      </c>
      <c r="B14" s="53">
        <f t="shared" si="2"/>
        <v>36</v>
      </c>
      <c r="C14" s="53">
        <f t="shared" si="3"/>
        <v>-1</v>
      </c>
      <c r="D14" s="53">
        <f t="shared" si="4"/>
        <v>37</v>
      </c>
      <c r="E14" s="52" t="s">
        <v>56</v>
      </c>
      <c r="F14" s="53" t="str">
        <f t="shared" si="5"/>
        <v/>
      </c>
      <c r="G14" s="53">
        <f t="shared" si="6"/>
        <v>12</v>
      </c>
      <c r="H14" s="53" t="str">
        <f t="shared" si="7"/>
        <v xml:space="preserve"> </v>
      </c>
      <c r="I14" s="7"/>
      <c r="K14" s="40" t="s">
        <v>56</v>
      </c>
      <c r="L14" s="41">
        <v>6</v>
      </c>
      <c r="M14" s="42"/>
      <c r="N14" s="42"/>
      <c r="O14" s="42"/>
      <c r="P14" s="42"/>
      <c r="Q14" s="42"/>
      <c r="R14" s="42"/>
      <c r="S14" s="42"/>
      <c r="T14" s="42"/>
      <c r="U14" s="42"/>
      <c r="V14" s="43" t="str">
        <f t="shared" si="0"/>
        <v/>
      </c>
      <c r="W14" s="44">
        <f t="shared" si="8"/>
        <v>12</v>
      </c>
      <c r="X14" s="44" t="str">
        <f t="shared" si="1"/>
        <v xml:space="preserve"> </v>
      </c>
      <c r="Y14" s="45">
        <v>11.631250000000001</v>
      </c>
      <c r="Z14" s="46">
        <v>11.631250000000001</v>
      </c>
      <c r="AA14" s="47">
        <v>2</v>
      </c>
      <c r="AC14" s="40" t="s">
        <v>124</v>
      </c>
      <c r="AD14" s="41">
        <v>5</v>
      </c>
      <c r="AE14" s="8">
        <v>37</v>
      </c>
      <c r="AF14" s="8">
        <v>4</v>
      </c>
      <c r="AG14" s="8">
        <v>33</v>
      </c>
      <c r="AH14" s="102">
        <v>2.6937500000000014</v>
      </c>
    </row>
    <row r="15" spans="1:34" ht="15.75" customHeight="1" x14ac:dyDescent="0.25">
      <c r="A15" s="52" t="s">
        <v>57</v>
      </c>
      <c r="B15" s="53" t="str">
        <f t="shared" si="2"/>
        <v/>
      </c>
      <c r="C15" s="53">
        <f t="shared" si="3"/>
        <v>12</v>
      </c>
      <c r="D15" s="53" t="str">
        <f t="shared" si="4"/>
        <v xml:space="preserve"> </v>
      </c>
      <c r="E15" s="52" t="s">
        <v>58</v>
      </c>
      <c r="F15" s="53" t="str">
        <f t="shared" si="5"/>
        <v/>
      </c>
      <c r="G15" s="53">
        <f t="shared" si="6"/>
        <v>2</v>
      </c>
      <c r="H15" s="53" t="str">
        <f t="shared" si="7"/>
        <v xml:space="preserve"> </v>
      </c>
      <c r="I15" s="7"/>
      <c r="K15" s="40" t="s">
        <v>59</v>
      </c>
      <c r="L15" s="41">
        <v>5</v>
      </c>
      <c r="M15" s="42">
        <v>5</v>
      </c>
      <c r="N15" s="42">
        <v>5</v>
      </c>
      <c r="O15" s="42">
        <v>5</v>
      </c>
      <c r="P15" s="42">
        <v>3</v>
      </c>
      <c r="Q15" s="42">
        <v>4</v>
      </c>
      <c r="R15" s="42">
        <v>4</v>
      </c>
      <c r="S15" s="42">
        <v>4</v>
      </c>
      <c r="T15" s="42">
        <v>4</v>
      </c>
      <c r="U15" s="42">
        <v>6</v>
      </c>
      <c r="V15" s="43">
        <f t="shared" si="0"/>
        <v>40</v>
      </c>
      <c r="W15" s="44">
        <f t="shared" si="8"/>
        <v>8</v>
      </c>
      <c r="X15" s="44">
        <f t="shared" si="1"/>
        <v>32</v>
      </c>
      <c r="Y15" s="45">
        <v>7.7250000000000014</v>
      </c>
      <c r="Z15" s="46">
        <v>5.9750000000000014</v>
      </c>
      <c r="AA15" s="47">
        <v>2</v>
      </c>
      <c r="AC15" s="40" t="s">
        <v>72</v>
      </c>
      <c r="AD15" s="41">
        <v>5</v>
      </c>
      <c r="AE15" s="8">
        <v>39</v>
      </c>
      <c r="AF15" s="8">
        <v>6</v>
      </c>
      <c r="AG15" s="8">
        <v>33</v>
      </c>
      <c r="AH15" s="102">
        <v>5.2250000000000014</v>
      </c>
    </row>
    <row r="16" spans="1:34" ht="15" customHeight="1" x14ac:dyDescent="0.25">
      <c r="A16" s="54" t="s">
        <v>60</v>
      </c>
      <c r="B16" s="55"/>
      <c r="C16" s="56">
        <f>AVERAGE(C5:C15)</f>
        <v>7.7272727272727275</v>
      </c>
      <c r="D16" s="57">
        <f>SUM(D5:D13)</f>
        <v>317</v>
      </c>
      <c r="E16" s="54" t="s">
        <v>60</v>
      </c>
      <c r="F16" s="55"/>
      <c r="G16" s="56">
        <f>AVERAGE(G5:G15)</f>
        <v>10.272727272727273</v>
      </c>
      <c r="H16" s="58">
        <f>SUM(H5:H13)</f>
        <v>314</v>
      </c>
      <c r="I16" s="7"/>
      <c r="K16" s="59" t="s">
        <v>38</v>
      </c>
      <c r="L16" s="41">
        <v>1</v>
      </c>
      <c r="M16" s="42">
        <v>4</v>
      </c>
      <c r="N16" s="42">
        <v>5</v>
      </c>
      <c r="O16" s="42">
        <v>5</v>
      </c>
      <c r="P16" s="42">
        <v>3</v>
      </c>
      <c r="Q16" s="42">
        <v>4</v>
      </c>
      <c r="R16" s="42">
        <v>5</v>
      </c>
      <c r="S16" s="42">
        <v>4</v>
      </c>
      <c r="T16" s="42">
        <v>4</v>
      </c>
      <c r="U16" s="42">
        <v>6</v>
      </c>
      <c r="V16" s="43">
        <f t="shared" si="0"/>
        <v>40</v>
      </c>
      <c r="W16" s="44">
        <f t="shared" si="8"/>
        <v>6</v>
      </c>
      <c r="X16" s="44">
        <f t="shared" si="1"/>
        <v>34</v>
      </c>
      <c r="Y16" s="45">
        <v>6.3500000000000014</v>
      </c>
      <c r="Z16" s="46">
        <v>4.8500000000000014</v>
      </c>
      <c r="AA16" s="47">
        <v>2</v>
      </c>
      <c r="AC16" s="40" t="s">
        <v>42</v>
      </c>
      <c r="AD16" s="41">
        <v>6</v>
      </c>
      <c r="AE16" s="8">
        <v>37</v>
      </c>
      <c r="AF16" s="8">
        <v>4</v>
      </c>
      <c r="AG16" s="8">
        <v>33</v>
      </c>
      <c r="AH16" s="102">
        <v>2.7250000000000014</v>
      </c>
    </row>
    <row r="17" spans="1:34" ht="15.75" x14ac:dyDescent="0.25">
      <c r="A17" s="60" t="s">
        <v>61</v>
      </c>
      <c r="B17" s="61"/>
      <c r="C17" s="62"/>
      <c r="D17" s="53">
        <f>D16-SUM($G$1*9)</f>
        <v>-7</v>
      </c>
      <c r="E17" s="60"/>
      <c r="F17" s="61"/>
      <c r="G17" s="62"/>
      <c r="H17" s="49">
        <f>H16-SUM($G$1*9)</f>
        <v>-10</v>
      </c>
      <c r="I17" s="7"/>
      <c r="K17" s="40" t="s">
        <v>62</v>
      </c>
      <c r="L17" s="41">
        <v>5</v>
      </c>
      <c r="M17" s="42">
        <v>6</v>
      </c>
      <c r="N17" s="42">
        <v>5</v>
      </c>
      <c r="O17" s="42">
        <v>5</v>
      </c>
      <c r="P17" s="42">
        <v>4</v>
      </c>
      <c r="Q17" s="42">
        <v>5</v>
      </c>
      <c r="R17" s="42">
        <v>6</v>
      </c>
      <c r="S17" s="42">
        <v>5</v>
      </c>
      <c r="T17" s="42">
        <v>3</v>
      </c>
      <c r="U17" s="42">
        <v>7</v>
      </c>
      <c r="V17" s="43">
        <f t="shared" si="0"/>
        <v>46</v>
      </c>
      <c r="W17" s="44">
        <f t="shared" si="8"/>
        <v>9</v>
      </c>
      <c r="X17" s="44">
        <f t="shared" si="1"/>
        <v>37</v>
      </c>
      <c r="Y17" s="45">
        <v>8.6000000000000014</v>
      </c>
      <c r="Z17" s="46">
        <v>8.6000000000000014</v>
      </c>
      <c r="AA17" s="47">
        <v>0</v>
      </c>
      <c r="AC17" s="40" t="s">
        <v>36</v>
      </c>
      <c r="AD17" s="41">
        <v>6</v>
      </c>
      <c r="AE17" s="8">
        <v>42</v>
      </c>
      <c r="AF17" s="8">
        <v>9</v>
      </c>
      <c r="AG17" s="8">
        <v>33</v>
      </c>
      <c r="AH17" s="102">
        <v>8.7250000000000014</v>
      </c>
    </row>
    <row r="18" spans="1:34" ht="15" customHeight="1" x14ac:dyDescent="0.25">
      <c r="A18" s="63"/>
      <c r="B18" s="64"/>
      <c r="C18" s="65"/>
      <c r="D18" s="66"/>
      <c r="E18" s="63"/>
      <c r="F18" s="64"/>
      <c r="G18" s="65"/>
      <c r="H18" s="66"/>
      <c r="I18" s="7"/>
      <c r="K18" s="59" t="s">
        <v>63</v>
      </c>
      <c r="L18" s="41">
        <v>8</v>
      </c>
      <c r="M18" s="42">
        <v>6</v>
      </c>
      <c r="N18" s="42">
        <v>6</v>
      </c>
      <c r="O18" s="42">
        <v>7</v>
      </c>
      <c r="P18" s="42">
        <v>4</v>
      </c>
      <c r="Q18" s="42">
        <v>4</v>
      </c>
      <c r="R18" s="42">
        <v>5</v>
      </c>
      <c r="S18" s="42">
        <v>7</v>
      </c>
      <c r="T18" s="42">
        <v>4</v>
      </c>
      <c r="U18" s="42">
        <v>6</v>
      </c>
      <c r="V18" s="43">
        <f t="shared" si="0"/>
        <v>49</v>
      </c>
      <c r="W18" s="44">
        <f t="shared" si="8"/>
        <v>16</v>
      </c>
      <c r="X18" s="44">
        <f t="shared" si="1"/>
        <v>33</v>
      </c>
      <c r="Y18" s="45">
        <v>16.225000000000001</v>
      </c>
      <c r="Z18" s="46">
        <v>15.037500000000001</v>
      </c>
      <c r="AA18" s="47">
        <v>2</v>
      </c>
      <c r="AC18" s="40" t="s">
        <v>39</v>
      </c>
      <c r="AD18" s="41">
        <v>6</v>
      </c>
      <c r="AE18" s="8">
        <v>47</v>
      </c>
      <c r="AF18" s="8">
        <v>14</v>
      </c>
      <c r="AG18" s="8">
        <v>33</v>
      </c>
      <c r="AH18" s="102">
        <v>12.119999999999997</v>
      </c>
    </row>
    <row r="19" spans="1:34" ht="15.75" x14ac:dyDescent="0.25">
      <c r="A19" s="23" t="s">
        <v>64</v>
      </c>
      <c r="B19" s="23"/>
      <c r="C19" s="24" t="s">
        <v>17</v>
      </c>
      <c r="D19" s="25" t="s">
        <v>15</v>
      </c>
      <c r="E19" s="26" t="s">
        <v>65</v>
      </c>
      <c r="F19" s="23"/>
      <c r="G19" s="24" t="s">
        <v>17</v>
      </c>
      <c r="H19" s="25" t="s">
        <v>15</v>
      </c>
      <c r="I19" s="7"/>
      <c r="K19" s="40" t="s">
        <v>66</v>
      </c>
      <c r="L19" s="41">
        <v>8</v>
      </c>
      <c r="M19" s="42">
        <v>5</v>
      </c>
      <c r="N19" s="42">
        <v>4</v>
      </c>
      <c r="O19" s="42">
        <v>4</v>
      </c>
      <c r="P19" s="42">
        <v>3</v>
      </c>
      <c r="Q19" s="42">
        <v>4</v>
      </c>
      <c r="R19" s="42">
        <v>6</v>
      </c>
      <c r="S19" s="42">
        <v>5</v>
      </c>
      <c r="T19" s="42">
        <v>4</v>
      </c>
      <c r="U19" s="42">
        <v>6</v>
      </c>
      <c r="V19" s="43">
        <f t="shared" si="0"/>
        <v>41</v>
      </c>
      <c r="W19" s="44">
        <f t="shared" si="8"/>
        <v>3</v>
      </c>
      <c r="X19" s="44">
        <f t="shared" si="1"/>
        <v>38</v>
      </c>
      <c r="Y19" s="45">
        <v>3.3500000000000014</v>
      </c>
      <c r="Z19" s="46">
        <v>3.3500000000000014</v>
      </c>
      <c r="AA19" s="47">
        <v>2</v>
      </c>
      <c r="AC19" s="59" t="s">
        <v>63</v>
      </c>
      <c r="AD19" s="41">
        <v>8</v>
      </c>
      <c r="AE19" s="8">
        <v>49</v>
      </c>
      <c r="AF19" s="8">
        <v>16</v>
      </c>
      <c r="AG19" s="8">
        <v>33</v>
      </c>
      <c r="AH19" s="102">
        <v>15.037500000000001</v>
      </c>
    </row>
    <row r="20" spans="1:34" ht="15.75" x14ac:dyDescent="0.25">
      <c r="A20" s="37" t="s">
        <v>67</v>
      </c>
      <c r="B20" s="37" t="s">
        <v>27</v>
      </c>
      <c r="C20" s="38" t="s">
        <v>28</v>
      </c>
      <c r="D20" s="39" t="s">
        <v>29</v>
      </c>
      <c r="E20" s="37" t="s">
        <v>68</v>
      </c>
      <c r="F20" s="37" t="s">
        <v>27</v>
      </c>
      <c r="G20" s="38" t="s">
        <v>28</v>
      </c>
      <c r="H20" s="39" t="s">
        <v>29</v>
      </c>
      <c r="I20" s="7"/>
      <c r="K20" s="40" t="s">
        <v>69</v>
      </c>
      <c r="L20" s="41">
        <v>5</v>
      </c>
      <c r="M20" s="42"/>
      <c r="N20" s="42"/>
      <c r="O20" s="42"/>
      <c r="P20" s="42"/>
      <c r="Q20" s="42"/>
      <c r="R20" s="42"/>
      <c r="S20" s="42"/>
      <c r="T20" s="42"/>
      <c r="U20" s="42"/>
      <c r="V20" s="43" t="str">
        <f t="shared" si="0"/>
        <v/>
      </c>
      <c r="W20" s="44">
        <f t="shared" si="8"/>
        <v>11</v>
      </c>
      <c r="X20" s="44" t="str">
        <f t="shared" si="1"/>
        <v xml:space="preserve"> </v>
      </c>
      <c r="Y20" s="45">
        <v>10.600000000000001</v>
      </c>
      <c r="Z20" s="46">
        <v>11.850000000000001</v>
      </c>
      <c r="AA20" s="47">
        <v>2</v>
      </c>
      <c r="AC20" s="59" t="s">
        <v>38</v>
      </c>
      <c r="AD20" s="41">
        <v>1</v>
      </c>
      <c r="AE20" s="8">
        <v>40</v>
      </c>
      <c r="AF20" s="8">
        <v>6</v>
      </c>
      <c r="AG20" s="8">
        <v>34</v>
      </c>
      <c r="AH20" s="102">
        <v>4.8500000000000014</v>
      </c>
    </row>
    <row r="21" spans="1:34" ht="15.75" x14ac:dyDescent="0.25">
      <c r="A21" s="48" t="s">
        <v>70</v>
      </c>
      <c r="B21" s="49">
        <f t="shared" ref="B21:B31" si="9">INDEX($V$4:$V$91,MATCH(A21,$K$4:$K$91,0))</f>
        <v>35</v>
      </c>
      <c r="C21" s="49">
        <f t="shared" ref="C21:C31" si="10">INDEX($W$4:$W$91,MATCH(A21,$K$4:$K$91,0))</f>
        <v>1</v>
      </c>
      <c r="D21" s="49">
        <f t="shared" ref="D21:D31" si="11">INDEX($X$4:$X$91,MATCH(A21,$K$4:$K$91,0))</f>
        <v>34</v>
      </c>
      <c r="E21" s="48" t="s">
        <v>71</v>
      </c>
      <c r="F21" s="49">
        <f t="shared" ref="F21:F31" si="12">INDEX($V$4:$V$91,MATCH(E21,$K$4:$K$91,0))</f>
        <v>38</v>
      </c>
      <c r="G21" s="49">
        <f t="shared" ref="G21:G31" si="13">INDEX($W$4:$W$91,MATCH(E21,$K$4:$K$91,0))</f>
        <v>6</v>
      </c>
      <c r="H21" s="49">
        <f t="shared" ref="H21:H31" si="14">INDEX($X$4:$X$91,MATCH(E21,$K$4:$K$91,0))</f>
        <v>32</v>
      </c>
      <c r="I21" s="7"/>
      <c r="K21" s="40" t="s">
        <v>72</v>
      </c>
      <c r="L21" s="41">
        <v>5</v>
      </c>
      <c r="M21" s="42">
        <v>5</v>
      </c>
      <c r="N21" s="42">
        <v>4</v>
      </c>
      <c r="O21" s="42">
        <v>4</v>
      </c>
      <c r="P21" s="42">
        <v>3</v>
      </c>
      <c r="Q21" s="42">
        <v>4</v>
      </c>
      <c r="R21" s="42">
        <v>5</v>
      </c>
      <c r="S21" s="42">
        <v>6</v>
      </c>
      <c r="T21" s="42">
        <v>3</v>
      </c>
      <c r="U21" s="42">
        <v>5</v>
      </c>
      <c r="V21" s="43">
        <f t="shared" si="0"/>
        <v>39</v>
      </c>
      <c r="W21" s="44">
        <f t="shared" si="8"/>
        <v>6</v>
      </c>
      <c r="X21" s="44">
        <f t="shared" si="1"/>
        <v>33</v>
      </c>
      <c r="Y21" s="45">
        <v>6.4750000000000014</v>
      </c>
      <c r="Z21" s="46">
        <v>5.2250000000000014</v>
      </c>
      <c r="AA21" s="47">
        <v>2</v>
      </c>
      <c r="AC21" s="40" t="s">
        <v>70</v>
      </c>
      <c r="AD21" s="41">
        <v>3</v>
      </c>
      <c r="AE21" s="8">
        <v>35</v>
      </c>
      <c r="AF21" s="8">
        <v>1</v>
      </c>
      <c r="AG21" s="8">
        <v>34</v>
      </c>
      <c r="AH21" s="102">
        <v>0.60000000000000142</v>
      </c>
    </row>
    <row r="22" spans="1:34" ht="15.75" x14ac:dyDescent="0.25">
      <c r="A22" s="48" t="s">
        <v>73</v>
      </c>
      <c r="B22" s="49">
        <f t="shared" si="9"/>
        <v>42</v>
      </c>
      <c r="C22" s="49">
        <f t="shared" si="10"/>
        <v>8</v>
      </c>
      <c r="D22" s="49">
        <f t="shared" si="11"/>
        <v>34</v>
      </c>
      <c r="E22" s="48" t="s">
        <v>74</v>
      </c>
      <c r="F22" s="49">
        <f t="shared" si="12"/>
        <v>38</v>
      </c>
      <c r="G22" s="49">
        <f t="shared" si="13"/>
        <v>6</v>
      </c>
      <c r="H22" s="49">
        <f t="shared" si="14"/>
        <v>32</v>
      </c>
      <c r="I22" s="7"/>
      <c r="K22" s="40" t="s">
        <v>75</v>
      </c>
      <c r="L22" s="41">
        <v>5</v>
      </c>
      <c r="M22" s="42">
        <v>8</v>
      </c>
      <c r="N22" s="42">
        <v>4</v>
      </c>
      <c r="O22" s="42">
        <v>4</v>
      </c>
      <c r="P22" s="42">
        <v>4</v>
      </c>
      <c r="Q22" s="42">
        <v>4</v>
      </c>
      <c r="R22" s="42">
        <v>7</v>
      </c>
      <c r="S22" s="42">
        <v>5</v>
      </c>
      <c r="T22" s="42">
        <v>4</v>
      </c>
      <c r="U22" s="42">
        <v>4</v>
      </c>
      <c r="V22" s="43">
        <f t="shared" si="0"/>
        <v>44</v>
      </c>
      <c r="W22" s="44">
        <f t="shared" si="8"/>
        <v>5</v>
      </c>
      <c r="X22" s="44">
        <f t="shared" si="1"/>
        <v>39</v>
      </c>
      <c r="Y22" s="45">
        <v>5.3500000000000014</v>
      </c>
      <c r="Z22" s="46">
        <v>5.3500000000000014</v>
      </c>
      <c r="AA22" s="47">
        <v>2</v>
      </c>
      <c r="AC22" s="40" t="s">
        <v>73</v>
      </c>
      <c r="AD22" s="41">
        <v>3</v>
      </c>
      <c r="AE22" s="8">
        <v>42</v>
      </c>
      <c r="AF22" s="8">
        <v>8</v>
      </c>
      <c r="AG22" s="8">
        <v>34</v>
      </c>
      <c r="AH22" s="102">
        <v>5.9750000000000014</v>
      </c>
    </row>
    <row r="23" spans="1:34" ht="15.75" x14ac:dyDescent="0.25">
      <c r="A23" s="48" t="s">
        <v>76</v>
      </c>
      <c r="B23" s="49">
        <f t="shared" si="9"/>
        <v>47</v>
      </c>
      <c r="C23" s="49">
        <f t="shared" si="10"/>
        <v>12</v>
      </c>
      <c r="D23" s="49">
        <f t="shared" si="11"/>
        <v>35</v>
      </c>
      <c r="E23" s="48" t="s">
        <v>77</v>
      </c>
      <c r="F23" s="49">
        <f t="shared" si="12"/>
        <v>43</v>
      </c>
      <c r="G23" s="49">
        <f t="shared" si="13"/>
        <v>10</v>
      </c>
      <c r="H23" s="49">
        <f t="shared" si="14"/>
        <v>33</v>
      </c>
      <c r="I23" s="7"/>
      <c r="K23" s="40" t="s">
        <v>78</v>
      </c>
      <c r="L23" s="41">
        <v>4</v>
      </c>
      <c r="M23" s="42">
        <v>4</v>
      </c>
      <c r="N23" s="42">
        <v>4</v>
      </c>
      <c r="O23" s="42">
        <v>5</v>
      </c>
      <c r="P23" s="42">
        <v>3</v>
      </c>
      <c r="Q23" s="42">
        <v>5</v>
      </c>
      <c r="R23" s="42">
        <v>5</v>
      </c>
      <c r="S23" s="42">
        <v>6</v>
      </c>
      <c r="T23" s="42">
        <v>4</v>
      </c>
      <c r="U23" s="42">
        <v>6</v>
      </c>
      <c r="V23" s="43">
        <f t="shared" si="0"/>
        <v>42</v>
      </c>
      <c r="W23" s="44">
        <f t="shared" si="8"/>
        <v>8</v>
      </c>
      <c r="X23" s="44">
        <f t="shared" si="1"/>
        <v>34</v>
      </c>
      <c r="Y23" s="45">
        <v>8.4750000000000014</v>
      </c>
      <c r="Z23" s="46">
        <v>7.2250000000000014</v>
      </c>
      <c r="AA23" s="47">
        <v>2</v>
      </c>
      <c r="AC23" s="40" t="s">
        <v>78</v>
      </c>
      <c r="AD23" s="41">
        <v>4</v>
      </c>
      <c r="AE23" s="8">
        <v>42</v>
      </c>
      <c r="AF23" s="8">
        <v>8</v>
      </c>
      <c r="AG23" s="8">
        <v>34</v>
      </c>
      <c r="AH23" s="102">
        <v>7.2250000000000014</v>
      </c>
    </row>
    <row r="24" spans="1:34" ht="15.75" x14ac:dyDescent="0.25">
      <c r="A24" s="48" t="s">
        <v>79</v>
      </c>
      <c r="B24" s="49">
        <f t="shared" si="9"/>
        <v>42</v>
      </c>
      <c r="C24" s="49">
        <f t="shared" si="10"/>
        <v>5</v>
      </c>
      <c r="D24" s="49">
        <f t="shared" si="11"/>
        <v>37</v>
      </c>
      <c r="E24" s="48" t="s">
        <v>80</v>
      </c>
      <c r="F24" s="49">
        <f t="shared" si="12"/>
        <v>40</v>
      </c>
      <c r="G24" s="49">
        <f t="shared" si="13"/>
        <v>5</v>
      </c>
      <c r="H24" s="49">
        <f t="shared" si="14"/>
        <v>35</v>
      </c>
      <c r="I24" s="7"/>
      <c r="K24" s="40" t="s">
        <v>81</v>
      </c>
      <c r="L24" s="41">
        <v>5</v>
      </c>
      <c r="M24" s="42">
        <v>5</v>
      </c>
      <c r="N24" s="42">
        <v>6</v>
      </c>
      <c r="O24" s="42">
        <v>5</v>
      </c>
      <c r="P24" s="42">
        <v>4</v>
      </c>
      <c r="Q24" s="42">
        <v>5</v>
      </c>
      <c r="R24" s="42">
        <v>6</v>
      </c>
      <c r="S24" s="42">
        <v>6</v>
      </c>
      <c r="T24" s="42">
        <v>4</v>
      </c>
      <c r="U24" s="42">
        <v>7</v>
      </c>
      <c r="V24" s="43">
        <f t="shared" si="0"/>
        <v>48</v>
      </c>
      <c r="W24" s="44">
        <f t="shared" si="8"/>
        <v>12</v>
      </c>
      <c r="X24" s="44">
        <f t="shared" si="1"/>
        <v>36</v>
      </c>
      <c r="Y24" s="45">
        <v>11.600000000000001</v>
      </c>
      <c r="Z24" s="46">
        <v>11.475000000000001</v>
      </c>
      <c r="AA24" s="47">
        <v>1</v>
      </c>
      <c r="AC24" s="40" t="s">
        <v>106</v>
      </c>
      <c r="AD24" s="41">
        <v>4</v>
      </c>
      <c r="AE24" s="8">
        <v>46</v>
      </c>
      <c r="AF24" s="8">
        <v>12</v>
      </c>
      <c r="AG24" s="8">
        <v>34</v>
      </c>
      <c r="AH24" s="102">
        <v>10.475000000000001</v>
      </c>
    </row>
    <row r="25" spans="1:34" ht="15.75" x14ac:dyDescent="0.25">
      <c r="A25" s="48" t="s">
        <v>47</v>
      </c>
      <c r="B25" s="49">
        <f t="shared" si="9"/>
        <v>46</v>
      </c>
      <c r="C25" s="49">
        <f t="shared" si="10"/>
        <v>8</v>
      </c>
      <c r="D25" s="49">
        <f t="shared" si="11"/>
        <v>38</v>
      </c>
      <c r="E25" s="48" t="s">
        <v>82</v>
      </c>
      <c r="F25" s="49">
        <f t="shared" si="12"/>
        <v>36</v>
      </c>
      <c r="G25" s="49">
        <f t="shared" si="13"/>
        <v>0</v>
      </c>
      <c r="H25" s="49">
        <f t="shared" si="14"/>
        <v>36</v>
      </c>
      <c r="I25" s="7"/>
      <c r="K25" s="40" t="s">
        <v>83</v>
      </c>
      <c r="L25" s="41">
        <v>7</v>
      </c>
      <c r="M25" s="42">
        <v>7</v>
      </c>
      <c r="N25" s="42">
        <v>5</v>
      </c>
      <c r="O25" s="42">
        <v>6</v>
      </c>
      <c r="P25" s="42">
        <v>4</v>
      </c>
      <c r="Q25" s="42">
        <v>7</v>
      </c>
      <c r="R25" s="42">
        <v>6</v>
      </c>
      <c r="S25" s="42">
        <v>4</v>
      </c>
      <c r="T25" s="42">
        <v>6</v>
      </c>
      <c r="U25" s="42">
        <v>7</v>
      </c>
      <c r="V25" s="43">
        <f t="shared" si="0"/>
        <v>52</v>
      </c>
      <c r="W25" s="44">
        <f t="shared" si="8"/>
        <v>20</v>
      </c>
      <c r="X25" s="44">
        <f t="shared" si="1"/>
        <v>32</v>
      </c>
      <c r="Y25" s="45">
        <v>19.725000000000001</v>
      </c>
      <c r="Z25" s="46">
        <v>18.725000000000001</v>
      </c>
      <c r="AA25" s="47">
        <v>2</v>
      </c>
      <c r="AC25" s="40" t="s">
        <v>125</v>
      </c>
      <c r="AD25" s="41">
        <v>7</v>
      </c>
      <c r="AE25" s="8">
        <v>40</v>
      </c>
      <c r="AF25" s="8">
        <v>6</v>
      </c>
      <c r="AG25" s="8">
        <v>34</v>
      </c>
      <c r="AH25" s="102">
        <v>5.4750000000000014</v>
      </c>
    </row>
    <row r="26" spans="1:34" ht="15.75" x14ac:dyDescent="0.25">
      <c r="A26" s="48" t="s">
        <v>52</v>
      </c>
      <c r="B26" s="49">
        <f t="shared" si="9"/>
        <v>50</v>
      </c>
      <c r="C26" s="49">
        <f t="shared" si="10"/>
        <v>12</v>
      </c>
      <c r="D26" s="49">
        <f t="shared" si="11"/>
        <v>38</v>
      </c>
      <c r="E26" s="48" t="s">
        <v>84</v>
      </c>
      <c r="F26" s="49">
        <f t="shared" si="12"/>
        <v>50</v>
      </c>
      <c r="G26" s="49">
        <f t="shared" si="13"/>
        <v>12</v>
      </c>
      <c r="H26" s="49">
        <f t="shared" si="14"/>
        <v>38</v>
      </c>
      <c r="I26" s="7"/>
      <c r="K26" s="40" t="s">
        <v>85</v>
      </c>
      <c r="L26" s="41">
        <v>8</v>
      </c>
      <c r="M26" s="42">
        <v>4</v>
      </c>
      <c r="N26" s="42">
        <v>4</v>
      </c>
      <c r="O26" s="42">
        <v>4</v>
      </c>
      <c r="P26" s="42">
        <v>3</v>
      </c>
      <c r="Q26" s="42">
        <v>4</v>
      </c>
      <c r="R26" s="42">
        <v>7</v>
      </c>
      <c r="S26" s="42">
        <v>6</v>
      </c>
      <c r="T26" s="42">
        <v>4</v>
      </c>
      <c r="U26" s="42">
        <v>5</v>
      </c>
      <c r="V26" s="43">
        <f t="shared" si="0"/>
        <v>41</v>
      </c>
      <c r="W26" s="44">
        <f t="shared" si="8"/>
        <v>2</v>
      </c>
      <c r="X26" s="44">
        <f t="shared" si="1"/>
        <v>39</v>
      </c>
      <c r="Y26" s="45">
        <v>1.7250000000000014</v>
      </c>
      <c r="Z26" s="46">
        <v>1.7250000000000014</v>
      </c>
      <c r="AA26" s="47">
        <v>2</v>
      </c>
      <c r="AC26" s="69" t="s">
        <v>80</v>
      </c>
      <c r="AD26" s="41">
        <v>2</v>
      </c>
      <c r="AE26" s="8">
        <v>40</v>
      </c>
      <c r="AF26" s="8">
        <v>5</v>
      </c>
      <c r="AG26" s="8">
        <v>35</v>
      </c>
      <c r="AH26" s="102">
        <v>4.3000000000000043</v>
      </c>
    </row>
    <row r="27" spans="1:34" ht="15.75" x14ac:dyDescent="0.25">
      <c r="A27" s="48" t="s">
        <v>86</v>
      </c>
      <c r="B27" s="49">
        <f t="shared" si="9"/>
        <v>43</v>
      </c>
      <c r="C27" s="49">
        <f t="shared" si="10"/>
        <v>4</v>
      </c>
      <c r="D27" s="49">
        <f t="shared" si="11"/>
        <v>39</v>
      </c>
      <c r="E27" s="48" t="s">
        <v>87</v>
      </c>
      <c r="F27" s="49">
        <f t="shared" si="12"/>
        <v>46</v>
      </c>
      <c r="G27" s="49">
        <f t="shared" si="13"/>
        <v>7</v>
      </c>
      <c r="H27" s="49">
        <f t="shared" si="14"/>
        <v>39</v>
      </c>
      <c r="I27" s="7"/>
      <c r="K27" s="40" t="s">
        <v>71</v>
      </c>
      <c r="L27" s="41">
        <v>2</v>
      </c>
      <c r="M27" s="42">
        <v>5</v>
      </c>
      <c r="N27" s="42">
        <v>5</v>
      </c>
      <c r="O27" s="42">
        <v>5</v>
      </c>
      <c r="P27" s="42">
        <v>3</v>
      </c>
      <c r="Q27" s="42">
        <v>3</v>
      </c>
      <c r="R27" s="42">
        <v>5</v>
      </c>
      <c r="S27" s="42">
        <v>5</v>
      </c>
      <c r="T27" s="42">
        <v>3</v>
      </c>
      <c r="U27" s="42">
        <v>4</v>
      </c>
      <c r="V27" s="43">
        <f t="shared" si="0"/>
        <v>38</v>
      </c>
      <c r="W27" s="44">
        <f t="shared" si="8"/>
        <v>6</v>
      </c>
      <c r="X27" s="44">
        <f t="shared" si="1"/>
        <v>32</v>
      </c>
      <c r="Y27" s="45">
        <v>6.2250000000000014</v>
      </c>
      <c r="Z27" s="46">
        <v>5.2250000000000014</v>
      </c>
      <c r="AA27" s="47">
        <v>2</v>
      </c>
      <c r="AC27" s="40" t="s">
        <v>76</v>
      </c>
      <c r="AD27" s="41">
        <v>3</v>
      </c>
      <c r="AE27" s="8">
        <v>47</v>
      </c>
      <c r="AF27" s="8">
        <v>12</v>
      </c>
      <c r="AG27" s="8">
        <v>35</v>
      </c>
      <c r="AH27" s="102">
        <v>11.850000000000001</v>
      </c>
    </row>
    <row r="28" spans="1:34" ht="15.75" customHeight="1" x14ac:dyDescent="0.25">
      <c r="A28" s="52" t="s">
        <v>88</v>
      </c>
      <c r="B28" s="53">
        <f t="shared" si="9"/>
        <v>48</v>
      </c>
      <c r="C28" s="53">
        <f t="shared" si="10"/>
        <v>9</v>
      </c>
      <c r="D28" s="53">
        <f t="shared" si="11"/>
        <v>39</v>
      </c>
      <c r="E28" s="52" t="s">
        <v>89</v>
      </c>
      <c r="F28" s="53" t="str">
        <f t="shared" si="12"/>
        <v/>
      </c>
      <c r="G28" s="53">
        <f t="shared" si="13"/>
        <v>12</v>
      </c>
      <c r="H28" s="53" t="str">
        <f t="shared" si="14"/>
        <v xml:space="preserve"> </v>
      </c>
      <c r="I28" s="7"/>
      <c r="K28" s="40" t="s">
        <v>90</v>
      </c>
      <c r="L28" s="41">
        <v>5</v>
      </c>
      <c r="M28" s="42"/>
      <c r="N28" s="42"/>
      <c r="O28" s="42"/>
      <c r="P28" s="42"/>
      <c r="Q28" s="42"/>
      <c r="R28" s="42"/>
      <c r="S28" s="42"/>
      <c r="T28" s="42"/>
      <c r="U28" s="42"/>
      <c r="V28" s="43" t="str">
        <f t="shared" si="0"/>
        <v/>
      </c>
      <c r="W28" s="44">
        <f t="shared" si="8"/>
        <v>1</v>
      </c>
      <c r="X28" s="44" t="str">
        <f t="shared" si="1"/>
        <v xml:space="preserve"> </v>
      </c>
      <c r="Y28" s="45">
        <v>1.3500000000000014</v>
      </c>
      <c r="Z28" s="46">
        <v>1.3500000000000014</v>
      </c>
      <c r="AA28" s="47">
        <v>2</v>
      </c>
      <c r="AC28" s="40" t="s">
        <v>107</v>
      </c>
      <c r="AD28" s="41">
        <v>4</v>
      </c>
      <c r="AE28" s="8">
        <v>41</v>
      </c>
      <c r="AF28" s="8">
        <v>6</v>
      </c>
      <c r="AG28" s="8">
        <v>35</v>
      </c>
      <c r="AH28" s="102">
        <v>5.3500000000000014</v>
      </c>
    </row>
    <row r="29" spans="1:34" ht="15.75" x14ac:dyDescent="0.25">
      <c r="A29" s="52" t="s">
        <v>91</v>
      </c>
      <c r="B29" s="53">
        <f t="shared" si="9"/>
        <v>48</v>
      </c>
      <c r="C29" s="53">
        <f t="shared" si="10"/>
        <v>8.3999999999999986</v>
      </c>
      <c r="D29" s="53">
        <f t="shared" si="11"/>
        <v>39.6</v>
      </c>
      <c r="E29" s="52" t="s">
        <v>92</v>
      </c>
      <c r="F29" s="53" t="str">
        <f t="shared" si="12"/>
        <v/>
      </c>
      <c r="G29" s="53">
        <f t="shared" si="13"/>
        <v>12</v>
      </c>
      <c r="H29" s="53" t="str">
        <f t="shared" si="14"/>
        <v xml:space="preserve"> </v>
      </c>
      <c r="I29" s="7"/>
      <c r="K29" s="40" t="s">
        <v>48</v>
      </c>
      <c r="L29" s="41">
        <v>1</v>
      </c>
      <c r="M29" s="42">
        <v>6</v>
      </c>
      <c r="N29" s="42">
        <v>5</v>
      </c>
      <c r="O29" s="42">
        <v>5</v>
      </c>
      <c r="P29" s="42">
        <v>5</v>
      </c>
      <c r="Q29" s="42">
        <v>5</v>
      </c>
      <c r="R29" s="42">
        <v>6</v>
      </c>
      <c r="S29" s="42">
        <v>5</v>
      </c>
      <c r="T29" s="42">
        <v>3</v>
      </c>
      <c r="U29" s="42">
        <v>4</v>
      </c>
      <c r="V29" s="43">
        <f t="shared" si="0"/>
        <v>44</v>
      </c>
      <c r="W29" s="44">
        <f t="shared" si="8"/>
        <v>7</v>
      </c>
      <c r="X29" s="44">
        <f t="shared" si="1"/>
        <v>37</v>
      </c>
      <c r="Y29" s="45">
        <v>7.1000000000000014</v>
      </c>
      <c r="Z29" s="46">
        <v>6.6875</v>
      </c>
      <c r="AA29" s="47">
        <v>2</v>
      </c>
      <c r="AC29" s="40" t="s">
        <v>31</v>
      </c>
      <c r="AD29" s="41">
        <v>6</v>
      </c>
      <c r="AE29" s="8">
        <v>52</v>
      </c>
      <c r="AF29" s="8">
        <v>17</v>
      </c>
      <c r="AG29" s="8">
        <v>35</v>
      </c>
      <c r="AH29" s="102">
        <v>16.350000000000001</v>
      </c>
    </row>
    <row r="30" spans="1:34" ht="18" customHeight="1" x14ac:dyDescent="0.25">
      <c r="A30" s="52" t="s">
        <v>93</v>
      </c>
      <c r="B30" s="53">
        <f t="shared" si="9"/>
        <v>58</v>
      </c>
      <c r="C30" s="53">
        <f t="shared" si="10"/>
        <v>16</v>
      </c>
      <c r="D30" s="53">
        <f t="shared" si="11"/>
        <v>42</v>
      </c>
      <c r="E30" s="52" t="s">
        <v>94</v>
      </c>
      <c r="F30" s="53" t="str">
        <f t="shared" si="12"/>
        <v/>
      </c>
      <c r="G30" s="53">
        <f t="shared" si="13"/>
        <v>10</v>
      </c>
      <c r="H30" s="53" t="str">
        <f t="shared" si="14"/>
        <v xml:space="preserve"> </v>
      </c>
      <c r="I30" s="7"/>
      <c r="K30" s="40" t="s">
        <v>35</v>
      </c>
      <c r="L30" s="41">
        <v>1</v>
      </c>
      <c r="M30" s="42">
        <v>6</v>
      </c>
      <c r="N30" s="42">
        <v>5</v>
      </c>
      <c r="O30" s="42">
        <v>5</v>
      </c>
      <c r="P30" s="42">
        <v>3</v>
      </c>
      <c r="Q30" s="42">
        <v>5</v>
      </c>
      <c r="R30" s="42">
        <v>6</v>
      </c>
      <c r="S30" s="42">
        <v>4</v>
      </c>
      <c r="T30" s="42">
        <v>3</v>
      </c>
      <c r="U30" s="42">
        <v>5</v>
      </c>
      <c r="V30" s="43">
        <f t="shared" si="0"/>
        <v>42</v>
      </c>
      <c r="W30" s="44">
        <f t="shared" si="8"/>
        <v>9</v>
      </c>
      <c r="X30" s="44">
        <f t="shared" si="1"/>
        <v>33</v>
      </c>
      <c r="Y30" s="45">
        <v>9.3500000000000014</v>
      </c>
      <c r="Z30" s="46">
        <v>8.4750000000000014</v>
      </c>
      <c r="AA30" s="47">
        <v>1</v>
      </c>
      <c r="AC30" s="40" t="s">
        <v>105</v>
      </c>
      <c r="AD30" s="41">
        <v>8</v>
      </c>
      <c r="AE30" s="8">
        <v>45</v>
      </c>
      <c r="AF30" s="8">
        <v>10</v>
      </c>
      <c r="AG30" s="8">
        <v>35</v>
      </c>
      <c r="AH30" s="102">
        <v>9.9750000000000014</v>
      </c>
    </row>
    <row r="31" spans="1:34" ht="15.75" x14ac:dyDescent="0.25">
      <c r="A31" s="52" t="s">
        <v>95</v>
      </c>
      <c r="B31" s="53" t="str">
        <f t="shared" si="9"/>
        <v/>
      </c>
      <c r="C31" s="53">
        <f t="shared" si="10"/>
        <v>7</v>
      </c>
      <c r="D31" s="53" t="str">
        <f t="shared" si="11"/>
        <v xml:space="preserve"> </v>
      </c>
      <c r="E31" s="52" t="s">
        <v>96</v>
      </c>
      <c r="F31" s="53" t="str">
        <f t="shared" si="12"/>
        <v/>
      </c>
      <c r="G31" s="53">
        <f t="shared" si="13"/>
        <v>7</v>
      </c>
      <c r="H31" s="53" t="str">
        <f t="shared" si="14"/>
        <v xml:space="preserve"> </v>
      </c>
      <c r="I31" s="7"/>
      <c r="K31" s="40" t="s">
        <v>97</v>
      </c>
      <c r="L31" s="41">
        <v>4</v>
      </c>
      <c r="M31" s="42"/>
      <c r="N31" s="42"/>
      <c r="O31" s="42"/>
      <c r="P31" s="42"/>
      <c r="Q31" s="42"/>
      <c r="R31" s="42"/>
      <c r="S31" s="42"/>
      <c r="T31" s="42"/>
      <c r="U31" s="42"/>
      <c r="V31" s="43" t="str">
        <f t="shared" si="0"/>
        <v/>
      </c>
      <c r="W31" s="44">
        <f t="shared" si="8"/>
        <v>8</v>
      </c>
      <c r="X31" s="44" t="str">
        <f t="shared" si="1"/>
        <v xml:space="preserve"> </v>
      </c>
      <c r="Y31" s="45">
        <v>8.2666666666666657</v>
      </c>
      <c r="Z31" s="46">
        <v>8.2666666666666657</v>
      </c>
      <c r="AA31" s="47">
        <v>2</v>
      </c>
      <c r="AC31" s="40" t="s">
        <v>109</v>
      </c>
      <c r="AD31" s="41">
        <v>8</v>
      </c>
      <c r="AE31" s="8">
        <v>45</v>
      </c>
      <c r="AF31" s="8">
        <v>10</v>
      </c>
      <c r="AG31" s="8">
        <v>35</v>
      </c>
      <c r="AH31" s="102">
        <v>9.6000000000000014</v>
      </c>
    </row>
    <row r="32" spans="1:34" ht="15.75" customHeight="1" x14ac:dyDescent="0.25">
      <c r="A32" s="54" t="s">
        <v>60</v>
      </c>
      <c r="B32" s="55"/>
      <c r="C32" s="56">
        <f>AVERAGE(C21:C31)</f>
        <v>8.2181818181818187</v>
      </c>
      <c r="D32" s="57">
        <f>SUM(D21:D27)</f>
        <v>255</v>
      </c>
      <c r="E32" s="54" t="s">
        <v>60</v>
      </c>
      <c r="F32" s="55"/>
      <c r="G32" s="56">
        <f>AVERAGE(G21:G31)</f>
        <v>7.9090909090909092</v>
      </c>
      <c r="H32" s="58">
        <f>SUM(H21:H27)</f>
        <v>245</v>
      </c>
      <c r="I32" s="7"/>
      <c r="K32" s="50" t="s">
        <v>87</v>
      </c>
      <c r="L32" s="41">
        <v>2</v>
      </c>
      <c r="M32" s="42">
        <v>5</v>
      </c>
      <c r="N32" s="42">
        <v>6</v>
      </c>
      <c r="O32" s="42">
        <v>6</v>
      </c>
      <c r="P32" s="42">
        <v>4</v>
      </c>
      <c r="Q32" s="42">
        <v>4</v>
      </c>
      <c r="R32" s="42">
        <v>6</v>
      </c>
      <c r="S32" s="42">
        <v>5</v>
      </c>
      <c r="T32" s="42">
        <v>3</v>
      </c>
      <c r="U32" s="42">
        <v>7</v>
      </c>
      <c r="V32" s="43">
        <f t="shared" si="0"/>
        <v>46</v>
      </c>
      <c r="W32" s="44">
        <f t="shared" si="8"/>
        <v>7</v>
      </c>
      <c r="X32" s="44">
        <f t="shared" si="1"/>
        <v>39</v>
      </c>
      <c r="Y32" s="45">
        <v>6.7250000000000014</v>
      </c>
      <c r="Z32" s="46">
        <v>6.4750000000000014</v>
      </c>
      <c r="AA32" s="47">
        <v>2</v>
      </c>
      <c r="AC32" s="40" t="s">
        <v>44</v>
      </c>
      <c r="AD32" s="41">
        <v>1</v>
      </c>
      <c r="AE32" s="8">
        <v>45</v>
      </c>
      <c r="AF32" s="8">
        <v>9</v>
      </c>
      <c r="AG32" s="8">
        <v>36</v>
      </c>
      <c r="AH32" s="102">
        <v>8.1000000000000014</v>
      </c>
    </row>
    <row r="33" spans="1:34" ht="15" customHeight="1" x14ac:dyDescent="0.25">
      <c r="A33" s="60" t="s">
        <v>61</v>
      </c>
      <c r="B33" s="61"/>
      <c r="C33" s="62"/>
      <c r="D33" s="67">
        <f>D32-SUM($G$1*7)</f>
        <v>3</v>
      </c>
      <c r="E33" s="60"/>
      <c r="F33" s="61"/>
      <c r="G33" s="62"/>
      <c r="H33" s="49">
        <f>H32-SUM($G$1*7)</f>
        <v>-7</v>
      </c>
      <c r="I33" s="7"/>
      <c r="K33" s="40" t="s">
        <v>74</v>
      </c>
      <c r="L33" s="41">
        <v>2</v>
      </c>
      <c r="M33" s="42">
        <v>4</v>
      </c>
      <c r="N33" s="42">
        <v>5</v>
      </c>
      <c r="O33" s="42">
        <v>5</v>
      </c>
      <c r="P33" s="42">
        <v>3</v>
      </c>
      <c r="Q33" s="42">
        <v>4</v>
      </c>
      <c r="R33" s="42">
        <v>6</v>
      </c>
      <c r="S33" s="42">
        <v>4</v>
      </c>
      <c r="T33" s="42">
        <v>3</v>
      </c>
      <c r="U33" s="42">
        <v>4</v>
      </c>
      <c r="V33" s="43">
        <f t="shared" si="0"/>
        <v>38</v>
      </c>
      <c r="W33" s="44">
        <f t="shared" si="8"/>
        <v>6</v>
      </c>
      <c r="X33" s="44">
        <f t="shared" si="1"/>
        <v>32</v>
      </c>
      <c r="Y33" s="45">
        <v>6.1000000000000014</v>
      </c>
      <c r="Z33" s="46">
        <v>5.1000000000000014</v>
      </c>
      <c r="AA33" s="47">
        <v>2</v>
      </c>
      <c r="AC33" s="40" t="s">
        <v>41</v>
      </c>
      <c r="AD33" s="41">
        <v>1</v>
      </c>
      <c r="AE33" s="8">
        <v>46</v>
      </c>
      <c r="AF33" s="8">
        <v>10</v>
      </c>
      <c r="AG33" s="8">
        <v>36</v>
      </c>
      <c r="AH33" s="102">
        <v>9.8500000000000014</v>
      </c>
    </row>
    <row r="34" spans="1:34" ht="15.75" x14ac:dyDescent="0.25">
      <c r="A34" s="63"/>
      <c r="B34" s="64"/>
      <c r="C34" s="65"/>
      <c r="D34" s="66"/>
      <c r="E34" s="63"/>
      <c r="F34" s="64"/>
      <c r="G34" s="65"/>
      <c r="H34" s="66"/>
      <c r="I34" s="7"/>
      <c r="K34" s="40" t="s">
        <v>86</v>
      </c>
      <c r="L34" s="41">
        <v>3</v>
      </c>
      <c r="M34" s="42">
        <v>5</v>
      </c>
      <c r="N34" s="42">
        <v>5</v>
      </c>
      <c r="O34" s="42">
        <v>5</v>
      </c>
      <c r="P34" s="42">
        <v>3</v>
      </c>
      <c r="Q34" s="42">
        <v>4</v>
      </c>
      <c r="R34" s="42">
        <v>6</v>
      </c>
      <c r="S34" s="42">
        <v>4</v>
      </c>
      <c r="T34" s="42">
        <v>4</v>
      </c>
      <c r="U34" s="42">
        <v>7</v>
      </c>
      <c r="V34" s="43">
        <f t="shared" si="0"/>
        <v>43</v>
      </c>
      <c r="W34" s="44">
        <f t="shared" si="8"/>
        <v>4</v>
      </c>
      <c r="X34" s="44">
        <f t="shared" si="1"/>
        <v>39</v>
      </c>
      <c r="Y34" s="45">
        <v>4.4750000000000014</v>
      </c>
      <c r="Z34" s="46">
        <v>4.4750000000000014</v>
      </c>
      <c r="AA34" s="47">
        <v>2</v>
      </c>
      <c r="AC34" s="40" t="s">
        <v>45</v>
      </c>
      <c r="AD34" s="41">
        <v>1</v>
      </c>
      <c r="AE34" s="8">
        <v>49</v>
      </c>
      <c r="AF34" s="8">
        <v>13</v>
      </c>
      <c r="AG34" s="8">
        <v>36</v>
      </c>
      <c r="AH34" s="102">
        <v>12.725000000000001</v>
      </c>
    </row>
    <row r="35" spans="1:34" ht="15.75" x14ac:dyDescent="0.25">
      <c r="A35" s="23" t="s">
        <v>98</v>
      </c>
      <c r="B35" s="23"/>
      <c r="C35" s="24" t="s">
        <v>17</v>
      </c>
      <c r="D35" s="25" t="s">
        <v>15</v>
      </c>
      <c r="E35" s="23" t="s">
        <v>99</v>
      </c>
      <c r="F35" s="23"/>
      <c r="G35" s="24" t="s">
        <v>17</v>
      </c>
      <c r="H35" s="25" t="s">
        <v>15</v>
      </c>
      <c r="I35" s="7"/>
      <c r="K35" s="40" t="s">
        <v>100</v>
      </c>
      <c r="L35" s="41">
        <v>4</v>
      </c>
      <c r="M35" s="42">
        <v>5</v>
      </c>
      <c r="N35" s="42">
        <v>5</v>
      </c>
      <c r="O35" s="42">
        <v>7</v>
      </c>
      <c r="P35" s="42">
        <v>3</v>
      </c>
      <c r="Q35" s="42">
        <v>6</v>
      </c>
      <c r="R35" s="42">
        <v>5</v>
      </c>
      <c r="S35" s="42">
        <v>5</v>
      </c>
      <c r="T35" s="42">
        <v>4</v>
      </c>
      <c r="U35" s="42">
        <v>5</v>
      </c>
      <c r="V35" s="43">
        <f t="shared" si="0"/>
        <v>45</v>
      </c>
      <c r="W35" s="44">
        <f t="shared" si="8"/>
        <v>6</v>
      </c>
      <c r="X35" s="44">
        <f t="shared" si="1"/>
        <v>39</v>
      </c>
      <c r="Y35" s="45">
        <v>6.1000000000000014</v>
      </c>
      <c r="Z35" s="46">
        <v>6.1000000000000014</v>
      </c>
      <c r="AA35" s="47">
        <v>0</v>
      </c>
      <c r="AC35" s="40" t="s">
        <v>82</v>
      </c>
      <c r="AD35" s="41">
        <v>2</v>
      </c>
      <c r="AE35" s="8">
        <v>36</v>
      </c>
      <c r="AF35" s="8">
        <v>0</v>
      </c>
      <c r="AG35" s="8">
        <v>36</v>
      </c>
      <c r="AH35" s="102">
        <v>-2.4999999999998579E-2</v>
      </c>
    </row>
    <row r="36" spans="1:34" ht="15.75" x14ac:dyDescent="0.25">
      <c r="A36" s="37" t="s">
        <v>101</v>
      </c>
      <c r="B36" s="37" t="s">
        <v>27</v>
      </c>
      <c r="C36" s="38" t="s">
        <v>28</v>
      </c>
      <c r="D36" s="39" t="s">
        <v>29</v>
      </c>
      <c r="E36" s="37" t="s">
        <v>102</v>
      </c>
      <c r="F36" s="37" t="s">
        <v>27</v>
      </c>
      <c r="G36" s="38" t="s">
        <v>28</v>
      </c>
      <c r="H36" s="39" t="s">
        <v>29</v>
      </c>
      <c r="I36" s="7"/>
      <c r="K36" s="40" t="s">
        <v>103</v>
      </c>
      <c r="L36" s="41">
        <v>8</v>
      </c>
      <c r="M36" s="42"/>
      <c r="N36" s="42"/>
      <c r="O36" s="42"/>
      <c r="P36" s="42"/>
      <c r="Q36" s="42"/>
      <c r="R36" s="42"/>
      <c r="S36" s="42"/>
      <c r="T36" s="42"/>
      <c r="U36" s="42"/>
      <c r="V36" s="43" t="str">
        <f t="shared" si="0"/>
        <v/>
      </c>
      <c r="W36" s="44">
        <f t="shared" si="8"/>
        <v>8</v>
      </c>
      <c r="X36" s="44" t="str">
        <f t="shared" ref="X36:X67" si="15">IF(M36&gt;0,SUM(V36-W36)," ")</f>
        <v xml:space="preserve"> </v>
      </c>
      <c r="Y36" s="45">
        <v>7.6000000000000014</v>
      </c>
      <c r="Z36" s="46">
        <v>8.3500000000000014</v>
      </c>
      <c r="AA36" s="47">
        <v>2</v>
      </c>
      <c r="AC36" s="40" t="s">
        <v>81</v>
      </c>
      <c r="AD36" s="41">
        <v>5</v>
      </c>
      <c r="AE36" s="8">
        <v>48</v>
      </c>
      <c r="AF36" s="8">
        <v>12</v>
      </c>
      <c r="AG36" s="8">
        <v>36</v>
      </c>
      <c r="AH36" s="102">
        <v>11.475000000000001</v>
      </c>
    </row>
    <row r="37" spans="1:34" ht="15.75" x14ac:dyDescent="0.25">
      <c r="A37" s="48" t="s">
        <v>78</v>
      </c>
      <c r="B37" s="49">
        <f t="shared" ref="B37:B47" si="16">INDEX($V$4:$V$91,MATCH(A37,$K$4:$K$91,0))</f>
        <v>42</v>
      </c>
      <c r="C37" s="49">
        <f t="shared" ref="C37:C47" si="17">INDEX($W$4:$W$91,MATCH(A37,$K$4:$K$91,0))</f>
        <v>8</v>
      </c>
      <c r="D37" s="49">
        <f t="shared" ref="D37:D47" si="18">INDEX($X$4:$X$91,MATCH(A37,$K$4:$K$91,0))</f>
        <v>34</v>
      </c>
      <c r="E37" s="48" t="s">
        <v>104</v>
      </c>
      <c r="F37" s="49">
        <f t="shared" ref="F37:F47" si="19">INDEX($V$4:$V$91,MATCH(E37,$K$4:$K$91,0))</f>
        <v>40</v>
      </c>
      <c r="G37" s="49">
        <f t="shared" ref="G37:G47" si="20">INDEX($W$4:$W$91,MATCH(E37,$K$4:$K$91,0))</f>
        <v>9</v>
      </c>
      <c r="H37" s="49">
        <f t="shared" ref="H37:H47" si="21">INDEX($X$4:$X$91,MATCH(E37,$K$4:$K$91,0))</f>
        <v>31</v>
      </c>
      <c r="I37" s="7"/>
      <c r="K37" s="40" t="s">
        <v>105</v>
      </c>
      <c r="L37" s="41">
        <v>8</v>
      </c>
      <c r="M37" s="42">
        <v>6</v>
      </c>
      <c r="N37" s="42">
        <v>6</v>
      </c>
      <c r="O37" s="42">
        <v>5</v>
      </c>
      <c r="P37" s="42">
        <v>3</v>
      </c>
      <c r="Q37" s="42">
        <v>5</v>
      </c>
      <c r="R37" s="42">
        <v>5</v>
      </c>
      <c r="S37" s="42">
        <v>5</v>
      </c>
      <c r="T37" s="42">
        <v>4</v>
      </c>
      <c r="U37" s="42">
        <v>6</v>
      </c>
      <c r="V37" s="43">
        <f t="shared" si="0"/>
        <v>45</v>
      </c>
      <c r="W37" s="44">
        <f t="shared" si="8"/>
        <v>10</v>
      </c>
      <c r="X37" s="44">
        <f t="shared" si="15"/>
        <v>35</v>
      </c>
      <c r="Y37" s="45">
        <v>10.100000000000001</v>
      </c>
      <c r="Z37" s="46">
        <v>9.9750000000000014</v>
      </c>
      <c r="AA37" s="47">
        <v>2</v>
      </c>
      <c r="AC37" s="40" t="s">
        <v>46</v>
      </c>
      <c r="AD37" s="41">
        <v>6</v>
      </c>
      <c r="AE37" s="8">
        <v>63</v>
      </c>
      <c r="AF37" s="8">
        <v>27</v>
      </c>
      <c r="AG37" s="8">
        <v>36</v>
      </c>
      <c r="AH37" s="102">
        <v>25.225000000000001</v>
      </c>
    </row>
    <row r="38" spans="1:34" ht="15.75" x14ac:dyDescent="0.25">
      <c r="A38" s="48" t="s">
        <v>106</v>
      </c>
      <c r="B38" s="49">
        <f t="shared" si="16"/>
        <v>46</v>
      </c>
      <c r="C38" s="49">
        <f t="shared" si="17"/>
        <v>12</v>
      </c>
      <c r="D38" s="49">
        <f t="shared" si="18"/>
        <v>34</v>
      </c>
      <c r="E38" s="48" t="s">
        <v>63</v>
      </c>
      <c r="F38" s="49">
        <f t="shared" si="19"/>
        <v>49</v>
      </c>
      <c r="G38" s="49">
        <f t="shared" si="20"/>
        <v>16</v>
      </c>
      <c r="H38" s="49">
        <f t="shared" si="21"/>
        <v>33</v>
      </c>
      <c r="I38" s="7"/>
      <c r="K38" s="50" t="s">
        <v>89</v>
      </c>
      <c r="L38" s="41">
        <v>2</v>
      </c>
      <c r="M38" s="42"/>
      <c r="N38" s="42"/>
      <c r="O38" s="42"/>
      <c r="P38" s="42"/>
      <c r="Q38" s="42"/>
      <c r="R38" s="42"/>
      <c r="S38" s="42"/>
      <c r="T38" s="42"/>
      <c r="U38" s="42"/>
      <c r="V38" s="43" t="str">
        <f t="shared" si="0"/>
        <v/>
      </c>
      <c r="W38" s="44">
        <f t="shared" si="8"/>
        <v>12</v>
      </c>
      <c r="X38" s="44" t="str">
        <f t="shared" si="15"/>
        <v xml:space="preserve"> </v>
      </c>
      <c r="Y38" s="45">
        <v>12.100000000000001</v>
      </c>
      <c r="Z38" s="46">
        <v>12.100000000000001</v>
      </c>
      <c r="AA38" s="47">
        <v>0</v>
      </c>
      <c r="AC38" s="40" t="s">
        <v>127</v>
      </c>
      <c r="AD38" s="41">
        <v>7</v>
      </c>
      <c r="AE38" s="8">
        <v>49</v>
      </c>
      <c r="AF38" s="8">
        <v>13</v>
      </c>
      <c r="AG38" s="8">
        <v>36</v>
      </c>
      <c r="AH38" s="102">
        <v>12.61183333333333</v>
      </c>
    </row>
    <row r="39" spans="1:34" ht="15.75" x14ac:dyDescent="0.25">
      <c r="A39" s="48" t="s">
        <v>107</v>
      </c>
      <c r="B39" s="49">
        <f t="shared" si="16"/>
        <v>41</v>
      </c>
      <c r="C39" s="49">
        <f t="shared" si="17"/>
        <v>6</v>
      </c>
      <c r="D39" s="49">
        <f t="shared" si="18"/>
        <v>35</v>
      </c>
      <c r="E39" s="48" t="s">
        <v>105</v>
      </c>
      <c r="F39" s="49">
        <f t="shared" si="19"/>
        <v>45</v>
      </c>
      <c r="G39" s="49">
        <f t="shared" si="20"/>
        <v>10</v>
      </c>
      <c r="H39" s="49">
        <f t="shared" si="21"/>
        <v>35</v>
      </c>
      <c r="I39" s="7"/>
      <c r="K39" s="40" t="s">
        <v>44</v>
      </c>
      <c r="L39" s="41">
        <v>1</v>
      </c>
      <c r="M39" s="42">
        <v>5</v>
      </c>
      <c r="N39" s="42">
        <v>4</v>
      </c>
      <c r="O39" s="42">
        <v>6</v>
      </c>
      <c r="P39" s="42">
        <v>4</v>
      </c>
      <c r="Q39" s="42">
        <v>5</v>
      </c>
      <c r="R39" s="42">
        <v>5</v>
      </c>
      <c r="S39" s="42">
        <v>7</v>
      </c>
      <c r="T39" s="42">
        <v>4</v>
      </c>
      <c r="U39" s="42">
        <v>5</v>
      </c>
      <c r="V39" s="43">
        <f t="shared" si="0"/>
        <v>45</v>
      </c>
      <c r="W39" s="44">
        <f t="shared" si="8"/>
        <v>9</v>
      </c>
      <c r="X39" s="44">
        <f t="shared" si="15"/>
        <v>36</v>
      </c>
      <c r="Y39" s="45">
        <v>8.6000000000000014</v>
      </c>
      <c r="Z39" s="46">
        <v>8.1000000000000014</v>
      </c>
      <c r="AA39" s="47">
        <v>0</v>
      </c>
      <c r="AC39" s="40" t="s">
        <v>55</v>
      </c>
      <c r="AD39" s="41">
        <v>1</v>
      </c>
      <c r="AE39" s="8">
        <v>36</v>
      </c>
      <c r="AF39" s="8">
        <v>-1</v>
      </c>
      <c r="AG39" s="8">
        <v>37</v>
      </c>
      <c r="AH39" s="102">
        <v>-0.64999999999999858</v>
      </c>
    </row>
    <row r="40" spans="1:34" ht="15.75" x14ac:dyDescent="0.25">
      <c r="A40" s="48" t="s">
        <v>108</v>
      </c>
      <c r="B40" s="49">
        <f t="shared" si="16"/>
        <v>54</v>
      </c>
      <c r="C40" s="49">
        <f t="shared" si="17"/>
        <v>17</v>
      </c>
      <c r="D40" s="49">
        <f t="shared" si="18"/>
        <v>37</v>
      </c>
      <c r="E40" s="48" t="s">
        <v>109</v>
      </c>
      <c r="F40" s="49">
        <f t="shared" si="19"/>
        <v>45</v>
      </c>
      <c r="G40" s="49">
        <f t="shared" si="20"/>
        <v>10</v>
      </c>
      <c r="H40" s="49">
        <f t="shared" si="21"/>
        <v>35</v>
      </c>
      <c r="I40" s="7"/>
      <c r="K40" s="40" t="s">
        <v>70</v>
      </c>
      <c r="L40" s="41">
        <v>3</v>
      </c>
      <c r="M40" s="42">
        <v>4</v>
      </c>
      <c r="N40" s="42">
        <v>4</v>
      </c>
      <c r="O40" s="42">
        <v>4</v>
      </c>
      <c r="P40" s="42">
        <v>3</v>
      </c>
      <c r="Q40" s="42">
        <v>4</v>
      </c>
      <c r="R40" s="42">
        <v>4</v>
      </c>
      <c r="S40" s="42">
        <v>4</v>
      </c>
      <c r="T40" s="42">
        <v>4</v>
      </c>
      <c r="U40" s="42">
        <v>4</v>
      </c>
      <c r="V40" s="43">
        <f t="shared" si="0"/>
        <v>35</v>
      </c>
      <c r="W40" s="44">
        <f t="shared" si="8"/>
        <v>1</v>
      </c>
      <c r="X40" s="44">
        <f t="shared" si="15"/>
        <v>34</v>
      </c>
      <c r="Y40" s="45">
        <v>1.3500000000000014</v>
      </c>
      <c r="Z40" s="46">
        <v>0.60000000000000142</v>
      </c>
      <c r="AA40" s="47">
        <v>2</v>
      </c>
      <c r="AC40" s="40" t="s">
        <v>50</v>
      </c>
      <c r="AD40" s="41">
        <v>1</v>
      </c>
      <c r="AE40" s="8">
        <v>42</v>
      </c>
      <c r="AF40" s="8">
        <v>5</v>
      </c>
      <c r="AG40" s="8">
        <v>37</v>
      </c>
      <c r="AH40" s="102">
        <v>5.1000000000000014</v>
      </c>
    </row>
    <row r="41" spans="1:34" ht="15.75" x14ac:dyDescent="0.25">
      <c r="A41" s="48" t="s">
        <v>110</v>
      </c>
      <c r="B41" s="49">
        <f t="shared" si="16"/>
        <v>44</v>
      </c>
      <c r="C41" s="49">
        <f t="shared" si="17"/>
        <v>6</v>
      </c>
      <c r="D41" s="49">
        <f t="shared" si="18"/>
        <v>38</v>
      </c>
      <c r="E41" s="48" t="s">
        <v>66</v>
      </c>
      <c r="F41" s="49">
        <f t="shared" si="19"/>
        <v>41</v>
      </c>
      <c r="G41" s="49">
        <f t="shared" si="20"/>
        <v>3</v>
      </c>
      <c r="H41" s="49">
        <f t="shared" si="21"/>
        <v>38</v>
      </c>
      <c r="I41" s="7"/>
      <c r="K41" s="40" t="s">
        <v>107</v>
      </c>
      <c r="L41" s="41">
        <v>4</v>
      </c>
      <c r="M41" s="42">
        <v>5</v>
      </c>
      <c r="N41" s="42">
        <v>4</v>
      </c>
      <c r="O41" s="42">
        <v>5</v>
      </c>
      <c r="P41" s="42">
        <v>4</v>
      </c>
      <c r="Q41" s="42">
        <v>5</v>
      </c>
      <c r="R41" s="42">
        <v>5</v>
      </c>
      <c r="S41" s="42">
        <v>4</v>
      </c>
      <c r="T41" s="42">
        <v>4</v>
      </c>
      <c r="U41" s="42">
        <v>5</v>
      </c>
      <c r="V41" s="43">
        <f t="shared" si="0"/>
        <v>41</v>
      </c>
      <c r="W41" s="44">
        <f t="shared" si="8"/>
        <v>6</v>
      </c>
      <c r="X41" s="44">
        <f t="shared" si="15"/>
        <v>35</v>
      </c>
      <c r="Y41" s="45">
        <v>6.3500000000000014</v>
      </c>
      <c r="Z41" s="46">
        <v>5.3500000000000014</v>
      </c>
      <c r="AA41" s="47">
        <v>2</v>
      </c>
      <c r="AC41" s="40" t="s">
        <v>53</v>
      </c>
      <c r="AD41" s="41">
        <v>1</v>
      </c>
      <c r="AE41" s="8">
        <v>42</v>
      </c>
      <c r="AF41" s="8">
        <v>5</v>
      </c>
      <c r="AG41" s="8">
        <v>37</v>
      </c>
      <c r="AH41" s="102">
        <v>4.6000000000000014</v>
      </c>
    </row>
    <row r="42" spans="1:34" ht="15.75" x14ac:dyDescent="0.25">
      <c r="A42" s="48" t="s">
        <v>100</v>
      </c>
      <c r="B42" s="49">
        <f t="shared" si="16"/>
        <v>45</v>
      </c>
      <c r="C42" s="49">
        <f t="shared" si="17"/>
        <v>6</v>
      </c>
      <c r="D42" s="49">
        <f t="shared" si="18"/>
        <v>39</v>
      </c>
      <c r="E42" s="48" t="s">
        <v>111</v>
      </c>
      <c r="F42" s="49">
        <f t="shared" si="19"/>
        <v>45</v>
      </c>
      <c r="G42" s="49">
        <f t="shared" si="20"/>
        <v>7</v>
      </c>
      <c r="H42" s="49">
        <f t="shared" si="21"/>
        <v>38</v>
      </c>
      <c r="I42" s="7"/>
      <c r="K42" s="40" t="s">
        <v>77</v>
      </c>
      <c r="L42" s="41">
        <v>2</v>
      </c>
      <c r="M42" s="42">
        <v>6</v>
      </c>
      <c r="N42" s="42">
        <v>4</v>
      </c>
      <c r="O42" s="42">
        <v>4</v>
      </c>
      <c r="P42" s="42">
        <v>3</v>
      </c>
      <c r="Q42" s="42">
        <v>6</v>
      </c>
      <c r="R42" s="42">
        <v>6</v>
      </c>
      <c r="S42" s="42">
        <v>6</v>
      </c>
      <c r="T42" s="42">
        <v>3</v>
      </c>
      <c r="U42" s="42">
        <v>5</v>
      </c>
      <c r="V42" s="43">
        <f t="shared" si="0"/>
        <v>43</v>
      </c>
      <c r="W42" s="44">
        <f t="shared" si="8"/>
        <v>10</v>
      </c>
      <c r="X42" s="44">
        <f t="shared" si="15"/>
        <v>33</v>
      </c>
      <c r="Y42" s="45">
        <v>9.6000000000000014</v>
      </c>
      <c r="Z42" s="46">
        <v>9.1000000000000014</v>
      </c>
      <c r="AA42" s="47">
        <v>2</v>
      </c>
      <c r="AC42" s="40" t="s">
        <v>48</v>
      </c>
      <c r="AD42" s="41">
        <v>1</v>
      </c>
      <c r="AE42" s="8">
        <v>44</v>
      </c>
      <c r="AF42" s="8">
        <v>7</v>
      </c>
      <c r="AG42" s="8">
        <v>37</v>
      </c>
      <c r="AH42" s="102">
        <v>6.6875</v>
      </c>
    </row>
    <row r="43" spans="1:34" ht="15.75" x14ac:dyDescent="0.25">
      <c r="A43" s="48" t="s">
        <v>112</v>
      </c>
      <c r="B43" s="49">
        <f t="shared" si="16"/>
        <v>41</v>
      </c>
      <c r="C43" s="49">
        <f t="shared" si="17"/>
        <v>1</v>
      </c>
      <c r="D43" s="49">
        <f t="shared" si="18"/>
        <v>40</v>
      </c>
      <c r="E43" s="48" t="s">
        <v>85</v>
      </c>
      <c r="F43" s="49">
        <f t="shared" si="19"/>
        <v>41</v>
      </c>
      <c r="G43" s="49">
        <f t="shared" si="20"/>
        <v>2</v>
      </c>
      <c r="H43" s="49">
        <f t="shared" si="21"/>
        <v>39</v>
      </c>
      <c r="I43" s="7"/>
      <c r="K43" s="40" t="s">
        <v>42</v>
      </c>
      <c r="L43" s="41">
        <v>6</v>
      </c>
      <c r="M43" s="42">
        <v>4</v>
      </c>
      <c r="N43" s="42">
        <v>4</v>
      </c>
      <c r="O43" s="42">
        <v>5</v>
      </c>
      <c r="P43" s="42">
        <v>3</v>
      </c>
      <c r="Q43" s="42">
        <v>4</v>
      </c>
      <c r="R43" s="42">
        <v>5</v>
      </c>
      <c r="S43" s="42">
        <v>4</v>
      </c>
      <c r="T43" s="42">
        <v>4</v>
      </c>
      <c r="U43" s="42">
        <v>4</v>
      </c>
      <c r="V43" s="43">
        <f t="shared" si="0"/>
        <v>37</v>
      </c>
      <c r="W43" s="44">
        <f t="shared" si="8"/>
        <v>4</v>
      </c>
      <c r="X43" s="44">
        <f t="shared" si="15"/>
        <v>33</v>
      </c>
      <c r="Y43" s="45">
        <v>3.7250000000000014</v>
      </c>
      <c r="Z43" s="46">
        <v>2.7250000000000014</v>
      </c>
      <c r="AA43" s="47">
        <v>2</v>
      </c>
      <c r="AC43" s="40" t="s">
        <v>79</v>
      </c>
      <c r="AD43" s="41">
        <v>3</v>
      </c>
      <c r="AE43" s="8">
        <v>42</v>
      </c>
      <c r="AF43" s="8">
        <v>5</v>
      </c>
      <c r="AG43" s="8">
        <v>37</v>
      </c>
      <c r="AH43" s="102">
        <v>4.8500000000000014</v>
      </c>
    </row>
    <row r="44" spans="1:34" ht="15.75" x14ac:dyDescent="0.25">
      <c r="A44" s="48" t="s">
        <v>34</v>
      </c>
      <c r="B44" s="49">
        <f t="shared" si="16"/>
        <v>51</v>
      </c>
      <c r="C44" s="49">
        <f t="shared" si="17"/>
        <v>7</v>
      </c>
      <c r="D44" s="49">
        <f t="shared" si="18"/>
        <v>44</v>
      </c>
      <c r="E44" s="48" t="s">
        <v>40</v>
      </c>
      <c r="F44" s="49">
        <f t="shared" si="19"/>
        <v>59</v>
      </c>
      <c r="G44" s="49">
        <f t="shared" si="20"/>
        <v>17</v>
      </c>
      <c r="H44" s="49">
        <f t="shared" si="21"/>
        <v>42</v>
      </c>
      <c r="I44" s="7"/>
      <c r="K44" s="40" t="s">
        <v>113</v>
      </c>
      <c r="L44" s="41">
        <v>7</v>
      </c>
      <c r="M44" s="42">
        <v>5</v>
      </c>
      <c r="N44" s="42">
        <v>5</v>
      </c>
      <c r="O44" s="42">
        <v>7</v>
      </c>
      <c r="P44" s="42">
        <v>5</v>
      </c>
      <c r="Q44" s="42">
        <v>5</v>
      </c>
      <c r="R44" s="42">
        <v>5</v>
      </c>
      <c r="S44" s="42">
        <v>4</v>
      </c>
      <c r="T44" s="42">
        <v>3</v>
      </c>
      <c r="U44" s="42">
        <v>4</v>
      </c>
      <c r="V44" s="43">
        <f t="shared" si="0"/>
        <v>43</v>
      </c>
      <c r="W44" s="44">
        <f t="shared" si="8"/>
        <v>4</v>
      </c>
      <c r="X44" s="44">
        <f t="shared" si="15"/>
        <v>39</v>
      </c>
      <c r="Y44" s="45">
        <v>3.8500000000000014</v>
      </c>
      <c r="Z44" s="46">
        <v>3.8500000000000014</v>
      </c>
      <c r="AA44" s="47">
        <v>2</v>
      </c>
      <c r="AC44" s="40" t="s">
        <v>108</v>
      </c>
      <c r="AD44" s="41">
        <v>4</v>
      </c>
      <c r="AE44" s="8">
        <v>54</v>
      </c>
      <c r="AF44" s="8">
        <v>17</v>
      </c>
      <c r="AG44" s="8">
        <v>37</v>
      </c>
      <c r="AH44" s="102">
        <v>17.225000000000001</v>
      </c>
    </row>
    <row r="45" spans="1:34" ht="18" customHeight="1" x14ac:dyDescent="0.25">
      <c r="A45" s="52" t="s">
        <v>97</v>
      </c>
      <c r="B45" s="53" t="str">
        <f t="shared" si="16"/>
        <v/>
      </c>
      <c r="C45" s="53">
        <f t="shared" si="17"/>
        <v>8</v>
      </c>
      <c r="D45" s="53" t="str">
        <f t="shared" si="18"/>
        <v xml:space="preserve"> </v>
      </c>
      <c r="E45" s="52" t="s">
        <v>103</v>
      </c>
      <c r="F45" s="53" t="str">
        <f t="shared" si="19"/>
        <v/>
      </c>
      <c r="G45" s="53">
        <f t="shared" si="20"/>
        <v>8</v>
      </c>
      <c r="H45" s="53" t="str">
        <f t="shared" si="21"/>
        <v xml:space="preserve"> </v>
      </c>
      <c r="I45" s="7"/>
      <c r="K45" s="40" t="s">
        <v>114</v>
      </c>
      <c r="L45" s="41">
        <v>8</v>
      </c>
      <c r="M45" s="42"/>
      <c r="N45" s="42"/>
      <c r="O45" s="42"/>
      <c r="P45" s="42"/>
      <c r="Q45" s="42"/>
      <c r="R45" s="42"/>
      <c r="S45" s="42"/>
      <c r="T45" s="42"/>
      <c r="U45" s="42"/>
      <c r="V45" s="43" t="str">
        <f t="shared" si="0"/>
        <v/>
      </c>
      <c r="W45" s="44">
        <f t="shared" si="8"/>
        <v>7</v>
      </c>
      <c r="X45" s="44" t="str">
        <f t="shared" si="15"/>
        <v xml:space="preserve"> </v>
      </c>
      <c r="Y45" s="45">
        <v>7.1000000000000014</v>
      </c>
      <c r="Z45" s="46">
        <v>7.1000000000000014</v>
      </c>
      <c r="AA45" s="47">
        <v>0</v>
      </c>
      <c r="AC45" s="40" t="s">
        <v>62</v>
      </c>
      <c r="AD45" s="41">
        <v>5</v>
      </c>
      <c r="AE45" s="8">
        <v>46</v>
      </c>
      <c r="AF45" s="8">
        <v>9</v>
      </c>
      <c r="AG45" s="8">
        <v>37</v>
      </c>
      <c r="AH45" s="102">
        <v>8.6000000000000014</v>
      </c>
    </row>
    <row r="46" spans="1:34" ht="15.75" customHeight="1" x14ac:dyDescent="0.25">
      <c r="A46" s="52" t="s">
        <v>115</v>
      </c>
      <c r="B46" s="53" t="str">
        <f t="shared" si="16"/>
        <v/>
      </c>
      <c r="C46" s="53">
        <f t="shared" si="17"/>
        <v>9</v>
      </c>
      <c r="D46" s="53" t="str">
        <f t="shared" si="18"/>
        <v xml:space="preserve"> </v>
      </c>
      <c r="E46" s="52" t="s">
        <v>114</v>
      </c>
      <c r="F46" s="53" t="str">
        <f t="shared" si="19"/>
        <v/>
      </c>
      <c r="G46" s="53">
        <f t="shared" si="20"/>
        <v>7</v>
      </c>
      <c r="H46" s="53" t="str">
        <f t="shared" si="21"/>
        <v xml:space="preserve"> </v>
      </c>
      <c r="I46" s="7"/>
      <c r="K46" s="40" t="s">
        <v>32</v>
      </c>
      <c r="L46" s="41">
        <v>1</v>
      </c>
      <c r="M46" s="42">
        <v>4</v>
      </c>
      <c r="N46" s="42">
        <v>5</v>
      </c>
      <c r="O46" s="42">
        <v>4</v>
      </c>
      <c r="P46" s="42">
        <v>3</v>
      </c>
      <c r="Q46" s="42">
        <v>4</v>
      </c>
      <c r="R46" s="42">
        <v>5</v>
      </c>
      <c r="S46" s="42">
        <v>5</v>
      </c>
      <c r="T46" s="42">
        <v>4</v>
      </c>
      <c r="U46" s="42">
        <v>7</v>
      </c>
      <c r="V46" s="43">
        <f t="shared" si="0"/>
        <v>41</v>
      </c>
      <c r="W46" s="44">
        <f t="shared" si="8"/>
        <v>10</v>
      </c>
      <c r="X46" s="44">
        <f t="shared" si="15"/>
        <v>31</v>
      </c>
      <c r="Y46" s="45">
        <v>10.225000000000001</v>
      </c>
      <c r="Z46" s="46">
        <v>8.7250000000000014</v>
      </c>
      <c r="AA46" s="47">
        <v>2</v>
      </c>
      <c r="AC46" s="40" t="s">
        <v>51</v>
      </c>
      <c r="AD46" s="41">
        <v>6</v>
      </c>
      <c r="AE46" s="8">
        <v>42</v>
      </c>
      <c r="AF46" s="8">
        <v>5</v>
      </c>
      <c r="AG46" s="8">
        <v>37</v>
      </c>
      <c r="AH46" s="102">
        <v>5.2250000000000014</v>
      </c>
    </row>
    <row r="47" spans="1:34" ht="15.75" x14ac:dyDescent="0.25">
      <c r="A47" s="52" t="s">
        <v>116</v>
      </c>
      <c r="B47" s="53" t="str">
        <f t="shared" si="16"/>
        <v/>
      </c>
      <c r="C47" s="53">
        <f t="shared" si="17"/>
        <v>10</v>
      </c>
      <c r="D47" s="53" t="str">
        <f t="shared" si="18"/>
        <v xml:space="preserve"> </v>
      </c>
      <c r="E47" s="52" t="s">
        <v>117</v>
      </c>
      <c r="F47" s="53" t="str">
        <f t="shared" si="19"/>
        <v/>
      </c>
      <c r="G47" s="53">
        <f t="shared" si="20"/>
        <v>8</v>
      </c>
      <c r="H47" s="53" t="str">
        <f t="shared" si="21"/>
        <v xml:space="preserve"> </v>
      </c>
      <c r="I47" s="7"/>
      <c r="K47" s="40" t="s">
        <v>93</v>
      </c>
      <c r="L47" s="41">
        <v>3</v>
      </c>
      <c r="M47" s="42">
        <v>7</v>
      </c>
      <c r="N47" s="42">
        <v>8</v>
      </c>
      <c r="O47" s="42">
        <v>6</v>
      </c>
      <c r="P47" s="42">
        <v>4</v>
      </c>
      <c r="Q47" s="42">
        <v>5</v>
      </c>
      <c r="R47" s="42">
        <v>9</v>
      </c>
      <c r="S47" s="42">
        <v>6</v>
      </c>
      <c r="T47" s="42">
        <v>7</v>
      </c>
      <c r="U47" s="42">
        <v>6</v>
      </c>
      <c r="V47" s="43">
        <f t="shared" si="0"/>
        <v>58</v>
      </c>
      <c r="W47" s="44">
        <f t="shared" si="8"/>
        <v>16</v>
      </c>
      <c r="X47" s="44">
        <f t="shared" si="15"/>
        <v>42</v>
      </c>
      <c r="Y47" s="45">
        <v>16.225000000000001</v>
      </c>
      <c r="Z47" s="46">
        <v>16.225000000000001</v>
      </c>
      <c r="AA47" s="47">
        <v>2</v>
      </c>
      <c r="AC47" s="40" t="s">
        <v>49</v>
      </c>
      <c r="AD47" s="41">
        <v>6</v>
      </c>
      <c r="AE47" s="8">
        <v>45</v>
      </c>
      <c r="AF47" s="8">
        <v>8</v>
      </c>
      <c r="AG47" s="8">
        <v>37</v>
      </c>
      <c r="AH47" s="102">
        <v>7.8500000000000014</v>
      </c>
    </row>
    <row r="48" spans="1:34" ht="15.75" x14ac:dyDescent="0.25">
      <c r="A48" s="54" t="s">
        <v>60</v>
      </c>
      <c r="B48" s="55"/>
      <c r="C48" s="56">
        <f>AVERAGE(C37:C47)</f>
        <v>8.1818181818181817</v>
      </c>
      <c r="D48" s="57">
        <f>SUM(D37:D44)</f>
        <v>301</v>
      </c>
      <c r="E48" s="54" t="s">
        <v>60</v>
      </c>
      <c r="F48" s="55"/>
      <c r="G48" s="56">
        <f>AVERAGE(G37:G47)</f>
        <v>8.8181818181818183</v>
      </c>
      <c r="H48" s="58">
        <f>SUM(H36:H44)</f>
        <v>291</v>
      </c>
      <c r="I48" s="7"/>
      <c r="K48" s="40" t="s">
        <v>118</v>
      </c>
      <c r="L48" s="41">
        <v>5</v>
      </c>
      <c r="M48" s="42">
        <v>7</v>
      </c>
      <c r="N48" s="42">
        <v>4</v>
      </c>
      <c r="O48" s="42">
        <v>6</v>
      </c>
      <c r="P48" s="42">
        <v>4</v>
      </c>
      <c r="Q48" s="42">
        <v>6</v>
      </c>
      <c r="R48" s="42">
        <v>8</v>
      </c>
      <c r="S48" s="42">
        <v>10</v>
      </c>
      <c r="T48" s="42">
        <v>6</v>
      </c>
      <c r="U48" s="42">
        <v>6</v>
      </c>
      <c r="V48" s="43">
        <f t="shared" si="0"/>
        <v>57</v>
      </c>
      <c r="W48" s="44">
        <f t="shared" si="8"/>
        <v>12</v>
      </c>
      <c r="X48" s="44">
        <f t="shared" si="15"/>
        <v>45</v>
      </c>
      <c r="Y48" s="45">
        <v>11.600000000000001</v>
      </c>
      <c r="Z48" s="46">
        <v>11.600000000000001</v>
      </c>
      <c r="AA48" s="47">
        <v>0</v>
      </c>
      <c r="AC48" s="40" t="s">
        <v>123</v>
      </c>
      <c r="AD48" s="41">
        <v>7</v>
      </c>
      <c r="AE48" s="8">
        <v>39</v>
      </c>
      <c r="AF48" s="8">
        <v>2</v>
      </c>
      <c r="AG48" s="8">
        <v>37</v>
      </c>
      <c r="AH48" s="102">
        <v>2.7866666666666688</v>
      </c>
    </row>
    <row r="49" spans="1:34" ht="15.75" x14ac:dyDescent="0.25">
      <c r="A49" s="60" t="s">
        <v>61</v>
      </c>
      <c r="B49" s="61"/>
      <c r="C49" s="62"/>
      <c r="D49" s="67">
        <f>D48-SUM($G$1*8)</f>
        <v>13</v>
      </c>
      <c r="E49" s="60"/>
      <c r="F49" s="61"/>
      <c r="G49" s="62"/>
      <c r="H49" s="49">
        <f>H48-SUM($G$1*8)</f>
        <v>3</v>
      </c>
      <c r="I49" s="7"/>
      <c r="K49" s="40" t="s">
        <v>45</v>
      </c>
      <c r="L49" s="41">
        <v>1</v>
      </c>
      <c r="M49" s="42">
        <v>5</v>
      </c>
      <c r="N49" s="42">
        <v>5</v>
      </c>
      <c r="O49" s="42">
        <v>5</v>
      </c>
      <c r="P49" s="42">
        <v>5</v>
      </c>
      <c r="Q49" s="42">
        <v>5</v>
      </c>
      <c r="R49" s="42">
        <v>6</v>
      </c>
      <c r="S49" s="42">
        <v>7</v>
      </c>
      <c r="T49" s="42">
        <v>6</v>
      </c>
      <c r="U49" s="42">
        <v>5</v>
      </c>
      <c r="V49" s="43">
        <f t="shared" si="0"/>
        <v>49</v>
      </c>
      <c r="W49" s="44">
        <f t="shared" si="8"/>
        <v>13</v>
      </c>
      <c r="X49" s="44">
        <f t="shared" si="15"/>
        <v>36</v>
      </c>
      <c r="Y49" s="45">
        <v>12.975000000000001</v>
      </c>
      <c r="Z49" s="46">
        <v>12.725000000000001</v>
      </c>
      <c r="AA49" s="47">
        <v>2</v>
      </c>
      <c r="AC49" s="40" t="s">
        <v>43</v>
      </c>
      <c r="AD49" s="41">
        <v>7</v>
      </c>
      <c r="AE49" s="8">
        <v>44</v>
      </c>
      <c r="AF49" s="8">
        <v>7</v>
      </c>
      <c r="AG49" s="8">
        <v>37</v>
      </c>
      <c r="AH49" s="102">
        <v>6.8500000000000014</v>
      </c>
    </row>
    <row r="50" spans="1:34" ht="15.75" x14ac:dyDescent="0.25">
      <c r="A50" s="63"/>
      <c r="B50" s="64"/>
      <c r="C50" s="65"/>
      <c r="D50" s="66"/>
      <c r="E50" s="63"/>
      <c r="F50" s="64"/>
      <c r="G50" s="65"/>
      <c r="H50" s="66"/>
      <c r="I50" s="7"/>
      <c r="K50" s="40" t="s">
        <v>73</v>
      </c>
      <c r="L50" s="41">
        <v>3</v>
      </c>
      <c r="M50" s="42">
        <v>5</v>
      </c>
      <c r="N50" s="42">
        <v>5</v>
      </c>
      <c r="O50" s="42">
        <v>5</v>
      </c>
      <c r="P50" s="42">
        <v>3</v>
      </c>
      <c r="Q50" s="42">
        <v>5</v>
      </c>
      <c r="R50" s="42">
        <v>6</v>
      </c>
      <c r="S50" s="42">
        <v>4</v>
      </c>
      <c r="T50" s="42">
        <v>4</v>
      </c>
      <c r="U50" s="42">
        <v>5</v>
      </c>
      <c r="V50" s="43">
        <f t="shared" si="0"/>
        <v>42</v>
      </c>
      <c r="W50" s="44">
        <f t="shared" si="8"/>
        <v>8</v>
      </c>
      <c r="X50" s="44">
        <f t="shared" si="15"/>
        <v>34</v>
      </c>
      <c r="Y50" s="45">
        <v>7.9750000000000014</v>
      </c>
      <c r="Z50" s="46">
        <v>5.9750000000000014</v>
      </c>
      <c r="AA50" s="47">
        <v>2</v>
      </c>
      <c r="AC50" s="40" t="s">
        <v>84</v>
      </c>
      <c r="AD50" s="41">
        <v>2</v>
      </c>
      <c r="AE50" s="8">
        <v>50</v>
      </c>
      <c r="AF50" s="8">
        <v>12</v>
      </c>
      <c r="AG50" s="8">
        <v>38</v>
      </c>
      <c r="AH50" s="102">
        <v>12.100000000000001</v>
      </c>
    </row>
    <row r="51" spans="1:34" ht="15.75" x14ac:dyDescent="0.25">
      <c r="A51" s="23" t="s">
        <v>119</v>
      </c>
      <c r="B51" s="23"/>
      <c r="C51" s="24" t="s">
        <v>17</v>
      </c>
      <c r="D51" s="25" t="s">
        <v>15</v>
      </c>
      <c r="E51" s="23" t="s">
        <v>120</v>
      </c>
      <c r="F51" s="23"/>
      <c r="G51" s="24" t="s">
        <v>17</v>
      </c>
      <c r="H51" s="25" t="s">
        <v>15</v>
      </c>
      <c r="I51" s="7"/>
      <c r="K51" s="40" t="s">
        <v>117</v>
      </c>
      <c r="L51" s="41">
        <v>8</v>
      </c>
      <c r="M51" s="42"/>
      <c r="N51" s="42"/>
      <c r="O51" s="42"/>
      <c r="P51" s="42"/>
      <c r="Q51" s="42"/>
      <c r="R51" s="42"/>
      <c r="S51" s="42"/>
      <c r="T51" s="42"/>
      <c r="U51" s="42"/>
      <c r="V51" s="43" t="str">
        <f t="shared" si="0"/>
        <v/>
      </c>
      <c r="W51" s="44">
        <f t="shared" si="8"/>
        <v>8</v>
      </c>
      <c r="X51" s="44" t="str">
        <f t="shared" si="15"/>
        <v xml:space="preserve"> </v>
      </c>
      <c r="Y51" s="45">
        <v>8.2250000000000014</v>
      </c>
      <c r="Z51" s="46">
        <v>8.2250000000000014</v>
      </c>
      <c r="AA51" s="47">
        <v>2</v>
      </c>
      <c r="AC51" s="40" t="s">
        <v>47</v>
      </c>
      <c r="AD51" s="41">
        <v>3</v>
      </c>
      <c r="AE51" s="8">
        <v>46</v>
      </c>
      <c r="AF51" s="8">
        <v>8</v>
      </c>
      <c r="AG51" s="8">
        <v>38</v>
      </c>
      <c r="AH51" s="102">
        <v>7.7875000000000014</v>
      </c>
    </row>
    <row r="52" spans="1:34" ht="15.75" x14ac:dyDescent="0.25">
      <c r="A52" s="37" t="s">
        <v>121</v>
      </c>
      <c r="B52" s="37" t="s">
        <v>27</v>
      </c>
      <c r="C52" s="38" t="s">
        <v>28</v>
      </c>
      <c r="D52" s="39" t="s">
        <v>29</v>
      </c>
      <c r="E52" s="37" t="s">
        <v>122</v>
      </c>
      <c r="F52" s="37" t="s">
        <v>27</v>
      </c>
      <c r="G52" s="38" t="s">
        <v>28</v>
      </c>
      <c r="H52" s="39" t="s">
        <v>29</v>
      </c>
      <c r="I52" s="7"/>
      <c r="K52" s="40" t="s">
        <v>49</v>
      </c>
      <c r="L52" s="41">
        <v>6</v>
      </c>
      <c r="M52" s="42">
        <v>5</v>
      </c>
      <c r="N52" s="42">
        <v>6</v>
      </c>
      <c r="O52" s="42">
        <v>5</v>
      </c>
      <c r="P52" s="42">
        <v>5</v>
      </c>
      <c r="Q52" s="42">
        <v>4</v>
      </c>
      <c r="R52" s="42">
        <v>6</v>
      </c>
      <c r="S52" s="42">
        <v>5</v>
      </c>
      <c r="T52" s="42">
        <v>4</v>
      </c>
      <c r="U52" s="42">
        <v>5</v>
      </c>
      <c r="V52" s="43">
        <f t="shared" si="0"/>
        <v>45</v>
      </c>
      <c r="W52" s="44">
        <f t="shared" si="8"/>
        <v>8</v>
      </c>
      <c r="X52" s="44">
        <f t="shared" si="15"/>
        <v>37</v>
      </c>
      <c r="Y52" s="45">
        <v>8.1000000000000014</v>
      </c>
      <c r="Z52" s="46">
        <v>7.8500000000000014</v>
      </c>
      <c r="AA52" s="47">
        <v>2</v>
      </c>
      <c r="AC52" s="40" t="s">
        <v>52</v>
      </c>
      <c r="AD52" s="41">
        <v>3</v>
      </c>
      <c r="AE52" s="8">
        <v>50</v>
      </c>
      <c r="AF52" s="8">
        <v>12</v>
      </c>
      <c r="AG52" s="8">
        <v>38</v>
      </c>
      <c r="AH52" s="102">
        <v>12.225000000000001</v>
      </c>
    </row>
    <row r="53" spans="1:34" ht="15.75" x14ac:dyDescent="0.25">
      <c r="A53" s="48" t="s">
        <v>59</v>
      </c>
      <c r="B53" s="49">
        <f t="shared" ref="B53:B63" si="22">INDEX($V$4:$V$91,MATCH(A53,$K$4:$K$91,0))</f>
        <v>40</v>
      </c>
      <c r="C53" s="49">
        <f t="shared" ref="C53:C63" si="23">INDEX($W$4:$W$91,MATCH(A53,$K$4:$K$91,0))</f>
        <v>8</v>
      </c>
      <c r="D53" s="49">
        <f t="shared" ref="D53:D63" si="24">INDEX($X$4:$X$91,MATCH(A53,$K$4:$K$91,0))</f>
        <v>32</v>
      </c>
      <c r="E53" s="48" t="s">
        <v>37</v>
      </c>
      <c r="F53" s="49">
        <f t="shared" ref="F53:F63" si="25">INDEX($V$4:$V$91,MATCH(E53,$K$4:$K$91,0))</f>
        <v>47</v>
      </c>
      <c r="G53" s="49">
        <f t="shared" ref="G53:G63" si="26">INDEX($W$4:$W$91,MATCH(E53,$K$4:$K$91,0))</f>
        <v>16</v>
      </c>
      <c r="H53" s="49">
        <f t="shared" ref="H53:H63" si="27">INDEX($X$4:$X$91,MATCH(E53,$K$4:$K$91,0))</f>
        <v>31</v>
      </c>
      <c r="I53" s="7"/>
      <c r="K53" s="40" t="s">
        <v>123</v>
      </c>
      <c r="L53" s="41">
        <v>7</v>
      </c>
      <c r="M53" s="42">
        <v>5</v>
      </c>
      <c r="N53" s="42">
        <v>4</v>
      </c>
      <c r="O53" s="42">
        <v>5</v>
      </c>
      <c r="P53" s="42">
        <v>3</v>
      </c>
      <c r="Q53" s="42">
        <v>5</v>
      </c>
      <c r="R53" s="42">
        <v>4</v>
      </c>
      <c r="S53" s="42">
        <v>5</v>
      </c>
      <c r="T53" s="42">
        <v>3</v>
      </c>
      <c r="U53" s="42">
        <v>5</v>
      </c>
      <c r="V53" s="43">
        <f t="shared" si="0"/>
        <v>39</v>
      </c>
      <c r="W53" s="44">
        <f t="shared" si="8"/>
        <v>2</v>
      </c>
      <c r="X53" s="44">
        <f t="shared" si="15"/>
        <v>37</v>
      </c>
      <c r="Y53" s="45">
        <v>2.3800000000000026</v>
      </c>
      <c r="Z53" s="46">
        <v>2.7866666666666688</v>
      </c>
      <c r="AA53" s="47">
        <v>2</v>
      </c>
      <c r="AC53" s="40" t="s">
        <v>110</v>
      </c>
      <c r="AD53" s="41">
        <v>4</v>
      </c>
      <c r="AE53" s="8">
        <v>44</v>
      </c>
      <c r="AF53" s="8">
        <v>6</v>
      </c>
      <c r="AG53" s="8">
        <v>38</v>
      </c>
      <c r="AH53" s="102">
        <v>5.7250000000000014</v>
      </c>
    </row>
    <row r="54" spans="1:34" ht="15.75" x14ac:dyDescent="0.25">
      <c r="A54" s="48" t="s">
        <v>72</v>
      </c>
      <c r="B54" s="49">
        <f t="shared" si="22"/>
        <v>39</v>
      </c>
      <c r="C54" s="49">
        <f t="shared" si="23"/>
        <v>6</v>
      </c>
      <c r="D54" s="49">
        <f t="shared" si="24"/>
        <v>33</v>
      </c>
      <c r="E54" s="48" t="s">
        <v>83</v>
      </c>
      <c r="F54" s="49">
        <f t="shared" si="25"/>
        <v>52</v>
      </c>
      <c r="G54" s="49">
        <f t="shared" si="26"/>
        <v>20</v>
      </c>
      <c r="H54" s="49">
        <f t="shared" si="27"/>
        <v>32</v>
      </c>
      <c r="I54" s="7"/>
      <c r="K54" s="40" t="s">
        <v>124</v>
      </c>
      <c r="L54" s="41">
        <v>5</v>
      </c>
      <c r="M54" s="42">
        <v>4</v>
      </c>
      <c r="N54" s="42">
        <v>4</v>
      </c>
      <c r="O54" s="42">
        <v>5</v>
      </c>
      <c r="P54" s="42">
        <v>3</v>
      </c>
      <c r="Q54" s="42">
        <v>3</v>
      </c>
      <c r="R54" s="42">
        <v>5</v>
      </c>
      <c r="S54" s="42">
        <v>5</v>
      </c>
      <c r="T54" s="42">
        <v>3</v>
      </c>
      <c r="U54" s="42">
        <v>5</v>
      </c>
      <c r="V54" s="43">
        <f t="shared" si="0"/>
        <v>37</v>
      </c>
      <c r="W54" s="44">
        <f t="shared" si="8"/>
        <v>4</v>
      </c>
      <c r="X54" s="44">
        <f t="shared" si="15"/>
        <v>33</v>
      </c>
      <c r="Y54" s="45">
        <v>3.5375000000000014</v>
      </c>
      <c r="Z54" s="46">
        <v>2.6937500000000014</v>
      </c>
      <c r="AA54" s="47">
        <v>2</v>
      </c>
      <c r="AC54" s="50" t="s">
        <v>54</v>
      </c>
      <c r="AD54" s="41">
        <v>6</v>
      </c>
      <c r="AE54" s="8">
        <v>46</v>
      </c>
      <c r="AF54" s="8">
        <v>8</v>
      </c>
      <c r="AG54" s="8">
        <v>38</v>
      </c>
      <c r="AH54" s="102">
        <v>7.6000000000000014</v>
      </c>
    </row>
    <row r="55" spans="1:34" ht="15.75" x14ac:dyDescent="0.25">
      <c r="A55" s="48" t="s">
        <v>124</v>
      </c>
      <c r="B55" s="49">
        <f t="shared" si="22"/>
        <v>37</v>
      </c>
      <c r="C55" s="49">
        <f t="shared" si="23"/>
        <v>4</v>
      </c>
      <c r="D55" s="49">
        <f t="shared" si="24"/>
        <v>33</v>
      </c>
      <c r="E55" s="48" t="s">
        <v>125</v>
      </c>
      <c r="F55" s="49">
        <f t="shared" si="25"/>
        <v>40</v>
      </c>
      <c r="G55" s="49">
        <f t="shared" si="26"/>
        <v>6</v>
      </c>
      <c r="H55" s="49">
        <f t="shared" si="27"/>
        <v>34</v>
      </c>
      <c r="I55" s="7"/>
      <c r="K55" s="40" t="s">
        <v>126</v>
      </c>
      <c r="L55" s="41">
        <v>7</v>
      </c>
      <c r="M55" s="42">
        <v>6</v>
      </c>
      <c r="N55" s="42">
        <v>6</v>
      </c>
      <c r="O55" s="42">
        <v>5</v>
      </c>
      <c r="P55" s="42">
        <v>4</v>
      </c>
      <c r="Q55" s="42">
        <v>4</v>
      </c>
      <c r="R55" s="42">
        <v>7</v>
      </c>
      <c r="S55" s="42">
        <v>4</v>
      </c>
      <c r="T55" s="42">
        <v>4</v>
      </c>
      <c r="U55" s="42">
        <v>7</v>
      </c>
      <c r="V55" s="43">
        <f t="shared" si="0"/>
        <v>47</v>
      </c>
      <c r="W55" s="44">
        <f t="shared" si="8"/>
        <v>8</v>
      </c>
      <c r="X55" s="44">
        <f t="shared" si="15"/>
        <v>39</v>
      </c>
      <c r="Y55" s="45">
        <v>8.2250000000000014</v>
      </c>
      <c r="Z55" s="46">
        <v>8.2250000000000014</v>
      </c>
      <c r="AA55" s="47">
        <v>2</v>
      </c>
      <c r="AC55" s="40" t="s">
        <v>66</v>
      </c>
      <c r="AD55" s="41">
        <v>8</v>
      </c>
      <c r="AE55" s="8">
        <v>41</v>
      </c>
      <c r="AF55" s="8">
        <v>3</v>
      </c>
      <c r="AG55" s="8">
        <v>38</v>
      </c>
      <c r="AH55" s="102">
        <v>3.3500000000000014</v>
      </c>
    </row>
    <row r="56" spans="1:34" ht="15.75" x14ac:dyDescent="0.25">
      <c r="A56" s="48" t="s">
        <v>81</v>
      </c>
      <c r="B56" s="49">
        <f t="shared" si="22"/>
        <v>48</v>
      </c>
      <c r="C56" s="49">
        <f t="shared" si="23"/>
        <v>12</v>
      </c>
      <c r="D56" s="49">
        <f t="shared" si="24"/>
        <v>36</v>
      </c>
      <c r="E56" s="48" t="s">
        <v>127</v>
      </c>
      <c r="F56" s="49">
        <f t="shared" si="25"/>
        <v>49</v>
      </c>
      <c r="G56" s="49">
        <f t="shared" si="26"/>
        <v>13</v>
      </c>
      <c r="H56" s="49">
        <f t="shared" si="27"/>
        <v>36</v>
      </c>
      <c r="I56" s="7"/>
      <c r="K56" s="40" t="s">
        <v>109</v>
      </c>
      <c r="L56" s="41">
        <v>8</v>
      </c>
      <c r="M56" s="42">
        <v>6</v>
      </c>
      <c r="N56" s="42">
        <v>6</v>
      </c>
      <c r="O56" s="42">
        <v>5</v>
      </c>
      <c r="P56" s="42">
        <v>4</v>
      </c>
      <c r="Q56" s="42">
        <v>4</v>
      </c>
      <c r="R56" s="42">
        <v>5</v>
      </c>
      <c r="S56" s="42">
        <v>5</v>
      </c>
      <c r="T56" s="42">
        <v>4</v>
      </c>
      <c r="U56" s="42">
        <v>6</v>
      </c>
      <c r="V56" s="43">
        <f t="shared" si="0"/>
        <v>45</v>
      </c>
      <c r="W56" s="44">
        <f t="shared" si="8"/>
        <v>10</v>
      </c>
      <c r="X56" s="44">
        <f t="shared" si="15"/>
        <v>35</v>
      </c>
      <c r="Y56" s="45">
        <v>9.6000000000000014</v>
      </c>
      <c r="Z56" s="46">
        <v>9.6000000000000014</v>
      </c>
      <c r="AA56" s="47">
        <v>1</v>
      </c>
      <c r="AC56" s="40" t="s">
        <v>111</v>
      </c>
      <c r="AD56" s="41">
        <v>8</v>
      </c>
      <c r="AE56" s="8">
        <v>45</v>
      </c>
      <c r="AF56" s="8">
        <v>7</v>
      </c>
      <c r="AG56" s="8">
        <v>38</v>
      </c>
      <c r="AH56" s="102">
        <v>6.8500000000000014</v>
      </c>
    </row>
    <row r="57" spans="1:34" ht="15.75" x14ac:dyDescent="0.25">
      <c r="A57" s="48" t="s">
        <v>62</v>
      </c>
      <c r="B57" s="49">
        <f t="shared" si="22"/>
        <v>46</v>
      </c>
      <c r="C57" s="49">
        <f t="shared" si="23"/>
        <v>9</v>
      </c>
      <c r="D57" s="49">
        <f t="shared" si="24"/>
        <v>37</v>
      </c>
      <c r="E57" s="48" t="s">
        <v>43</v>
      </c>
      <c r="F57" s="49">
        <f t="shared" si="25"/>
        <v>44</v>
      </c>
      <c r="G57" s="49">
        <f t="shared" si="26"/>
        <v>7</v>
      </c>
      <c r="H57" s="49">
        <f t="shared" si="27"/>
        <v>37</v>
      </c>
      <c r="I57" s="7"/>
      <c r="K57" s="40" t="s">
        <v>50</v>
      </c>
      <c r="L57" s="41">
        <v>1</v>
      </c>
      <c r="M57" s="42">
        <v>5</v>
      </c>
      <c r="N57" s="42">
        <v>5</v>
      </c>
      <c r="O57" s="42">
        <v>4</v>
      </c>
      <c r="P57" s="42">
        <v>4</v>
      </c>
      <c r="Q57" s="42">
        <v>4</v>
      </c>
      <c r="R57" s="42">
        <v>6</v>
      </c>
      <c r="S57" s="42">
        <v>6</v>
      </c>
      <c r="T57" s="42">
        <v>3</v>
      </c>
      <c r="U57" s="42">
        <v>5</v>
      </c>
      <c r="V57" s="43">
        <f t="shared" si="0"/>
        <v>42</v>
      </c>
      <c r="W57" s="44">
        <f t="shared" si="8"/>
        <v>5</v>
      </c>
      <c r="X57" s="44">
        <f t="shared" si="15"/>
        <v>37</v>
      </c>
      <c r="Y57" s="45">
        <v>5.1000000000000014</v>
      </c>
      <c r="Z57" s="46">
        <v>5.1000000000000014</v>
      </c>
      <c r="AA57" s="47">
        <v>2</v>
      </c>
      <c r="AC57" s="50" t="s">
        <v>87</v>
      </c>
      <c r="AD57" s="41">
        <v>2</v>
      </c>
      <c r="AE57" s="8">
        <v>46</v>
      </c>
      <c r="AF57" s="8">
        <v>7</v>
      </c>
      <c r="AG57" s="8">
        <v>39</v>
      </c>
      <c r="AH57" s="102">
        <v>6.4750000000000014</v>
      </c>
    </row>
    <row r="58" spans="1:34" ht="15.75" x14ac:dyDescent="0.25">
      <c r="A58" s="48" t="s">
        <v>75</v>
      </c>
      <c r="B58" s="49">
        <f t="shared" si="22"/>
        <v>44</v>
      </c>
      <c r="C58" s="49">
        <f t="shared" si="23"/>
        <v>5</v>
      </c>
      <c r="D58" s="49">
        <f t="shared" si="24"/>
        <v>39</v>
      </c>
      <c r="E58" s="48" t="s">
        <v>123</v>
      </c>
      <c r="F58" s="49">
        <f t="shared" si="25"/>
        <v>39</v>
      </c>
      <c r="G58" s="49">
        <f t="shared" si="26"/>
        <v>2</v>
      </c>
      <c r="H58" s="49">
        <f t="shared" si="27"/>
        <v>37</v>
      </c>
      <c r="I58" s="7"/>
      <c r="K58" s="40" t="s">
        <v>53</v>
      </c>
      <c r="L58" s="41">
        <v>1</v>
      </c>
      <c r="M58" s="42">
        <v>5</v>
      </c>
      <c r="N58" s="42">
        <v>5</v>
      </c>
      <c r="O58" s="42">
        <v>6</v>
      </c>
      <c r="P58" s="42">
        <v>3</v>
      </c>
      <c r="Q58" s="42">
        <v>3</v>
      </c>
      <c r="R58" s="42">
        <v>6</v>
      </c>
      <c r="S58" s="42">
        <v>5</v>
      </c>
      <c r="T58" s="42">
        <v>4</v>
      </c>
      <c r="U58" s="42">
        <v>5</v>
      </c>
      <c r="V58" s="43">
        <f t="shared" si="0"/>
        <v>42</v>
      </c>
      <c r="W58" s="44">
        <f t="shared" si="8"/>
        <v>5</v>
      </c>
      <c r="X58" s="44">
        <f t="shared" si="15"/>
        <v>37</v>
      </c>
      <c r="Y58" s="45">
        <v>4.8500000000000014</v>
      </c>
      <c r="Z58" s="46">
        <v>4.6000000000000014</v>
      </c>
      <c r="AA58" s="47">
        <v>2</v>
      </c>
      <c r="AC58" s="40" t="s">
        <v>86</v>
      </c>
      <c r="AD58" s="41">
        <v>3</v>
      </c>
      <c r="AE58" s="8">
        <v>43</v>
      </c>
      <c r="AF58" s="8">
        <v>4</v>
      </c>
      <c r="AG58" s="8">
        <v>39</v>
      </c>
      <c r="AH58" s="102">
        <v>4.4750000000000014</v>
      </c>
    </row>
    <row r="59" spans="1:34" ht="15.75" x14ac:dyDescent="0.25">
      <c r="A59" s="48" t="s">
        <v>128</v>
      </c>
      <c r="B59" s="49">
        <f t="shared" si="22"/>
        <v>54</v>
      </c>
      <c r="C59" s="49">
        <f t="shared" si="23"/>
        <v>13</v>
      </c>
      <c r="D59" s="49">
        <f t="shared" si="24"/>
        <v>41</v>
      </c>
      <c r="E59" s="48" t="s">
        <v>113</v>
      </c>
      <c r="F59" s="49">
        <f t="shared" si="25"/>
        <v>43</v>
      </c>
      <c r="G59" s="49">
        <f t="shared" si="26"/>
        <v>4</v>
      </c>
      <c r="H59" s="49">
        <f t="shared" si="27"/>
        <v>39</v>
      </c>
      <c r="I59" s="7"/>
      <c r="K59" s="50" t="s">
        <v>54</v>
      </c>
      <c r="L59" s="41">
        <v>6</v>
      </c>
      <c r="M59" s="42">
        <v>6</v>
      </c>
      <c r="N59" s="42">
        <v>4</v>
      </c>
      <c r="O59" s="42">
        <v>5</v>
      </c>
      <c r="P59" s="42">
        <v>6</v>
      </c>
      <c r="Q59" s="42">
        <v>4</v>
      </c>
      <c r="R59" s="42">
        <v>5</v>
      </c>
      <c r="S59" s="42">
        <v>7</v>
      </c>
      <c r="T59" s="42">
        <v>4</v>
      </c>
      <c r="U59" s="42">
        <v>5</v>
      </c>
      <c r="V59" s="43">
        <f t="shared" si="0"/>
        <v>46</v>
      </c>
      <c r="W59" s="44">
        <f t="shared" si="8"/>
        <v>8</v>
      </c>
      <c r="X59" s="44">
        <f t="shared" si="15"/>
        <v>38</v>
      </c>
      <c r="Y59" s="45">
        <v>7.6000000000000014</v>
      </c>
      <c r="Z59" s="46">
        <v>7.6000000000000014</v>
      </c>
      <c r="AA59" s="47">
        <v>0</v>
      </c>
      <c r="AC59" s="40" t="s">
        <v>88</v>
      </c>
      <c r="AD59" s="41">
        <v>3</v>
      </c>
      <c r="AE59" s="8">
        <v>48</v>
      </c>
      <c r="AF59" s="8">
        <v>9</v>
      </c>
      <c r="AG59" s="8">
        <v>39</v>
      </c>
      <c r="AH59" s="102">
        <v>9.1000000000000014</v>
      </c>
    </row>
    <row r="60" spans="1:34" ht="15.75" x14ac:dyDescent="0.25">
      <c r="A60" s="48" t="s">
        <v>118</v>
      </c>
      <c r="B60" s="49">
        <f t="shared" si="22"/>
        <v>57</v>
      </c>
      <c r="C60" s="49">
        <f t="shared" si="23"/>
        <v>12</v>
      </c>
      <c r="D60" s="49">
        <f t="shared" si="24"/>
        <v>45</v>
      </c>
      <c r="E60" s="48" t="s">
        <v>126</v>
      </c>
      <c r="F60" s="49">
        <f t="shared" si="25"/>
        <v>47</v>
      </c>
      <c r="G60" s="49">
        <f t="shared" si="26"/>
        <v>8</v>
      </c>
      <c r="H60" s="49">
        <f t="shared" si="27"/>
        <v>39</v>
      </c>
      <c r="I60" s="7"/>
      <c r="K60" s="40" t="s">
        <v>79</v>
      </c>
      <c r="L60" s="41">
        <v>3</v>
      </c>
      <c r="M60" s="42">
        <v>5</v>
      </c>
      <c r="N60" s="42">
        <v>3</v>
      </c>
      <c r="O60" s="42">
        <v>6</v>
      </c>
      <c r="P60" s="42">
        <v>4</v>
      </c>
      <c r="Q60" s="42">
        <v>5</v>
      </c>
      <c r="R60" s="42">
        <v>6</v>
      </c>
      <c r="S60" s="42">
        <v>5</v>
      </c>
      <c r="T60" s="42">
        <v>4</v>
      </c>
      <c r="U60" s="42">
        <v>4</v>
      </c>
      <c r="V60" s="43">
        <f t="shared" si="0"/>
        <v>42</v>
      </c>
      <c r="W60" s="44">
        <f t="shared" si="8"/>
        <v>5</v>
      </c>
      <c r="X60" s="44">
        <f t="shared" si="15"/>
        <v>37</v>
      </c>
      <c r="Y60" s="45">
        <v>5.1000000000000014</v>
      </c>
      <c r="Z60" s="46">
        <v>4.8500000000000014</v>
      </c>
      <c r="AA60" s="47">
        <v>2</v>
      </c>
      <c r="AC60" s="40" t="s">
        <v>100</v>
      </c>
      <c r="AD60" s="41">
        <v>4</v>
      </c>
      <c r="AE60" s="8">
        <v>45</v>
      </c>
      <c r="AF60" s="8">
        <v>6</v>
      </c>
      <c r="AG60" s="8">
        <v>39</v>
      </c>
      <c r="AH60" s="102">
        <v>6.1000000000000014</v>
      </c>
    </row>
    <row r="61" spans="1:34" ht="15.75" x14ac:dyDescent="0.25">
      <c r="A61" s="48" t="s">
        <v>129</v>
      </c>
      <c r="B61" s="49">
        <f t="shared" si="22"/>
        <v>49</v>
      </c>
      <c r="C61" s="49">
        <f t="shared" si="23"/>
        <v>3</v>
      </c>
      <c r="D61" s="49">
        <f t="shared" si="24"/>
        <v>46</v>
      </c>
      <c r="E61" s="48" t="s">
        <v>130</v>
      </c>
      <c r="F61" s="49">
        <f t="shared" si="25"/>
        <v>51</v>
      </c>
      <c r="G61" s="49">
        <f t="shared" si="26"/>
        <v>9</v>
      </c>
      <c r="H61" s="49">
        <f t="shared" si="27"/>
        <v>42</v>
      </c>
      <c r="I61" s="7"/>
      <c r="K61" s="40" t="s">
        <v>111</v>
      </c>
      <c r="L61" s="41">
        <v>8</v>
      </c>
      <c r="M61" s="42">
        <v>5</v>
      </c>
      <c r="N61" s="42">
        <v>5</v>
      </c>
      <c r="O61" s="42">
        <v>5</v>
      </c>
      <c r="P61" s="42">
        <v>4</v>
      </c>
      <c r="Q61" s="42">
        <v>4</v>
      </c>
      <c r="R61" s="42">
        <v>6</v>
      </c>
      <c r="S61" s="42">
        <v>6</v>
      </c>
      <c r="T61" s="42">
        <v>4</v>
      </c>
      <c r="U61" s="42">
        <v>6</v>
      </c>
      <c r="V61" s="43">
        <f t="shared" si="0"/>
        <v>45</v>
      </c>
      <c r="W61" s="44">
        <f t="shared" si="8"/>
        <v>7</v>
      </c>
      <c r="X61" s="44">
        <f t="shared" si="15"/>
        <v>38</v>
      </c>
      <c r="Y61" s="45">
        <v>6.8500000000000014</v>
      </c>
      <c r="Z61" s="46">
        <v>6.8500000000000014</v>
      </c>
      <c r="AA61" s="47">
        <v>2</v>
      </c>
      <c r="AC61" s="40" t="s">
        <v>75</v>
      </c>
      <c r="AD61" s="41">
        <v>5</v>
      </c>
      <c r="AE61" s="8">
        <v>44</v>
      </c>
      <c r="AF61" s="8">
        <v>5</v>
      </c>
      <c r="AG61" s="8">
        <v>39</v>
      </c>
      <c r="AH61" s="102">
        <v>5.3500000000000014</v>
      </c>
    </row>
    <row r="62" spans="1:34" ht="15.75" x14ac:dyDescent="0.25">
      <c r="A62" s="52" t="s">
        <v>69</v>
      </c>
      <c r="B62" s="53" t="str">
        <f t="shared" si="22"/>
        <v/>
      </c>
      <c r="C62" s="53">
        <f t="shared" si="23"/>
        <v>11</v>
      </c>
      <c r="D62" s="53" t="str">
        <f t="shared" si="24"/>
        <v xml:space="preserve"> </v>
      </c>
      <c r="E62" s="52" t="s">
        <v>131</v>
      </c>
      <c r="F62" s="53">
        <f t="shared" si="25"/>
        <v>52</v>
      </c>
      <c r="G62" s="53">
        <f t="shared" si="26"/>
        <v>9</v>
      </c>
      <c r="H62" s="53">
        <f t="shared" si="27"/>
        <v>43</v>
      </c>
      <c r="K62" s="40" t="s">
        <v>82</v>
      </c>
      <c r="L62" s="41">
        <v>2</v>
      </c>
      <c r="M62" s="42">
        <v>5</v>
      </c>
      <c r="N62" s="42">
        <v>4</v>
      </c>
      <c r="O62" s="42">
        <v>4</v>
      </c>
      <c r="P62" s="42">
        <v>2</v>
      </c>
      <c r="Q62" s="42">
        <v>4</v>
      </c>
      <c r="R62" s="42">
        <v>5</v>
      </c>
      <c r="S62" s="42">
        <v>4</v>
      </c>
      <c r="T62" s="42">
        <v>3</v>
      </c>
      <c r="U62" s="42">
        <v>5</v>
      </c>
      <c r="V62" s="43">
        <f t="shared" si="0"/>
        <v>36</v>
      </c>
      <c r="W62" s="44">
        <f t="shared" si="8"/>
        <v>0</v>
      </c>
      <c r="X62" s="44">
        <f t="shared" si="15"/>
        <v>36</v>
      </c>
      <c r="Y62" s="45">
        <v>-2.4999999999998579E-2</v>
      </c>
      <c r="Z62" s="46">
        <v>-2.4999999999998579E-2</v>
      </c>
      <c r="AA62" s="47">
        <v>2</v>
      </c>
      <c r="AC62" s="40" t="s">
        <v>113</v>
      </c>
      <c r="AD62" s="41">
        <v>7</v>
      </c>
      <c r="AE62" s="8">
        <v>43</v>
      </c>
      <c r="AF62" s="8">
        <v>4</v>
      </c>
      <c r="AG62" s="8">
        <v>39</v>
      </c>
      <c r="AH62" s="102">
        <v>3.8500000000000014</v>
      </c>
    </row>
    <row r="63" spans="1:34" ht="15.75" x14ac:dyDescent="0.25">
      <c r="A63" s="52" t="s">
        <v>90</v>
      </c>
      <c r="B63" s="53" t="str">
        <f t="shared" si="22"/>
        <v/>
      </c>
      <c r="C63" s="53">
        <f t="shared" si="23"/>
        <v>1</v>
      </c>
      <c r="D63" s="53" t="str">
        <f t="shared" si="24"/>
        <v xml:space="preserve"> </v>
      </c>
      <c r="E63" s="52" t="s">
        <v>132</v>
      </c>
      <c r="F63" s="53" t="str">
        <f t="shared" si="25"/>
        <v/>
      </c>
      <c r="G63" s="53">
        <f t="shared" si="26"/>
        <v>10</v>
      </c>
      <c r="H63" s="53" t="str">
        <f t="shared" si="27"/>
        <v xml:space="preserve"> </v>
      </c>
      <c r="K63" s="40" t="s">
        <v>108</v>
      </c>
      <c r="L63" s="41">
        <v>4</v>
      </c>
      <c r="M63" s="42">
        <v>7</v>
      </c>
      <c r="N63" s="42">
        <v>5</v>
      </c>
      <c r="O63" s="42">
        <v>5</v>
      </c>
      <c r="P63" s="42">
        <v>5</v>
      </c>
      <c r="Q63" s="42">
        <v>6</v>
      </c>
      <c r="R63" s="42">
        <v>8</v>
      </c>
      <c r="S63" s="42">
        <v>6</v>
      </c>
      <c r="T63" s="42">
        <v>5</v>
      </c>
      <c r="U63" s="42">
        <v>7</v>
      </c>
      <c r="V63" s="43">
        <f t="shared" si="0"/>
        <v>54</v>
      </c>
      <c r="W63" s="44">
        <f t="shared" si="8"/>
        <v>17</v>
      </c>
      <c r="X63" s="44">
        <f t="shared" si="15"/>
        <v>37</v>
      </c>
      <c r="Y63" s="45">
        <v>17.350000000000001</v>
      </c>
      <c r="Z63" s="46">
        <v>17.225000000000001</v>
      </c>
      <c r="AA63" s="47">
        <v>0</v>
      </c>
      <c r="AC63" s="40" t="s">
        <v>126</v>
      </c>
      <c r="AD63" s="41">
        <v>7</v>
      </c>
      <c r="AE63" s="8">
        <v>47</v>
      </c>
      <c r="AF63" s="8">
        <v>8</v>
      </c>
      <c r="AG63" s="8">
        <v>39</v>
      </c>
      <c r="AH63" s="102">
        <v>8.2250000000000014</v>
      </c>
    </row>
    <row r="64" spans="1:34" ht="15.75" x14ac:dyDescent="0.25">
      <c r="A64" s="54" t="s">
        <v>60</v>
      </c>
      <c r="B64" s="55"/>
      <c r="C64" s="56">
        <f>AVERAGE(C53:C63)</f>
        <v>7.6363636363636367</v>
      </c>
      <c r="D64" s="57">
        <f>SUM(D53:D61)</f>
        <v>342</v>
      </c>
      <c r="E64" s="54" t="s">
        <v>60</v>
      </c>
      <c r="F64" s="55"/>
      <c r="G64" s="56">
        <f>AVERAGE(G53:G63)</f>
        <v>9.454545454545455</v>
      </c>
      <c r="H64" s="58">
        <f>SUM(H53:H61)</f>
        <v>327</v>
      </c>
      <c r="K64" s="69" t="s">
        <v>80</v>
      </c>
      <c r="L64" s="41">
        <v>2</v>
      </c>
      <c r="M64" s="42">
        <v>4</v>
      </c>
      <c r="N64" s="42">
        <v>6</v>
      </c>
      <c r="O64" s="42">
        <v>5</v>
      </c>
      <c r="P64" s="42">
        <v>3</v>
      </c>
      <c r="Q64" s="42">
        <v>4</v>
      </c>
      <c r="R64" s="42">
        <v>5</v>
      </c>
      <c r="S64" s="42">
        <v>4</v>
      </c>
      <c r="T64" s="42">
        <v>3</v>
      </c>
      <c r="U64" s="42">
        <v>6</v>
      </c>
      <c r="V64" s="43">
        <f t="shared" si="0"/>
        <v>40</v>
      </c>
      <c r="W64" s="44">
        <f t="shared" si="8"/>
        <v>5</v>
      </c>
      <c r="X64" s="44">
        <f t="shared" si="15"/>
        <v>35</v>
      </c>
      <c r="Y64" s="45">
        <v>4.5500000000000043</v>
      </c>
      <c r="Z64" s="46">
        <v>4.3000000000000043</v>
      </c>
      <c r="AA64" s="47">
        <v>2</v>
      </c>
      <c r="AC64" s="40" t="s">
        <v>85</v>
      </c>
      <c r="AD64" s="41">
        <v>8</v>
      </c>
      <c r="AE64" s="8">
        <v>41</v>
      </c>
      <c r="AF64" s="8">
        <v>2</v>
      </c>
      <c r="AG64" s="8">
        <v>39</v>
      </c>
      <c r="AH64" s="102">
        <v>1.7250000000000014</v>
      </c>
    </row>
    <row r="65" spans="1:34" ht="15.75" x14ac:dyDescent="0.25">
      <c r="A65" s="60" t="s">
        <v>61</v>
      </c>
      <c r="B65" s="61"/>
      <c r="C65" s="62"/>
      <c r="D65" s="53">
        <f>D64-SUM($G$1*9)</f>
        <v>18</v>
      </c>
      <c r="E65" s="60"/>
      <c r="F65" s="61"/>
      <c r="G65" s="62"/>
      <c r="H65" s="49">
        <f>H64-SUM($G$1*9)</f>
        <v>3</v>
      </c>
      <c r="K65" s="40" t="s">
        <v>112</v>
      </c>
      <c r="L65" s="41">
        <v>4</v>
      </c>
      <c r="M65" s="42">
        <v>4</v>
      </c>
      <c r="N65" s="42">
        <v>5</v>
      </c>
      <c r="O65" s="42">
        <v>5</v>
      </c>
      <c r="P65" s="42">
        <v>4</v>
      </c>
      <c r="Q65" s="42">
        <v>5</v>
      </c>
      <c r="R65" s="42">
        <v>6</v>
      </c>
      <c r="S65" s="42">
        <v>4</v>
      </c>
      <c r="T65" s="42">
        <v>3</v>
      </c>
      <c r="U65" s="42">
        <v>5</v>
      </c>
      <c r="V65" s="43">
        <f t="shared" si="0"/>
        <v>41</v>
      </c>
      <c r="W65" s="44">
        <f t="shared" si="8"/>
        <v>1</v>
      </c>
      <c r="X65" s="44">
        <f t="shared" si="15"/>
        <v>40</v>
      </c>
      <c r="Y65" s="45">
        <v>1.1000000000000014</v>
      </c>
      <c r="Z65" s="46">
        <v>2.6000000000000014</v>
      </c>
      <c r="AA65" s="47">
        <v>2</v>
      </c>
      <c r="AC65" s="40" t="s">
        <v>91</v>
      </c>
      <c r="AD65" s="41">
        <v>3</v>
      </c>
      <c r="AE65" s="8">
        <v>48</v>
      </c>
      <c r="AF65" s="8">
        <v>8.82</v>
      </c>
      <c r="AG65" s="8">
        <v>39.18</v>
      </c>
      <c r="AH65" s="102">
        <v>9.6000000000000014</v>
      </c>
    </row>
    <row r="66" spans="1:34" ht="15.75" x14ac:dyDescent="0.25">
      <c r="A66" s="70"/>
      <c r="B66" s="71"/>
      <c r="C66" s="72"/>
      <c r="D66" s="73"/>
      <c r="E66" s="70"/>
      <c r="F66" s="71"/>
      <c r="G66" s="72"/>
      <c r="H66" s="73"/>
      <c r="K66" s="40" t="s">
        <v>88</v>
      </c>
      <c r="L66" s="41">
        <v>3</v>
      </c>
      <c r="M66" s="42">
        <v>5</v>
      </c>
      <c r="N66" s="42">
        <v>5</v>
      </c>
      <c r="O66" s="42">
        <v>6</v>
      </c>
      <c r="P66" s="42">
        <v>4</v>
      </c>
      <c r="Q66" s="42">
        <v>5</v>
      </c>
      <c r="R66" s="42">
        <v>6</v>
      </c>
      <c r="S66" s="42">
        <v>7</v>
      </c>
      <c r="T66" s="42">
        <v>4</v>
      </c>
      <c r="U66" s="42">
        <v>6</v>
      </c>
      <c r="V66" s="43">
        <f t="shared" si="0"/>
        <v>48</v>
      </c>
      <c r="W66" s="44">
        <f t="shared" si="8"/>
        <v>9</v>
      </c>
      <c r="X66" s="44">
        <f t="shared" si="15"/>
        <v>39</v>
      </c>
      <c r="Y66" s="45">
        <v>9.1000000000000014</v>
      </c>
      <c r="Z66" s="46">
        <v>9.1000000000000014</v>
      </c>
      <c r="AA66" s="47">
        <v>2</v>
      </c>
      <c r="AC66" s="40" t="s">
        <v>112</v>
      </c>
      <c r="AD66" s="41">
        <v>4</v>
      </c>
      <c r="AE66" s="8">
        <v>41</v>
      </c>
      <c r="AF66" s="8">
        <v>1</v>
      </c>
      <c r="AG66" s="8">
        <v>40</v>
      </c>
      <c r="AH66" s="102">
        <v>2.6000000000000014</v>
      </c>
    </row>
    <row r="67" spans="1:34" ht="15.75" x14ac:dyDescent="0.25">
      <c r="A67" s="74" t="s">
        <v>133</v>
      </c>
      <c r="B67" s="71"/>
      <c r="C67" s="72"/>
      <c r="D67" s="73"/>
      <c r="E67" s="70"/>
      <c r="F67" s="71"/>
      <c r="G67" s="72"/>
      <c r="H67" s="73"/>
      <c r="K67" s="59" t="s">
        <v>33</v>
      </c>
      <c r="L67" s="41">
        <v>6</v>
      </c>
      <c r="M67" s="42">
        <v>5</v>
      </c>
      <c r="N67" s="42">
        <v>4</v>
      </c>
      <c r="O67" s="42">
        <v>4</v>
      </c>
      <c r="P67" s="42">
        <v>4</v>
      </c>
      <c r="Q67" s="42">
        <v>5</v>
      </c>
      <c r="R67" s="42">
        <v>5</v>
      </c>
      <c r="S67" s="42">
        <v>4</v>
      </c>
      <c r="T67" s="42">
        <v>4</v>
      </c>
      <c r="U67" s="42">
        <v>4</v>
      </c>
      <c r="V67" s="43">
        <f t="shared" si="0"/>
        <v>39</v>
      </c>
      <c r="W67" s="44">
        <f t="shared" si="8"/>
        <v>7</v>
      </c>
      <c r="X67" s="44">
        <f t="shared" si="15"/>
        <v>32</v>
      </c>
      <c r="Y67" s="45">
        <v>6.5750000000000028</v>
      </c>
      <c r="Z67" s="46">
        <v>5.3250000000000028</v>
      </c>
      <c r="AA67" s="47">
        <v>2</v>
      </c>
      <c r="AC67" s="40" t="s">
        <v>128</v>
      </c>
      <c r="AD67" s="41">
        <v>5</v>
      </c>
      <c r="AE67" s="8">
        <v>54</v>
      </c>
      <c r="AF67" s="8">
        <v>13</v>
      </c>
      <c r="AG67" s="8">
        <v>41</v>
      </c>
      <c r="AH67" s="102">
        <v>13.475000000000001</v>
      </c>
    </row>
    <row r="68" spans="1:34" ht="15.75" x14ac:dyDescent="0.25">
      <c r="A68" s="75" t="s">
        <v>134</v>
      </c>
      <c r="B68" s="75"/>
      <c r="C68" s="75"/>
      <c r="D68" s="75"/>
      <c r="E68" s="75"/>
      <c r="F68" s="75"/>
      <c r="G68" s="75"/>
      <c r="H68" s="68"/>
      <c r="K68" s="40" t="s">
        <v>132</v>
      </c>
      <c r="L68" s="41">
        <v>7</v>
      </c>
      <c r="M68" s="42"/>
      <c r="N68" s="42"/>
      <c r="O68" s="42"/>
      <c r="P68" s="42"/>
      <c r="Q68" s="42"/>
      <c r="R68" s="42"/>
      <c r="S68" s="42"/>
      <c r="T68" s="42"/>
      <c r="U68" s="42"/>
      <c r="V68" s="43" t="str">
        <f t="shared" ref="V68:V91" si="28">IF(M68&gt;1,SUM(M68:U68),"")</f>
        <v/>
      </c>
      <c r="W68" s="44">
        <f t="shared" si="8"/>
        <v>10</v>
      </c>
      <c r="X68" s="44" t="str">
        <f t="shared" ref="X68:X76" si="29">IF(M68&gt;0,SUM(V68-W68)," ")</f>
        <v xml:space="preserve"> </v>
      </c>
      <c r="Y68" s="45">
        <v>9.9362500000000011</v>
      </c>
      <c r="Z68" s="46">
        <v>9.9362500000000011</v>
      </c>
      <c r="AA68" s="47">
        <v>2</v>
      </c>
      <c r="AC68" s="40" t="s">
        <v>93</v>
      </c>
      <c r="AD68" s="41">
        <v>3</v>
      </c>
      <c r="AE68" s="8">
        <v>58</v>
      </c>
      <c r="AF68" s="8">
        <v>16</v>
      </c>
      <c r="AG68" s="8">
        <v>42</v>
      </c>
      <c r="AH68" s="102">
        <v>16.225000000000001</v>
      </c>
    </row>
    <row r="69" spans="1:34" ht="15.75" x14ac:dyDescent="0.25">
      <c r="A69" s="76" t="s">
        <v>135</v>
      </c>
      <c r="B69" s="76" t="s">
        <v>136</v>
      </c>
      <c r="C69" s="76" t="s">
        <v>137</v>
      </c>
      <c r="D69" s="76" t="s">
        <v>137</v>
      </c>
      <c r="E69" s="76" t="s">
        <v>138</v>
      </c>
      <c r="F69" s="76" t="s">
        <v>138</v>
      </c>
      <c r="G69" s="76" t="s">
        <v>139</v>
      </c>
      <c r="H69" s="76" t="s">
        <v>139</v>
      </c>
      <c r="I69" s="76" t="s">
        <v>140</v>
      </c>
      <c r="K69" s="40" t="s">
        <v>131</v>
      </c>
      <c r="L69" s="41">
        <v>7</v>
      </c>
      <c r="M69" s="42">
        <v>6</v>
      </c>
      <c r="N69" s="42">
        <v>5</v>
      </c>
      <c r="O69" s="42">
        <v>7</v>
      </c>
      <c r="P69" s="42">
        <v>4</v>
      </c>
      <c r="Q69" s="42">
        <v>4</v>
      </c>
      <c r="R69" s="42">
        <v>7</v>
      </c>
      <c r="S69" s="42">
        <v>7</v>
      </c>
      <c r="T69" s="42">
        <v>6</v>
      </c>
      <c r="U69" s="42">
        <v>6</v>
      </c>
      <c r="V69" s="43">
        <f t="shared" si="28"/>
        <v>52</v>
      </c>
      <c r="W69" s="44">
        <f t="shared" ref="W69:W91" si="30">IF(Y69="TBD","TBD",ROUND(Y69,0))</f>
        <v>9</v>
      </c>
      <c r="X69" s="44">
        <f t="shared" si="29"/>
        <v>43</v>
      </c>
      <c r="Y69" s="45">
        <v>9.4437500000000014</v>
      </c>
      <c r="Z69" s="46">
        <v>9.4437500000000014</v>
      </c>
      <c r="AA69" s="47">
        <v>2</v>
      </c>
      <c r="AC69" s="40" t="s">
        <v>130</v>
      </c>
      <c r="AD69" s="41">
        <v>7</v>
      </c>
      <c r="AE69" s="8">
        <v>51</v>
      </c>
      <c r="AF69" s="8">
        <v>9</v>
      </c>
      <c r="AG69" s="8">
        <v>42</v>
      </c>
      <c r="AH69" s="102">
        <v>8.9750000000000014</v>
      </c>
    </row>
    <row r="70" spans="1:34" ht="15.75" x14ac:dyDescent="0.25">
      <c r="A70" s="109" t="s">
        <v>141</v>
      </c>
      <c r="B70" s="109">
        <v>4</v>
      </c>
      <c r="C70" s="109">
        <v>3</v>
      </c>
      <c r="D70" s="109">
        <v>3</v>
      </c>
      <c r="E70" s="109">
        <v>2</v>
      </c>
      <c r="F70" s="109">
        <v>2</v>
      </c>
      <c r="G70" s="109">
        <v>1</v>
      </c>
      <c r="H70" s="109">
        <v>1</v>
      </c>
      <c r="I70" s="109">
        <v>0</v>
      </c>
      <c r="K70" s="40" t="s">
        <v>92</v>
      </c>
      <c r="L70" s="41">
        <v>2</v>
      </c>
      <c r="M70" s="42"/>
      <c r="N70" s="42"/>
      <c r="O70" s="42"/>
      <c r="P70" s="42"/>
      <c r="Q70" s="42"/>
      <c r="R70" s="42"/>
      <c r="S70" s="42"/>
      <c r="T70" s="42"/>
      <c r="U70" s="42"/>
      <c r="V70" s="43" t="str">
        <f t="shared" si="28"/>
        <v/>
      </c>
      <c r="W70" s="44">
        <f t="shared" si="30"/>
        <v>12</v>
      </c>
      <c r="X70" s="44" t="str">
        <f t="shared" si="29"/>
        <v xml:space="preserve"> </v>
      </c>
      <c r="Y70" s="45">
        <v>11.850000000000001</v>
      </c>
      <c r="Z70" s="46">
        <v>11.850000000000001</v>
      </c>
      <c r="AA70" s="47">
        <v>2</v>
      </c>
      <c r="AC70" s="40" t="s">
        <v>40</v>
      </c>
      <c r="AD70" s="41">
        <v>8</v>
      </c>
      <c r="AE70" s="8">
        <v>59</v>
      </c>
      <c r="AF70" s="8">
        <v>17</v>
      </c>
      <c r="AG70" s="8">
        <v>42</v>
      </c>
      <c r="AH70" s="102">
        <v>16.975000000000001</v>
      </c>
    </row>
    <row r="71" spans="1:34" ht="15.75" x14ac:dyDescent="0.25">
      <c r="A71" s="77" t="s">
        <v>142</v>
      </c>
      <c r="B71" s="77" t="s">
        <v>143</v>
      </c>
      <c r="C71" s="77" t="s">
        <v>68</v>
      </c>
      <c r="D71" s="77" t="s">
        <v>121</v>
      </c>
      <c r="E71" s="77" t="s">
        <v>30</v>
      </c>
      <c r="F71" s="77" t="s">
        <v>102</v>
      </c>
      <c r="G71" s="77" t="s">
        <v>26</v>
      </c>
      <c r="H71" s="77" t="s">
        <v>67</v>
      </c>
      <c r="I71" s="77" t="s">
        <v>101</v>
      </c>
      <c r="K71" s="40" t="s">
        <v>57</v>
      </c>
      <c r="L71" s="41">
        <v>1</v>
      </c>
      <c r="M71" s="42"/>
      <c r="N71" s="42"/>
      <c r="O71" s="42"/>
      <c r="P71" s="42"/>
      <c r="Q71" s="42"/>
      <c r="R71" s="42"/>
      <c r="S71" s="42"/>
      <c r="T71" s="42"/>
      <c r="U71" s="42"/>
      <c r="V71" s="43" t="str">
        <f t="shared" si="28"/>
        <v/>
      </c>
      <c r="W71" s="44">
        <f t="shared" si="30"/>
        <v>12</v>
      </c>
      <c r="X71" s="44" t="str">
        <f t="shared" si="29"/>
        <v xml:space="preserve"> </v>
      </c>
      <c r="Y71" s="45">
        <v>12.196750000000002</v>
      </c>
      <c r="Z71" s="46">
        <v>12.196750000000002</v>
      </c>
      <c r="AA71" s="47">
        <v>2</v>
      </c>
      <c r="AC71" s="40" t="s">
        <v>131</v>
      </c>
      <c r="AD71" s="41">
        <v>7</v>
      </c>
      <c r="AE71" s="8">
        <v>52</v>
      </c>
      <c r="AF71" s="8">
        <v>9</v>
      </c>
      <c r="AG71" s="8">
        <v>43</v>
      </c>
      <c r="AH71" s="102">
        <v>9.4437500000000014</v>
      </c>
    </row>
    <row r="72" spans="1:34" ht="15.75" x14ac:dyDescent="0.25">
      <c r="A72" s="78">
        <v>45078</v>
      </c>
      <c r="B72" s="79">
        <v>4</v>
      </c>
      <c r="C72" s="79">
        <v>1</v>
      </c>
      <c r="D72" s="79">
        <v>6</v>
      </c>
      <c r="E72" s="80">
        <v>5</v>
      </c>
      <c r="F72" s="81">
        <v>3</v>
      </c>
      <c r="G72" s="80">
        <v>2</v>
      </c>
      <c r="H72" s="41">
        <v>8</v>
      </c>
      <c r="I72" s="82">
        <v>7</v>
      </c>
      <c r="K72" s="40" t="s">
        <v>95</v>
      </c>
      <c r="L72" s="41">
        <v>3</v>
      </c>
      <c r="M72" s="42"/>
      <c r="N72" s="42"/>
      <c r="O72" s="42"/>
      <c r="P72" s="42"/>
      <c r="Q72" s="42"/>
      <c r="R72" s="42"/>
      <c r="S72" s="42"/>
      <c r="T72" s="42"/>
      <c r="U72" s="42"/>
      <c r="V72" s="43" t="str">
        <f t="shared" si="28"/>
        <v/>
      </c>
      <c r="W72" s="44">
        <f t="shared" si="30"/>
        <v>7</v>
      </c>
      <c r="X72" s="44" t="str">
        <f t="shared" si="29"/>
        <v xml:space="preserve"> </v>
      </c>
      <c r="Y72" s="45">
        <v>6.6000000000000014</v>
      </c>
      <c r="Z72" s="46">
        <v>6.6000000000000014</v>
      </c>
      <c r="AA72" s="47">
        <v>2</v>
      </c>
      <c r="AC72" s="40" t="s">
        <v>34</v>
      </c>
      <c r="AD72" s="41">
        <v>4</v>
      </c>
      <c r="AE72" s="8">
        <v>51</v>
      </c>
      <c r="AF72" s="8">
        <v>7</v>
      </c>
      <c r="AG72" s="8">
        <v>44</v>
      </c>
      <c r="AH72" s="102">
        <v>7.2250000000000014</v>
      </c>
    </row>
    <row r="73" spans="1:34" ht="15.75" x14ac:dyDescent="0.25">
      <c r="A73" s="78">
        <v>45085</v>
      </c>
      <c r="B73" s="81">
        <v>1</v>
      </c>
      <c r="C73" s="83">
        <v>5</v>
      </c>
      <c r="D73" s="81">
        <v>2</v>
      </c>
      <c r="E73" s="79">
        <v>8</v>
      </c>
      <c r="F73" s="80">
        <v>6</v>
      </c>
      <c r="G73" s="83">
        <v>7</v>
      </c>
      <c r="H73" s="81">
        <v>4</v>
      </c>
      <c r="I73" s="80">
        <v>3</v>
      </c>
      <c r="K73" s="40" t="s">
        <v>125</v>
      </c>
      <c r="L73" s="41">
        <v>7</v>
      </c>
      <c r="M73" s="42">
        <v>4</v>
      </c>
      <c r="N73" s="42">
        <v>5</v>
      </c>
      <c r="O73" s="42">
        <v>7</v>
      </c>
      <c r="P73" s="42">
        <v>4</v>
      </c>
      <c r="Q73" s="42">
        <v>4</v>
      </c>
      <c r="R73" s="42">
        <v>4</v>
      </c>
      <c r="S73" s="42">
        <v>5</v>
      </c>
      <c r="T73" s="42">
        <v>3</v>
      </c>
      <c r="U73" s="42">
        <v>4</v>
      </c>
      <c r="V73" s="43">
        <f t="shared" si="28"/>
        <v>40</v>
      </c>
      <c r="W73" s="44">
        <f t="shared" si="30"/>
        <v>6</v>
      </c>
      <c r="X73" s="44">
        <f t="shared" si="29"/>
        <v>34</v>
      </c>
      <c r="Y73" s="45">
        <v>6.2250000000000014</v>
      </c>
      <c r="Z73" s="46">
        <v>5.4750000000000014</v>
      </c>
      <c r="AA73" s="47">
        <v>2</v>
      </c>
      <c r="AC73" s="40" t="s">
        <v>118</v>
      </c>
      <c r="AD73" s="41">
        <v>5</v>
      </c>
      <c r="AE73" s="8">
        <v>57</v>
      </c>
      <c r="AF73" s="8">
        <v>12</v>
      </c>
      <c r="AG73" s="8">
        <v>45</v>
      </c>
      <c r="AH73" s="102">
        <v>11.600000000000001</v>
      </c>
    </row>
    <row r="74" spans="1:34" ht="15.75" x14ac:dyDescent="0.25">
      <c r="A74" s="78">
        <v>45092</v>
      </c>
      <c r="B74" s="81">
        <v>8</v>
      </c>
      <c r="C74" s="81">
        <v>6</v>
      </c>
      <c r="D74" s="81">
        <v>3</v>
      </c>
      <c r="E74" s="80">
        <v>2</v>
      </c>
      <c r="F74" s="82">
        <v>7</v>
      </c>
      <c r="G74" s="81">
        <v>4</v>
      </c>
      <c r="H74" s="80">
        <v>5</v>
      </c>
      <c r="I74" s="80">
        <v>1</v>
      </c>
      <c r="K74" s="40" t="s">
        <v>58</v>
      </c>
      <c r="L74" s="41">
        <v>6</v>
      </c>
      <c r="M74" s="42"/>
      <c r="N74" s="42"/>
      <c r="O74" s="42"/>
      <c r="P74" s="42"/>
      <c r="Q74" s="42"/>
      <c r="R74" s="42"/>
      <c r="S74" s="42"/>
      <c r="T74" s="42"/>
      <c r="U74" s="42"/>
      <c r="V74" s="43" t="str">
        <f t="shared" si="28"/>
        <v/>
      </c>
      <c r="W74" s="44">
        <f t="shared" si="30"/>
        <v>2</v>
      </c>
      <c r="X74" s="44" t="str">
        <f t="shared" si="29"/>
        <v xml:space="preserve"> </v>
      </c>
      <c r="Y74" s="45">
        <v>2.1000000000000014</v>
      </c>
      <c r="Z74" s="46">
        <v>2.1000000000000014</v>
      </c>
      <c r="AA74" s="47">
        <v>2</v>
      </c>
      <c r="AC74" s="40" t="s">
        <v>129</v>
      </c>
      <c r="AD74" s="41">
        <v>5</v>
      </c>
      <c r="AE74" s="8">
        <v>49</v>
      </c>
      <c r="AF74" s="8">
        <v>3</v>
      </c>
      <c r="AG74" s="8">
        <v>46</v>
      </c>
      <c r="AH74" s="102">
        <v>3.4750000000000014</v>
      </c>
    </row>
    <row r="75" spans="1:34" ht="15.75" x14ac:dyDescent="0.25">
      <c r="A75" s="78">
        <v>45099</v>
      </c>
      <c r="B75" s="81">
        <v>5</v>
      </c>
      <c r="C75" s="81">
        <v>3</v>
      </c>
      <c r="D75" s="80">
        <v>7</v>
      </c>
      <c r="E75" s="81">
        <v>1</v>
      </c>
      <c r="F75" s="81">
        <v>4</v>
      </c>
      <c r="G75" s="80">
        <v>6</v>
      </c>
      <c r="H75" s="80">
        <v>2</v>
      </c>
      <c r="I75" s="80">
        <v>8</v>
      </c>
      <c r="K75" s="40" t="s">
        <v>94</v>
      </c>
      <c r="L75" s="41">
        <v>2</v>
      </c>
      <c r="M75" s="42"/>
      <c r="N75" s="42"/>
      <c r="O75" s="42"/>
      <c r="P75" s="42"/>
      <c r="Q75" s="42"/>
      <c r="R75" s="42"/>
      <c r="S75" s="42"/>
      <c r="T75" s="42"/>
      <c r="U75" s="42"/>
      <c r="V75" s="43" t="str">
        <f t="shared" si="28"/>
        <v/>
      </c>
      <c r="W75" s="44">
        <f t="shared" si="30"/>
        <v>10</v>
      </c>
      <c r="X75" s="44" t="str">
        <f t="shared" si="29"/>
        <v xml:space="preserve"> </v>
      </c>
      <c r="Y75" s="45">
        <v>9.59375</v>
      </c>
      <c r="Z75" s="46">
        <v>9.59375</v>
      </c>
      <c r="AA75" s="47">
        <v>2</v>
      </c>
      <c r="AC75" s="40" t="s">
        <v>57</v>
      </c>
      <c r="AD75" s="41">
        <v>1</v>
      </c>
      <c r="AE75" s="8" t="s">
        <v>172</v>
      </c>
      <c r="AF75" s="8">
        <v>12</v>
      </c>
      <c r="AG75" s="8" t="s">
        <v>173</v>
      </c>
      <c r="AH75" s="102">
        <v>12.196750000000002</v>
      </c>
    </row>
    <row r="76" spans="1:34" ht="15.75" x14ac:dyDescent="0.25">
      <c r="A76" s="78">
        <v>45106</v>
      </c>
      <c r="B76" s="80">
        <v>6</v>
      </c>
      <c r="C76" s="80">
        <v>4</v>
      </c>
      <c r="D76" s="80">
        <v>8</v>
      </c>
      <c r="E76" s="80">
        <v>7</v>
      </c>
      <c r="F76" s="80">
        <v>5</v>
      </c>
      <c r="G76" s="80">
        <v>3</v>
      </c>
      <c r="H76" s="80">
        <v>1</v>
      </c>
      <c r="I76" s="80">
        <v>2</v>
      </c>
      <c r="K76" s="40" t="s">
        <v>127</v>
      </c>
      <c r="L76" s="41">
        <v>7</v>
      </c>
      <c r="M76" s="42">
        <v>7</v>
      </c>
      <c r="N76" s="42">
        <v>6</v>
      </c>
      <c r="O76" s="42">
        <v>5</v>
      </c>
      <c r="P76" s="42">
        <v>5</v>
      </c>
      <c r="Q76" s="42">
        <v>4</v>
      </c>
      <c r="R76" s="42">
        <v>6</v>
      </c>
      <c r="S76" s="42">
        <v>6</v>
      </c>
      <c r="T76" s="42">
        <v>4</v>
      </c>
      <c r="U76" s="42">
        <v>6</v>
      </c>
      <c r="V76" s="43">
        <f t="shared" si="28"/>
        <v>49</v>
      </c>
      <c r="W76" s="44">
        <f t="shared" si="30"/>
        <v>13</v>
      </c>
      <c r="X76" s="44">
        <f t="shared" si="29"/>
        <v>36</v>
      </c>
      <c r="Y76" s="45">
        <v>13.123666666666658</v>
      </c>
      <c r="Z76" s="46">
        <v>12.61183333333333</v>
      </c>
      <c r="AA76" s="47">
        <v>2</v>
      </c>
      <c r="AC76" s="50" t="s">
        <v>89</v>
      </c>
      <c r="AD76" s="41">
        <v>2</v>
      </c>
      <c r="AE76" s="8" t="s">
        <v>172</v>
      </c>
      <c r="AF76" s="8">
        <v>12</v>
      </c>
      <c r="AG76" s="8" t="s">
        <v>173</v>
      </c>
      <c r="AH76" s="102">
        <v>12.100000000000001</v>
      </c>
    </row>
    <row r="77" spans="1:34" ht="15.75" x14ac:dyDescent="0.25">
      <c r="A77" s="78">
        <v>45113</v>
      </c>
      <c r="B77" s="80">
        <v>2</v>
      </c>
      <c r="C77" s="80">
        <v>7</v>
      </c>
      <c r="D77" s="80">
        <v>4</v>
      </c>
      <c r="E77" s="80">
        <v>3</v>
      </c>
      <c r="F77" s="80">
        <v>1</v>
      </c>
      <c r="G77" s="80">
        <v>8</v>
      </c>
      <c r="H77" s="80">
        <v>6</v>
      </c>
      <c r="I77" s="80">
        <v>5</v>
      </c>
      <c r="K77" s="40" t="s">
        <v>128</v>
      </c>
      <c r="L77" s="41">
        <v>5</v>
      </c>
      <c r="M77" s="42">
        <v>7</v>
      </c>
      <c r="N77" s="42">
        <v>6</v>
      </c>
      <c r="O77" s="42">
        <v>8</v>
      </c>
      <c r="P77" s="42">
        <v>4</v>
      </c>
      <c r="Q77" s="42">
        <v>5</v>
      </c>
      <c r="R77" s="42">
        <v>7</v>
      </c>
      <c r="S77" s="42">
        <v>6</v>
      </c>
      <c r="T77" s="42">
        <v>5</v>
      </c>
      <c r="U77" s="42">
        <v>6</v>
      </c>
      <c r="V77" s="43">
        <f t="shared" si="28"/>
        <v>54</v>
      </c>
      <c r="W77" s="44">
        <f t="shared" si="30"/>
        <v>13</v>
      </c>
      <c r="X77" s="44">
        <f t="shared" ref="X77:X91" si="31">IF(M77&gt;0,SUM(V77-W77)," ")</f>
        <v>41</v>
      </c>
      <c r="Y77" s="45">
        <v>13.475000000000001</v>
      </c>
      <c r="Z77" s="46">
        <v>13.475000000000001</v>
      </c>
      <c r="AA77" s="47">
        <v>2</v>
      </c>
      <c r="AC77" s="40" t="s">
        <v>92</v>
      </c>
      <c r="AD77" s="41">
        <v>2</v>
      </c>
      <c r="AE77" s="8" t="s">
        <v>172</v>
      </c>
      <c r="AF77" s="8">
        <v>12</v>
      </c>
      <c r="AG77" s="8" t="s">
        <v>173</v>
      </c>
      <c r="AH77" s="102">
        <v>11.850000000000001</v>
      </c>
    </row>
    <row r="78" spans="1:34" ht="15.75" x14ac:dyDescent="0.25">
      <c r="A78" s="78">
        <v>45120</v>
      </c>
      <c r="B78" s="80">
        <v>3</v>
      </c>
      <c r="C78" s="80">
        <v>8</v>
      </c>
      <c r="D78" s="80">
        <v>1</v>
      </c>
      <c r="E78" s="80">
        <v>4</v>
      </c>
      <c r="F78" s="80">
        <v>2</v>
      </c>
      <c r="G78" s="80">
        <v>5</v>
      </c>
      <c r="H78" s="80">
        <v>7</v>
      </c>
      <c r="I78" s="80">
        <v>6</v>
      </c>
      <c r="K78" s="40" t="s">
        <v>106</v>
      </c>
      <c r="L78" s="41">
        <v>4</v>
      </c>
      <c r="M78" s="42">
        <v>6</v>
      </c>
      <c r="N78" s="42">
        <v>6</v>
      </c>
      <c r="O78" s="42">
        <v>5</v>
      </c>
      <c r="P78" s="42">
        <v>3</v>
      </c>
      <c r="Q78" s="42">
        <v>4</v>
      </c>
      <c r="R78" s="42">
        <v>7</v>
      </c>
      <c r="S78" s="42">
        <v>5</v>
      </c>
      <c r="T78" s="42">
        <v>4</v>
      </c>
      <c r="U78" s="42">
        <v>6</v>
      </c>
      <c r="V78" s="43">
        <f t="shared" si="28"/>
        <v>46</v>
      </c>
      <c r="W78" s="44">
        <f t="shared" si="30"/>
        <v>12</v>
      </c>
      <c r="X78" s="44">
        <f t="shared" si="31"/>
        <v>34</v>
      </c>
      <c r="Y78" s="45">
        <v>12.475000000000001</v>
      </c>
      <c r="Z78" s="46">
        <v>10.475000000000001</v>
      </c>
      <c r="AA78" s="47">
        <v>2</v>
      </c>
      <c r="AC78" s="40" t="s">
        <v>94</v>
      </c>
      <c r="AD78" s="41">
        <v>2</v>
      </c>
      <c r="AE78" s="8" t="s">
        <v>172</v>
      </c>
      <c r="AF78" s="8">
        <v>10</v>
      </c>
      <c r="AG78" s="8" t="s">
        <v>173</v>
      </c>
      <c r="AH78" s="102">
        <v>9.59375</v>
      </c>
    </row>
    <row r="79" spans="1:34" ht="15.75" x14ac:dyDescent="0.25">
      <c r="A79" s="78">
        <v>45127</v>
      </c>
      <c r="B79" s="83">
        <v>4</v>
      </c>
      <c r="C79" s="83">
        <v>1</v>
      </c>
      <c r="D79" s="83">
        <v>6</v>
      </c>
      <c r="E79" s="80">
        <v>5</v>
      </c>
      <c r="F79" s="80">
        <v>3</v>
      </c>
      <c r="G79" s="80">
        <v>2</v>
      </c>
      <c r="H79" s="83">
        <v>8</v>
      </c>
      <c r="I79" s="80">
        <v>7</v>
      </c>
      <c r="K79" s="40" t="s">
        <v>115</v>
      </c>
      <c r="L79" s="41">
        <v>4</v>
      </c>
      <c r="M79" s="42"/>
      <c r="N79" s="42"/>
      <c r="O79" s="42"/>
      <c r="P79" s="42"/>
      <c r="Q79" s="42"/>
      <c r="R79" s="42"/>
      <c r="S79" s="42"/>
      <c r="T79" s="42"/>
      <c r="U79" s="42"/>
      <c r="V79" s="43" t="str">
        <f t="shared" si="28"/>
        <v/>
      </c>
      <c r="W79" s="44">
        <f t="shared" si="30"/>
        <v>9</v>
      </c>
      <c r="X79" s="44" t="str">
        <f t="shared" si="31"/>
        <v xml:space="preserve"> </v>
      </c>
      <c r="Y79" s="45">
        <v>9.4750000000000014</v>
      </c>
      <c r="Z79" s="46">
        <v>9.4750000000000014</v>
      </c>
      <c r="AA79" s="47">
        <v>2</v>
      </c>
      <c r="AC79" s="40" t="s">
        <v>96</v>
      </c>
      <c r="AD79" s="41">
        <v>2</v>
      </c>
      <c r="AE79" s="8" t="s">
        <v>172</v>
      </c>
      <c r="AF79" s="8">
        <v>7</v>
      </c>
      <c r="AG79" s="8" t="s">
        <v>173</v>
      </c>
      <c r="AH79" s="102">
        <v>6.6000000000000014</v>
      </c>
    </row>
    <row r="80" spans="1:34" ht="15.75" x14ac:dyDescent="0.25">
      <c r="A80" s="78">
        <v>45134</v>
      </c>
      <c r="B80" s="80">
        <v>8</v>
      </c>
      <c r="C80" s="80">
        <v>6</v>
      </c>
      <c r="D80" s="80">
        <v>3</v>
      </c>
      <c r="E80" s="80">
        <v>2</v>
      </c>
      <c r="F80" s="80">
        <v>7</v>
      </c>
      <c r="G80" s="80">
        <v>4</v>
      </c>
      <c r="H80" s="80">
        <v>5</v>
      </c>
      <c r="I80" s="80">
        <v>1</v>
      </c>
      <c r="K80" s="40" t="s">
        <v>76</v>
      </c>
      <c r="L80" s="41">
        <v>3</v>
      </c>
      <c r="M80" s="42">
        <v>5</v>
      </c>
      <c r="N80" s="42">
        <v>5</v>
      </c>
      <c r="O80" s="42">
        <v>5</v>
      </c>
      <c r="P80" s="42">
        <v>3</v>
      </c>
      <c r="Q80" s="42">
        <v>5</v>
      </c>
      <c r="R80" s="42">
        <v>7</v>
      </c>
      <c r="S80" s="42">
        <v>7</v>
      </c>
      <c r="T80" s="42">
        <v>4</v>
      </c>
      <c r="U80" s="42">
        <v>6</v>
      </c>
      <c r="V80" s="43">
        <f t="shared" si="28"/>
        <v>47</v>
      </c>
      <c r="W80" s="44">
        <f t="shared" si="30"/>
        <v>12</v>
      </c>
      <c r="X80" s="44">
        <f t="shared" si="31"/>
        <v>35</v>
      </c>
      <c r="Y80" s="45">
        <v>12.100000000000001</v>
      </c>
      <c r="Z80" s="46">
        <v>11.850000000000001</v>
      </c>
      <c r="AA80" s="47">
        <v>0</v>
      </c>
      <c r="AC80" s="40" t="s">
        <v>95</v>
      </c>
      <c r="AD80" s="41">
        <v>3</v>
      </c>
      <c r="AE80" s="8" t="s">
        <v>172</v>
      </c>
      <c r="AF80" s="8">
        <v>7</v>
      </c>
      <c r="AG80" s="8" t="s">
        <v>173</v>
      </c>
      <c r="AH80" s="102">
        <v>6.6000000000000014</v>
      </c>
    </row>
    <row r="81" spans="1:34" ht="15.75" x14ac:dyDescent="0.25">
      <c r="A81" s="78">
        <v>45141</v>
      </c>
      <c r="B81" s="158" t="s">
        <v>144</v>
      </c>
      <c r="C81" s="159"/>
      <c r="D81" s="159"/>
      <c r="E81" s="159"/>
      <c r="F81" s="159"/>
      <c r="G81" s="159"/>
      <c r="H81" s="159"/>
      <c r="I81" s="160"/>
      <c r="K81" s="40" t="s">
        <v>91</v>
      </c>
      <c r="L81" s="41">
        <v>3</v>
      </c>
      <c r="M81" s="42">
        <v>6</v>
      </c>
      <c r="N81" s="42">
        <v>4</v>
      </c>
      <c r="O81" s="42">
        <v>5</v>
      </c>
      <c r="P81" s="42">
        <v>5</v>
      </c>
      <c r="Q81" s="42">
        <v>4</v>
      </c>
      <c r="R81" s="42">
        <v>7</v>
      </c>
      <c r="S81" s="42">
        <v>5</v>
      </c>
      <c r="T81" s="42">
        <v>6</v>
      </c>
      <c r="U81" s="42">
        <v>6</v>
      </c>
      <c r="V81" s="43">
        <f t="shared" si="28"/>
        <v>48</v>
      </c>
      <c r="W81" s="43">
        <f>(V81-$G$1)*0.7</f>
        <v>8.3999999999999986</v>
      </c>
      <c r="X81" s="44">
        <f t="shared" si="31"/>
        <v>39.6</v>
      </c>
      <c r="Y81" s="45" t="s">
        <v>171</v>
      </c>
      <c r="Z81" s="46">
        <v>9.6000000000000014</v>
      </c>
      <c r="AA81" s="47">
        <v>0</v>
      </c>
      <c r="AC81" s="40" t="s">
        <v>97</v>
      </c>
      <c r="AD81" s="41">
        <v>4</v>
      </c>
      <c r="AE81" s="8" t="s">
        <v>172</v>
      </c>
      <c r="AF81" s="8">
        <v>8</v>
      </c>
      <c r="AG81" s="8" t="s">
        <v>173</v>
      </c>
      <c r="AH81" s="102">
        <v>8.2666666666666657</v>
      </c>
    </row>
    <row r="82" spans="1:34" ht="15.75" x14ac:dyDescent="0.25">
      <c r="A82" s="78">
        <v>45148</v>
      </c>
      <c r="B82" s="158" t="s">
        <v>145</v>
      </c>
      <c r="C82" s="159"/>
      <c r="D82" s="159"/>
      <c r="E82" s="159"/>
      <c r="F82" s="159"/>
      <c r="G82" s="159"/>
      <c r="H82" s="159"/>
      <c r="I82" s="160"/>
      <c r="K82" s="40" t="s">
        <v>55</v>
      </c>
      <c r="L82" s="41">
        <v>1</v>
      </c>
      <c r="M82" s="42">
        <v>4</v>
      </c>
      <c r="N82" s="42">
        <v>4</v>
      </c>
      <c r="O82" s="42">
        <v>6</v>
      </c>
      <c r="P82" s="42">
        <v>4</v>
      </c>
      <c r="Q82" s="42">
        <v>4</v>
      </c>
      <c r="R82" s="42">
        <v>4</v>
      </c>
      <c r="S82" s="42">
        <v>3</v>
      </c>
      <c r="T82" s="42">
        <v>3</v>
      </c>
      <c r="U82" s="42">
        <v>4</v>
      </c>
      <c r="V82" s="43">
        <f t="shared" si="28"/>
        <v>36</v>
      </c>
      <c r="W82" s="44">
        <f t="shared" si="30"/>
        <v>-1</v>
      </c>
      <c r="X82" s="44">
        <f t="shared" si="31"/>
        <v>37</v>
      </c>
      <c r="Y82" s="45">
        <v>-0.64999999999999858</v>
      </c>
      <c r="Z82" s="46">
        <v>-0.64999999999999858</v>
      </c>
      <c r="AA82" s="47">
        <v>2</v>
      </c>
      <c r="AC82" s="40" t="s">
        <v>115</v>
      </c>
      <c r="AD82" s="41">
        <v>4</v>
      </c>
      <c r="AE82" s="8" t="s">
        <v>172</v>
      </c>
      <c r="AF82" s="8">
        <v>9</v>
      </c>
      <c r="AG82" s="8" t="s">
        <v>173</v>
      </c>
      <c r="AH82" s="102">
        <v>9.4750000000000014</v>
      </c>
    </row>
    <row r="83" spans="1:34" ht="15.75" x14ac:dyDescent="0.25">
      <c r="A83" s="78">
        <v>45155</v>
      </c>
      <c r="B83" s="161" t="s">
        <v>146</v>
      </c>
      <c r="C83" s="162"/>
      <c r="D83" s="162"/>
      <c r="E83" s="162"/>
      <c r="F83" s="162"/>
      <c r="G83" s="162"/>
      <c r="H83" s="162"/>
      <c r="I83" s="162"/>
      <c r="K83" s="40" t="s">
        <v>116</v>
      </c>
      <c r="L83" s="41">
        <v>4</v>
      </c>
      <c r="M83" s="42"/>
      <c r="N83" s="42"/>
      <c r="O83" s="42"/>
      <c r="P83" s="42"/>
      <c r="Q83" s="42"/>
      <c r="R83" s="42"/>
      <c r="S83" s="42"/>
      <c r="T83" s="42"/>
      <c r="U83" s="42"/>
      <c r="V83" s="43" t="str">
        <f t="shared" si="28"/>
        <v/>
      </c>
      <c r="W83" s="44">
        <f t="shared" si="30"/>
        <v>10</v>
      </c>
      <c r="X83" s="44" t="str">
        <f t="shared" si="31"/>
        <v xml:space="preserve"> </v>
      </c>
      <c r="Y83" s="45">
        <v>10.350000000000001</v>
      </c>
      <c r="Z83" s="46">
        <v>10.350000000000001</v>
      </c>
      <c r="AA83" s="47">
        <v>1</v>
      </c>
      <c r="AC83" s="40" t="s">
        <v>116</v>
      </c>
      <c r="AD83" s="41">
        <v>4</v>
      </c>
      <c r="AE83" s="8" t="s">
        <v>172</v>
      </c>
      <c r="AF83" s="8">
        <v>10</v>
      </c>
      <c r="AG83" s="8" t="s">
        <v>173</v>
      </c>
      <c r="AH83" s="102">
        <v>10.350000000000001</v>
      </c>
    </row>
    <row r="84" spans="1:34" ht="15.75" x14ac:dyDescent="0.25">
      <c r="I84" s="7"/>
      <c r="K84" s="40" t="s">
        <v>96</v>
      </c>
      <c r="L84" s="41">
        <v>2</v>
      </c>
      <c r="M84" s="42"/>
      <c r="N84" s="42"/>
      <c r="O84" s="42"/>
      <c r="P84" s="42"/>
      <c r="Q84" s="42"/>
      <c r="R84" s="42"/>
      <c r="S84" s="42"/>
      <c r="T84" s="42"/>
      <c r="U84" s="42"/>
      <c r="V84" s="43" t="str">
        <f t="shared" si="28"/>
        <v/>
      </c>
      <c r="W84" s="44">
        <f t="shared" si="30"/>
        <v>7</v>
      </c>
      <c r="X84" s="44" t="str">
        <f t="shared" si="31"/>
        <v xml:space="preserve"> </v>
      </c>
      <c r="Y84" s="45">
        <v>6.6000000000000014</v>
      </c>
      <c r="Z84" s="46">
        <v>6.6000000000000014</v>
      </c>
      <c r="AA84" s="47">
        <v>0</v>
      </c>
      <c r="AC84" s="40" t="s">
        <v>69</v>
      </c>
      <c r="AD84" s="41">
        <v>5</v>
      </c>
      <c r="AE84" s="8" t="s">
        <v>172</v>
      </c>
      <c r="AF84" s="8">
        <v>11</v>
      </c>
      <c r="AG84" s="8" t="s">
        <v>173</v>
      </c>
      <c r="AH84" s="102">
        <v>11.850000000000001</v>
      </c>
    </row>
    <row r="85" spans="1:34" ht="15.75" x14ac:dyDescent="0.25">
      <c r="A85" s="10" t="s">
        <v>147</v>
      </c>
      <c r="B85" s="10"/>
      <c r="C85" s="10"/>
      <c r="D85" s="10"/>
      <c r="E85" s="10"/>
      <c r="F85" s="84"/>
      <c r="G85" s="10"/>
      <c r="H85" s="10"/>
      <c r="I85" s="10"/>
      <c r="K85" s="40" t="s">
        <v>130</v>
      </c>
      <c r="L85" s="41">
        <v>7</v>
      </c>
      <c r="M85" s="42">
        <v>6</v>
      </c>
      <c r="N85" s="42">
        <v>6</v>
      </c>
      <c r="O85" s="42">
        <v>8</v>
      </c>
      <c r="P85" s="42">
        <v>3</v>
      </c>
      <c r="Q85" s="42">
        <v>4</v>
      </c>
      <c r="R85" s="42">
        <v>7</v>
      </c>
      <c r="S85" s="42">
        <v>6</v>
      </c>
      <c r="T85" s="42">
        <v>4</v>
      </c>
      <c r="U85" s="42">
        <v>7</v>
      </c>
      <c r="V85" s="43">
        <f t="shared" si="28"/>
        <v>51</v>
      </c>
      <c r="W85" s="44">
        <f t="shared" si="30"/>
        <v>9</v>
      </c>
      <c r="X85" s="44">
        <f t="shared" si="31"/>
        <v>42</v>
      </c>
      <c r="Y85" s="45">
        <v>8.9750000000000014</v>
      </c>
      <c r="Z85" s="46">
        <v>8.9750000000000014</v>
      </c>
      <c r="AA85" s="47">
        <v>2</v>
      </c>
      <c r="AC85" s="40" t="s">
        <v>90</v>
      </c>
      <c r="AD85" s="41">
        <v>5</v>
      </c>
      <c r="AE85" s="8" t="s">
        <v>172</v>
      </c>
      <c r="AF85" s="8">
        <v>1</v>
      </c>
      <c r="AG85" s="8" t="s">
        <v>173</v>
      </c>
      <c r="AH85" s="102">
        <v>1.3500000000000014</v>
      </c>
    </row>
    <row r="86" spans="1:34" ht="15.75" x14ac:dyDescent="0.25">
      <c r="A86" s="10"/>
      <c r="B86" s="10" t="s">
        <v>148</v>
      </c>
      <c r="C86" s="10"/>
      <c r="D86" s="10"/>
      <c r="E86" s="10"/>
      <c r="F86" s="10"/>
      <c r="G86" s="10"/>
      <c r="I86" s="7"/>
      <c r="K86" s="40" t="s">
        <v>46</v>
      </c>
      <c r="L86" s="41">
        <v>6</v>
      </c>
      <c r="M86" s="42">
        <v>7</v>
      </c>
      <c r="N86" s="42">
        <v>7</v>
      </c>
      <c r="O86" s="42">
        <v>8</v>
      </c>
      <c r="P86" s="42">
        <v>5</v>
      </c>
      <c r="Q86" s="42">
        <v>7</v>
      </c>
      <c r="R86" s="42">
        <v>8</v>
      </c>
      <c r="S86" s="42">
        <v>10</v>
      </c>
      <c r="T86" s="42">
        <v>5</v>
      </c>
      <c r="U86" s="42">
        <v>6</v>
      </c>
      <c r="V86" s="43">
        <f t="shared" si="28"/>
        <v>63</v>
      </c>
      <c r="W86" s="44">
        <f t="shared" si="30"/>
        <v>27</v>
      </c>
      <c r="X86" s="44">
        <f t="shared" si="31"/>
        <v>36</v>
      </c>
      <c r="Y86" s="45">
        <v>26.975000000000001</v>
      </c>
      <c r="Z86" s="46">
        <v>25.225000000000001</v>
      </c>
      <c r="AA86" s="47">
        <v>2</v>
      </c>
      <c r="AC86" s="40" t="s">
        <v>56</v>
      </c>
      <c r="AD86" s="41">
        <v>6</v>
      </c>
      <c r="AE86" s="8" t="s">
        <v>172</v>
      </c>
      <c r="AF86" s="8">
        <v>12</v>
      </c>
      <c r="AG86" s="8" t="s">
        <v>173</v>
      </c>
      <c r="AH86" s="102">
        <v>11.631250000000001</v>
      </c>
    </row>
    <row r="87" spans="1:34" ht="15.75" x14ac:dyDescent="0.25">
      <c r="I87" s="7"/>
      <c r="K87" s="40" t="s">
        <v>84</v>
      </c>
      <c r="L87" s="41">
        <v>2</v>
      </c>
      <c r="M87" s="42">
        <v>6</v>
      </c>
      <c r="N87" s="42">
        <v>5</v>
      </c>
      <c r="O87" s="42">
        <v>5</v>
      </c>
      <c r="P87" s="42">
        <v>4</v>
      </c>
      <c r="Q87" s="42">
        <v>6</v>
      </c>
      <c r="R87" s="42">
        <v>7</v>
      </c>
      <c r="S87" s="42">
        <v>7</v>
      </c>
      <c r="T87" s="42">
        <v>4</v>
      </c>
      <c r="U87" s="42">
        <v>6</v>
      </c>
      <c r="V87" s="43">
        <f t="shared" si="28"/>
        <v>50</v>
      </c>
      <c r="W87" s="44">
        <f t="shared" si="30"/>
        <v>12</v>
      </c>
      <c r="X87" s="44">
        <f t="shared" si="31"/>
        <v>38</v>
      </c>
      <c r="Y87" s="45">
        <v>12.100000000000001</v>
      </c>
      <c r="Z87" s="46">
        <v>12.100000000000001</v>
      </c>
      <c r="AA87" s="47">
        <v>2</v>
      </c>
      <c r="AC87" s="40" t="s">
        <v>58</v>
      </c>
      <c r="AD87" s="41">
        <v>6</v>
      </c>
      <c r="AE87" s="8" t="s">
        <v>172</v>
      </c>
      <c r="AF87" s="8">
        <v>2</v>
      </c>
      <c r="AG87" s="8" t="s">
        <v>173</v>
      </c>
      <c r="AH87" s="102">
        <v>2.1000000000000014</v>
      </c>
    </row>
    <row r="88" spans="1:34" ht="15.75" x14ac:dyDescent="0.25">
      <c r="I88" s="7"/>
      <c r="K88" s="40" t="s">
        <v>110</v>
      </c>
      <c r="L88" s="41">
        <v>4</v>
      </c>
      <c r="M88" s="42">
        <v>5</v>
      </c>
      <c r="N88" s="42">
        <v>5</v>
      </c>
      <c r="O88" s="42">
        <v>4</v>
      </c>
      <c r="P88" s="42">
        <v>4</v>
      </c>
      <c r="Q88" s="42">
        <v>4</v>
      </c>
      <c r="R88" s="42">
        <v>5</v>
      </c>
      <c r="S88" s="42">
        <v>8</v>
      </c>
      <c r="T88" s="42">
        <v>4</v>
      </c>
      <c r="U88" s="42">
        <v>5</v>
      </c>
      <c r="V88" s="43">
        <f t="shared" si="28"/>
        <v>44</v>
      </c>
      <c r="W88" s="44">
        <f t="shared" si="30"/>
        <v>6</v>
      </c>
      <c r="X88" s="44">
        <f t="shared" si="31"/>
        <v>38</v>
      </c>
      <c r="Y88" s="45">
        <v>5.7250000000000014</v>
      </c>
      <c r="Z88" s="46">
        <v>5.7250000000000014</v>
      </c>
      <c r="AA88" s="47">
        <v>2</v>
      </c>
      <c r="AC88" s="40" t="s">
        <v>132</v>
      </c>
      <c r="AD88" s="41">
        <v>7</v>
      </c>
      <c r="AE88" s="8" t="s">
        <v>172</v>
      </c>
      <c r="AF88" s="8">
        <v>10</v>
      </c>
      <c r="AG88" s="8" t="s">
        <v>173</v>
      </c>
      <c r="AH88" s="102">
        <v>9.9362500000000011</v>
      </c>
    </row>
    <row r="89" spans="1:34" ht="15.75" x14ac:dyDescent="0.25">
      <c r="A89" s="103" t="s">
        <v>176</v>
      </c>
      <c r="D89" s="8" t="s">
        <v>14</v>
      </c>
      <c r="I89" s="7"/>
      <c r="K89" s="40" t="s">
        <v>129</v>
      </c>
      <c r="L89" s="41">
        <v>5</v>
      </c>
      <c r="M89" s="42">
        <v>6</v>
      </c>
      <c r="N89" s="42">
        <v>7</v>
      </c>
      <c r="O89" s="42">
        <v>6</v>
      </c>
      <c r="P89" s="42">
        <v>4</v>
      </c>
      <c r="Q89" s="42">
        <v>5</v>
      </c>
      <c r="R89" s="42">
        <v>5</v>
      </c>
      <c r="S89" s="42">
        <v>6</v>
      </c>
      <c r="T89" s="42">
        <v>4</v>
      </c>
      <c r="U89" s="42">
        <v>6</v>
      </c>
      <c r="V89" s="43">
        <f t="shared" si="28"/>
        <v>49</v>
      </c>
      <c r="W89" s="44">
        <f t="shared" si="30"/>
        <v>3</v>
      </c>
      <c r="X89" s="44">
        <f t="shared" si="31"/>
        <v>46</v>
      </c>
      <c r="Y89" s="45">
        <v>3.4750000000000014</v>
      </c>
      <c r="Z89" s="46">
        <v>3.4750000000000014</v>
      </c>
      <c r="AA89" s="47">
        <v>2</v>
      </c>
      <c r="AC89" s="40" t="s">
        <v>103</v>
      </c>
      <c r="AD89" s="41">
        <v>8</v>
      </c>
      <c r="AE89" s="8" t="s">
        <v>172</v>
      </c>
      <c r="AF89" s="8">
        <v>8</v>
      </c>
      <c r="AG89" s="8" t="s">
        <v>173</v>
      </c>
      <c r="AH89" s="102">
        <v>8.3500000000000014</v>
      </c>
    </row>
    <row r="90" spans="1:34" ht="15.75" x14ac:dyDescent="0.25">
      <c r="A90" s="99" t="s">
        <v>19</v>
      </c>
      <c r="B90" s="100" t="s">
        <v>20</v>
      </c>
      <c r="C90" s="104" t="s">
        <v>21</v>
      </c>
      <c r="D90" s="104" t="s">
        <v>174</v>
      </c>
      <c r="E90" s="104" t="s">
        <v>15</v>
      </c>
      <c r="F90" s="104" t="s">
        <v>24</v>
      </c>
      <c r="I90" s="7"/>
      <c r="K90" s="40" t="s">
        <v>51</v>
      </c>
      <c r="L90" s="41">
        <v>6</v>
      </c>
      <c r="M90" s="42">
        <v>4</v>
      </c>
      <c r="N90" s="42">
        <v>4</v>
      </c>
      <c r="O90" s="42">
        <v>6</v>
      </c>
      <c r="P90" s="42">
        <v>4</v>
      </c>
      <c r="Q90" s="42">
        <v>3</v>
      </c>
      <c r="R90" s="42">
        <v>7</v>
      </c>
      <c r="S90" s="42">
        <v>6</v>
      </c>
      <c r="T90" s="42">
        <v>3</v>
      </c>
      <c r="U90" s="42">
        <v>5</v>
      </c>
      <c r="V90" s="43">
        <f t="shared" si="28"/>
        <v>42</v>
      </c>
      <c r="W90" s="44">
        <f t="shared" si="30"/>
        <v>5</v>
      </c>
      <c r="X90" s="44">
        <f t="shared" si="31"/>
        <v>37</v>
      </c>
      <c r="Y90" s="45">
        <v>5.2250000000000014</v>
      </c>
      <c r="Z90" s="46">
        <v>5.2250000000000014</v>
      </c>
      <c r="AA90" s="47">
        <v>2</v>
      </c>
      <c r="AC90" s="40" t="s">
        <v>114</v>
      </c>
      <c r="AD90" s="41">
        <v>8</v>
      </c>
      <c r="AE90" s="8" t="s">
        <v>172</v>
      </c>
      <c r="AF90" s="8">
        <v>7</v>
      </c>
      <c r="AG90" s="8" t="s">
        <v>173</v>
      </c>
      <c r="AH90" s="102">
        <v>7.1000000000000014</v>
      </c>
    </row>
    <row r="91" spans="1:34" ht="15.75" x14ac:dyDescent="0.25">
      <c r="A91" s="40" t="s">
        <v>70</v>
      </c>
      <c r="B91" s="41">
        <v>3</v>
      </c>
      <c r="C91" s="106">
        <v>35</v>
      </c>
      <c r="D91" s="106">
        <v>1</v>
      </c>
      <c r="E91" s="106">
        <v>34</v>
      </c>
      <c r="F91" s="107">
        <v>0.60000000000000142</v>
      </c>
      <c r="I91" s="7"/>
      <c r="K91" s="40" t="s">
        <v>104</v>
      </c>
      <c r="L91" s="41">
        <v>8</v>
      </c>
      <c r="M91" s="42">
        <v>4</v>
      </c>
      <c r="N91" s="42">
        <v>4</v>
      </c>
      <c r="O91" s="42">
        <v>5</v>
      </c>
      <c r="P91" s="42">
        <v>4</v>
      </c>
      <c r="Q91" s="42">
        <v>4</v>
      </c>
      <c r="R91" s="42">
        <v>5</v>
      </c>
      <c r="S91" s="42">
        <v>4</v>
      </c>
      <c r="T91" s="42">
        <v>4</v>
      </c>
      <c r="U91" s="42">
        <v>6</v>
      </c>
      <c r="V91" s="43">
        <f t="shared" si="28"/>
        <v>40</v>
      </c>
      <c r="W91" s="44">
        <f t="shared" si="30"/>
        <v>9</v>
      </c>
      <c r="X91" s="44">
        <f t="shared" si="31"/>
        <v>31</v>
      </c>
      <c r="Y91" s="45">
        <v>8.8444444444444485</v>
      </c>
      <c r="Z91" s="46">
        <v>7.7833333333333385</v>
      </c>
      <c r="AA91" s="47">
        <v>2</v>
      </c>
      <c r="AC91" s="40" t="s">
        <v>117</v>
      </c>
      <c r="AD91" s="41">
        <v>8</v>
      </c>
      <c r="AE91" s="8" t="s">
        <v>172</v>
      </c>
      <c r="AF91" s="8">
        <v>8</v>
      </c>
      <c r="AG91" s="8" t="s">
        <v>173</v>
      </c>
      <c r="AH91" s="102">
        <v>8.2250000000000014</v>
      </c>
    </row>
    <row r="92" spans="1:34" ht="15.75" x14ac:dyDescent="0.25">
      <c r="A92" s="40" t="s">
        <v>55</v>
      </c>
      <c r="B92" s="41">
        <v>1</v>
      </c>
      <c r="C92" s="106">
        <v>36</v>
      </c>
      <c r="D92" s="106">
        <v>-1</v>
      </c>
      <c r="E92" s="106">
        <v>37</v>
      </c>
      <c r="F92" s="107">
        <v>-0.64999999999999858</v>
      </c>
      <c r="I92" s="7"/>
      <c r="K92" s="85"/>
      <c r="L92" s="86"/>
      <c r="M92" s="42"/>
      <c r="N92" s="42"/>
      <c r="O92" s="42"/>
      <c r="P92" s="42"/>
      <c r="Q92" s="42"/>
      <c r="R92" s="42"/>
      <c r="S92" s="42"/>
      <c r="T92" s="42"/>
      <c r="U92" s="42"/>
      <c r="V92" s="44"/>
      <c r="W92" s="44"/>
      <c r="X92" s="44"/>
      <c r="Y92" s="45"/>
      <c r="Z92" s="87"/>
      <c r="AA92" s="10"/>
    </row>
    <row r="93" spans="1:34" ht="15.75" x14ac:dyDescent="0.25">
      <c r="A93" s="40" t="s">
        <v>82</v>
      </c>
      <c r="B93" s="41">
        <v>2</v>
      </c>
      <c r="C93" s="106">
        <v>36</v>
      </c>
      <c r="D93" s="106">
        <v>0</v>
      </c>
      <c r="E93" s="106">
        <v>36</v>
      </c>
      <c r="F93" s="107">
        <v>-2.4999999999998579E-2</v>
      </c>
      <c r="I93" s="7"/>
      <c r="K93" s="10"/>
      <c r="L93" s="84"/>
      <c r="M93" s="88" t="s">
        <v>149</v>
      </c>
      <c r="N93" s="89" t="s">
        <v>150</v>
      </c>
      <c r="O93" s="89" t="s">
        <v>151</v>
      </c>
      <c r="P93" s="89" t="s">
        <v>152</v>
      </c>
      <c r="Q93" s="89" t="s">
        <v>153</v>
      </c>
      <c r="R93" s="90" t="s">
        <v>154</v>
      </c>
      <c r="S93" s="90" t="s">
        <v>155</v>
      </c>
      <c r="T93" s="89" t="s">
        <v>156</v>
      </c>
      <c r="U93" s="91" t="s">
        <v>157</v>
      </c>
      <c r="V93" s="10"/>
      <c r="W93" s="10"/>
      <c r="X93" s="10"/>
      <c r="Y93" s="10"/>
      <c r="Z93" s="10"/>
      <c r="AA93" s="10"/>
    </row>
    <row r="94" spans="1:34" ht="15.75" x14ac:dyDescent="0.25">
      <c r="A94" s="40" t="s">
        <v>124</v>
      </c>
      <c r="B94" s="41">
        <v>5</v>
      </c>
      <c r="C94" s="106">
        <v>37</v>
      </c>
      <c r="D94" s="106">
        <v>4</v>
      </c>
      <c r="E94" s="106">
        <v>33</v>
      </c>
      <c r="F94" s="107">
        <v>2.6937500000000014</v>
      </c>
      <c r="I94" s="7"/>
      <c r="K94" s="28" t="s">
        <v>158</v>
      </c>
      <c r="L94" s="92"/>
      <c r="M94" s="92">
        <f t="shared" ref="M94:Z94" si="32">AVERAGE(M4:M91)</f>
        <v>5.422535211267606</v>
      </c>
      <c r="N94" s="92">
        <f t="shared" si="32"/>
        <v>5.028169014084507</v>
      </c>
      <c r="O94" s="92">
        <f t="shared" si="32"/>
        <v>5.295774647887324</v>
      </c>
      <c r="P94" s="92">
        <f t="shared" si="32"/>
        <v>3.8028169014084505</v>
      </c>
      <c r="Q94" s="92">
        <f t="shared" si="32"/>
        <v>4.619718309859155</v>
      </c>
      <c r="R94" s="92">
        <f t="shared" si="32"/>
        <v>5.887323943661972</v>
      </c>
      <c r="S94" s="92">
        <f t="shared" si="32"/>
        <v>5.422535211267606</v>
      </c>
      <c r="T94" s="92">
        <f t="shared" si="32"/>
        <v>3.9295774647887325</v>
      </c>
      <c r="U94" s="92">
        <f t="shared" si="32"/>
        <v>5.619718309859155</v>
      </c>
      <c r="V94" s="92">
        <f t="shared" si="32"/>
        <v>45.028169014084504</v>
      </c>
      <c r="W94" s="93">
        <f t="shared" si="32"/>
        <v>8.5272727272727273</v>
      </c>
      <c r="X94" s="93">
        <f t="shared" si="32"/>
        <v>36.515492957746474</v>
      </c>
      <c r="Y94" s="93">
        <f t="shared" si="32"/>
        <v>8.6378719667943908</v>
      </c>
      <c r="Z94" s="93">
        <f t="shared" si="32"/>
        <v>8.2858125000000129</v>
      </c>
      <c r="AA94" s="10"/>
    </row>
    <row r="95" spans="1:34" ht="15.75" x14ac:dyDescent="0.25">
      <c r="A95" s="40" t="s">
        <v>42</v>
      </c>
      <c r="B95" s="41">
        <v>6</v>
      </c>
      <c r="C95" s="106">
        <v>37</v>
      </c>
      <c r="D95" s="106">
        <v>4</v>
      </c>
      <c r="E95" s="106">
        <v>33</v>
      </c>
      <c r="F95" s="107">
        <v>2.7250000000000014</v>
      </c>
      <c r="I95" s="7"/>
      <c r="K95" s="28" t="s">
        <v>159</v>
      </c>
      <c r="L95" s="92"/>
      <c r="M95" s="92">
        <f t="shared" ref="M95:U95" si="33">M94-M3</f>
        <v>1.422535211267606</v>
      </c>
      <c r="N95" s="92">
        <f t="shared" si="33"/>
        <v>1.028169014084507</v>
      </c>
      <c r="O95" s="92">
        <f t="shared" si="33"/>
        <v>1.295774647887324</v>
      </c>
      <c r="P95" s="92">
        <f t="shared" si="33"/>
        <v>0.80281690140845052</v>
      </c>
      <c r="Q95" s="92">
        <f t="shared" si="33"/>
        <v>0.61971830985915499</v>
      </c>
      <c r="R95" s="92">
        <f t="shared" si="33"/>
        <v>0.88732394366197198</v>
      </c>
      <c r="S95" s="94">
        <f t="shared" si="33"/>
        <v>1.422535211267606</v>
      </c>
      <c r="T95" s="95">
        <f t="shared" si="33"/>
        <v>0.92957746478873249</v>
      </c>
      <c r="U95" s="92">
        <f t="shared" si="33"/>
        <v>0.61971830985915499</v>
      </c>
      <c r="V95" s="10"/>
      <c r="W95" s="10"/>
      <c r="X95" s="10"/>
      <c r="Y95" s="10"/>
      <c r="Z95" s="10"/>
      <c r="AA95" s="10"/>
    </row>
    <row r="96" spans="1:34" ht="15.75" x14ac:dyDescent="0.25">
      <c r="A96" s="40" t="s">
        <v>71</v>
      </c>
      <c r="B96" s="41">
        <v>2</v>
      </c>
      <c r="C96" s="106">
        <v>38</v>
      </c>
      <c r="D96" s="106">
        <v>6</v>
      </c>
      <c r="E96" s="106">
        <v>32</v>
      </c>
      <c r="F96" s="107">
        <v>5.2250000000000014</v>
      </c>
      <c r="I96" s="7"/>
      <c r="K96" s="28" t="s">
        <v>160</v>
      </c>
      <c r="L96" s="92"/>
      <c r="M96" s="17">
        <f>COUNTIF(M4:M91,"&lt;4")</f>
        <v>0</v>
      </c>
      <c r="N96" s="17">
        <f>COUNTIF(N4:N91,"&lt;4")</f>
        <v>1</v>
      </c>
      <c r="O96" s="17">
        <f>COUNTIF(O4:O91,"&lt;4")</f>
        <v>0</v>
      </c>
      <c r="P96" s="17">
        <f>COUNTIF(P4:P91,"&lt;3")</f>
        <v>1</v>
      </c>
      <c r="Q96" s="17">
        <f>COUNTIF(Q4:Q91,"&lt;4")</f>
        <v>4</v>
      </c>
      <c r="R96" s="17">
        <f>COUNTIF(R4:R91,"&lt;5")</f>
        <v>5</v>
      </c>
      <c r="S96" s="17">
        <f>COUNTIF(S4:S91,"&lt;4")</f>
        <v>1</v>
      </c>
      <c r="T96" s="17">
        <f>COUNTIF(T4:T91,"&lt;3")</f>
        <v>1</v>
      </c>
      <c r="U96" s="17">
        <f>COUNTIF(U4:U91,"&lt;5")</f>
        <v>11</v>
      </c>
      <c r="V96" s="10"/>
      <c r="W96" s="10"/>
      <c r="X96" s="10"/>
      <c r="Y96" s="10"/>
      <c r="Z96" s="10"/>
      <c r="AA96" s="10"/>
    </row>
    <row r="97" spans="1:27" ht="15.75" x14ac:dyDescent="0.25">
      <c r="A97" s="40" t="s">
        <v>74</v>
      </c>
      <c r="B97" s="41">
        <v>2</v>
      </c>
      <c r="C97" s="106">
        <v>38</v>
      </c>
      <c r="D97" s="106">
        <v>6</v>
      </c>
      <c r="E97" s="106">
        <v>32</v>
      </c>
      <c r="F97" s="107">
        <v>5.1000000000000014</v>
      </c>
      <c r="I97" s="7"/>
      <c r="K97" s="28" t="s">
        <v>161</v>
      </c>
      <c r="L97" s="17"/>
      <c r="M97" s="17">
        <f>COUNTIF(M8:M91,"=4")</f>
        <v>15</v>
      </c>
      <c r="N97" s="17">
        <f>COUNTIF(N4:N91,"=4")</f>
        <v>22</v>
      </c>
      <c r="O97" s="17">
        <f>COUNTIF(O4:O91,"=4")</f>
        <v>13</v>
      </c>
      <c r="P97" s="17">
        <f>COUNTIF(P4:P91,"=3")</f>
        <v>26</v>
      </c>
      <c r="Q97" s="17">
        <f>COUNTIF(Q4:Q91,"=4")</f>
        <v>32</v>
      </c>
      <c r="R97" s="17">
        <f>COUNTIF(R4:R91,"=5")</f>
        <v>23</v>
      </c>
      <c r="S97" s="17">
        <f>COUNTIF(S4:S91,"=4")</f>
        <v>18</v>
      </c>
      <c r="T97" s="17">
        <f>COUNTIF(T4:T91,"=3")</f>
        <v>22</v>
      </c>
      <c r="U97" s="17">
        <f>COUNTIF(U4:U91,"=5")</f>
        <v>21</v>
      </c>
      <c r="V97" s="10"/>
      <c r="W97" s="10"/>
      <c r="X97" s="10"/>
      <c r="Y97" s="10"/>
      <c r="Z97" s="10"/>
      <c r="AA97" s="10"/>
    </row>
    <row r="98" spans="1:27" ht="15.75" x14ac:dyDescent="0.25">
      <c r="A98" s="40" t="s">
        <v>72</v>
      </c>
      <c r="B98" s="41">
        <v>5</v>
      </c>
      <c r="C98" s="106">
        <v>39</v>
      </c>
      <c r="D98" s="106">
        <v>6</v>
      </c>
      <c r="E98" s="106">
        <v>33</v>
      </c>
      <c r="F98" s="107">
        <v>5.2250000000000014</v>
      </c>
      <c r="I98" s="7"/>
      <c r="K98" s="28" t="s">
        <v>162</v>
      </c>
      <c r="L98" s="96"/>
      <c r="M98" s="17">
        <f>COUNTIF(M4:M91,"=5")</f>
        <v>24</v>
      </c>
      <c r="N98" s="17">
        <f>COUNTIF(N4:N91,"=5")</f>
        <v>29</v>
      </c>
      <c r="O98" s="17">
        <f>COUNTIF(O4:O91,"=5")</f>
        <v>35</v>
      </c>
      <c r="P98" s="17">
        <f>COUNTIF(P4:P91,"=4")</f>
        <v>31</v>
      </c>
      <c r="Q98" s="17">
        <f>COUNTIF(Q4:Q91,"=5")</f>
        <v>26</v>
      </c>
      <c r="R98" s="17">
        <f>COUNTIF(R4:R91,"=6")</f>
        <v>23</v>
      </c>
      <c r="S98" s="17">
        <f>COUNTIF(S4:S91,"=5")</f>
        <v>23</v>
      </c>
      <c r="T98" s="17">
        <f>COUNTIF(T4:T91,"=4")</f>
        <v>37</v>
      </c>
      <c r="U98" s="17">
        <f>COUNTIF(U4:U91,"=6")</f>
        <v>27</v>
      </c>
      <c r="V98" s="10"/>
      <c r="W98" s="10"/>
      <c r="X98" s="10"/>
      <c r="Y98" s="10"/>
      <c r="Z98" s="10"/>
      <c r="AA98" s="10"/>
    </row>
    <row r="99" spans="1:27" ht="15.75" x14ac:dyDescent="0.25">
      <c r="A99" s="59" t="s">
        <v>33</v>
      </c>
      <c r="B99" s="41">
        <v>6</v>
      </c>
      <c r="C99" s="106">
        <v>39</v>
      </c>
      <c r="D99" s="106">
        <v>7</v>
      </c>
      <c r="E99" s="106">
        <v>32</v>
      </c>
      <c r="F99" s="107">
        <v>5.3250000000000028</v>
      </c>
      <c r="I99" s="7"/>
      <c r="K99" s="28" t="s">
        <v>163</v>
      </c>
      <c r="L99" s="96"/>
      <c r="M99" s="17">
        <f>COUNTIF(M4:M91,"&gt;5")</f>
        <v>32</v>
      </c>
      <c r="N99" s="17">
        <f>COUNTIF(N4:N91,"&gt;5")</f>
        <v>19</v>
      </c>
      <c r="O99" s="17">
        <f>COUNTIF(O4:O91,"&gt;5")</f>
        <v>23</v>
      </c>
      <c r="P99" s="17">
        <f>COUNTIF(P4:P91,"&gt;4")</f>
        <v>13</v>
      </c>
      <c r="Q99" s="17">
        <f>COUNTIF(Q4:Q91,"&gt;5")</f>
        <v>9</v>
      </c>
      <c r="R99" s="17">
        <f>COUNTIF(R4:R91,"&gt;6")</f>
        <v>20</v>
      </c>
      <c r="S99" s="17">
        <f>COUNTIF(S4:S91,"&gt;5")</f>
        <v>29</v>
      </c>
      <c r="T99" s="17">
        <f>COUNTIF(T4:T91,"&gt;4")</f>
        <v>11</v>
      </c>
      <c r="U99" s="17">
        <f>COUNTIF(U4:U91,"&gt;6")</f>
        <v>12</v>
      </c>
      <c r="V99" s="10"/>
      <c r="W99" s="10"/>
      <c r="X99" s="10"/>
      <c r="Y99" s="10"/>
      <c r="Z99" s="10"/>
      <c r="AA99" s="10"/>
    </row>
    <row r="100" spans="1:27" ht="15.75" x14ac:dyDescent="0.25">
      <c r="A100" s="40" t="s">
        <v>123</v>
      </c>
      <c r="B100" s="41">
        <v>7</v>
      </c>
      <c r="C100" s="106">
        <v>39</v>
      </c>
      <c r="D100" s="106">
        <v>2</v>
      </c>
      <c r="E100" s="106">
        <v>37</v>
      </c>
      <c r="F100" s="107">
        <v>2.7866666666666688</v>
      </c>
      <c r="I100" s="7"/>
      <c r="K100" s="28" t="s">
        <v>164</v>
      </c>
      <c r="L100" s="96"/>
      <c r="M100" s="28">
        <f>SUM(M96:U96)</f>
        <v>24</v>
      </c>
      <c r="N100" s="97">
        <f>M100/(SUM(M100:M103))</f>
        <v>3.7558685446009391E-2</v>
      </c>
      <c r="O100" s="28"/>
      <c r="P100" s="28"/>
      <c r="Q100" s="28"/>
      <c r="R100" s="28"/>
      <c r="S100" s="28"/>
      <c r="T100" s="28"/>
      <c r="U100" s="28"/>
      <c r="V100" s="10"/>
      <c r="W100" s="10"/>
      <c r="X100" s="10"/>
      <c r="Y100" s="10"/>
      <c r="Z100" s="10"/>
      <c r="AA100" s="10"/>
    </row>
    <row r="101" spans="1:27" ht="15.75" x14ac:dyDescent="0.25">
      <c r="C101" s="105"/>
      <c r="D101" s="105"/>
      <c r="E101" s="105"/>
      <c r="F101" s="105"/>
      <c r="I101" s="7"/>
      <c r="K101" s="28" t="s">
        <v>165</v>
      </c>
      <c r="L101" s="17"/>
      <c r="M101" s="28">
        <f>SUM(M97:U97)</f>
        <v>192</v>
      </c>
      <c r="N101" s="97">
        <f>M101/(SUM(M100:M103))</f>
        <v>0.30046948356807512</v>
      </c>
      <c r="O101" s="28"/>
      <c r="P101" s="28"/>
      <c r="Q101" s="10"/>
      <c r="R101" s="10"/>
      <c r="S101" s="10"/>
      <c r="T101" s="10"/>
      <c r="U101" s="10"/>
      <c r="V101" s="10"/>
      <c r="W101" s="10"/>
      <c r="X101" s="10"/>
      <c r="Y101" s="10"/>
      <c r="Z101" s="10"/>
      <c r="AA101" s="10"/>
    </row>
    <row r="102" spans="1:27" ht="15.75" x14ac:dyDescent="0.25">
      <c r="A102" s="103" t="s">
        <v>175</v>
      </c>
      <c r="C102" s="105"/>
      <c r="D102" s="105" t="s">
        <v>14</v>
      </c>
      <c r="E102" s="105"/>
      <c r="F102" s="105"/>
      <c r="I102" s="7"/>
      <c r="K102" s="28" t="s">
        <v>166</v>
      </c>
      <c r="L102" s="96"/>
      <c r="M102" s="28">
        <f>SUM(M98:U98)</f>
        <v>255</v>
      </c>
      <c r="N102" s="97">
        <f>M102/(SUM(M100:M103))</f>
        <v>0.39906103286384975</v>
      </c>
      <c r="O102" s="28"/>
      <c r="P102" s="28"/>
      <c r="Q102" s="10"/>
      <c r="R102" s="10"/>
      <c r="S102" s="10"/>
      <c r="T102" s="10"/>
      <c r="U102" s="10"/>
      <c r="V102" s="10"/>
      <c r="W102" s="10"/>
      <c r="X102" s="10"/>
      <c r="Y102" s="10"/>
      <c r="Z102" s="10"/>
      <c r="AA102" s="10"/>
    </row>
    <row r="103" spans="1:27" ht="15.75" x14ac:dyDescent="0.25">
      <c r="A103" s="99" t="s">
        <v>19</v>
      </c>
      <c r="B103" s="100" t="s">
        <v>20</v>
      </c>
      <c r="C103" s="104" t="s">
        <v>21</v>
      </c>
      <c r="D103" s="104" t="s">
        <v>174</v>
      </c>
      <c r="E103" s="104" t="s">
        <v>15</v>
      </c>
      <c r="F103" s="104" t="s">
        <v>24</v>
      </c>
      <c r="I103" s="7"/>
      <c r="K103" s="28" t="s">
        <v>167</v>
      </c>
      <c r="L103" s="96"/>
      <c r="M103" s="28">
        <f>SUM(M99:U99)</f>
        <v>168</v>
      </c>
      <c r="N103" s="97">
        <f>M103/(SUM(M100:M103))</f>
        <v>0.26291079812206575</v>
      </c>
      <c r="O103" s="28"/>
      <c r="P103" s="28"/>
      <c r="Q103" s="10"/>
      <c r="R103" s="10"/>
      <c r="S103" s="10"/>
      <c r="T103" s="10"/>
      <c r="U103" s="10"/>
      <c r="V103" s="10"/>
      <c r="W103" s="10"/>
      <c r="X103" s="10"/>
      <c r="Y103" s="10"/>
      <c r="Z103" s="10"/>
      <c r="AA103" s="10"/>
    </row>
    <row r="104" spans="1:27" ht="15.75" x14ac:dyDescent="0.25">
      <c r="A104" s="40" t="s">
        <v>32</v>
      </c>
      <c r="B104" s="41">
        <v>1</v>
      </c>
      <c r="C104" s="106">
        <v>41</v>
      </c>
      <c r="D104" s="106">
        <v>10</v>
      </c>
      <c r="E104" s="106">
        <v>31</v>
      </c>
      <c r="F104" s="107">
        <v>8.7250000000000014</v>
      </c>
      <c r="I104" s="7"/>
      <c r="K104" s="28" t="s">
        <v>168</v>
      </c>
      <c r="L104" s="17"/>
      <c r="M104" s="28">
        <f>SUM(M4:U91)</f>
        <v>3197</v>
      </c>
      <c r="N104" s="28"/>
      <c r="O104" s="28"/>
      <c r="P104" s="28"/>
      <c r="Q104" s="10"/>
      <c r="R104" s="10"/>
      <c r="S104" s="10"/>
      <c r="T104" s="10"/>
      <c r="U104" s="10"/>
      <c r="V104" s="10"/>
      <c r="W104" s="10"/>
      <c r="X104" s="10"/>
      <c r="Y104" s="10"/>
      <c r="Z104" s="10"/>
      <c r="AA104" s="10"/>
    </row>
    <row r="105" spans="1:27" ht="15.75" x14ac:dyDescent="0.25">
      <c r="A105" s="50" t="s">
        <v>37</v>
      </c>
      <c r="B105" s="41">
        <v>7</v>
      </c>
      <c r="C105" s="106">
        <v>47</v>
      </c>
      <c r="D105" s="108">
        <v>23</v>
      </c>
      <c r="E105" s="106">
        <v>31</v>
      </c>
      <c r="F105" s="107">
        <v>18.975000000000001</v>
      </c>
      <c r="I105" s="7"/>
      <c r="K105" s="28" t="s">
        <v>169</v>
      </c>
      <c r="L105" s="96"/>
      <c r="M105" s="28">
        <f>COUNTIF(M4:M91,"&gt;0")</f>
        <v>71</v>
      </c>
      <c r="N105" s="28"/>
      <c r="O105" s="28"/>
      <c r="P105" s="28"/>
      <c r="Q105" s="10"/>
      <c r="R105" s="10"/>
      <c r="S105" s="10"/>
      <c r="T105" s="10"/>
      <c r="U105" s="10"/>
      <c r="V105" s="10"/>
      <c r="W105" s="10"/>
      <c r="X105" s="10"/>
      <c r="Y105" s="10"/>
      <c r="Z105" s="10"/>
      <c r="AA105" s="10"/>
    </row>
    <row r="106" spans="1:27" ht="15.75" x14ac:dyDescent="0.25">
      <c r="A106" s="40" t="s">
        <v>104</v>
      </c>
      <c r="B106" s="41">
        <v>8</v>
      </c>
      <c r="C106" s="106">
        <v>40</v>
      </c>
      <c r="D106" s="106">
        <v>9</v>
      </c>
      <c r="E106" s="106">
        <v>31</v>
      </c>
      <c r="F106" s="107">
        <v>7.7833333333333385</v>
      </c>
      <c r="I106" s="7"/>
      <c r="K106" s="28" t="s">
        <v>170</v>
      </c>
      <c r="L106" s="17"/>
      <c r="M106" s="98">
        <f>M105/B1</f>
        <v>0.80681818181818177</v>
      </c>
      <c r="N106" s="28"/>
      <c r="O106" s="28"/>
      <c r="P106" s="28"/>
      <c r="Q106" s="10"/>
      <c r="R106" s="10"/>
      <c r="S106" s="10"/>
      <c r="T106" s="10"/>
      <c r="U106" s="10"/>
      <c r="V106" s="10"/>
      <c r="W106" s="10"/>
      <c r="X106" s="10"/>
      <c r="Y106" s="10"/>
      <c r="Z106" s="10"/>
      <c r="AA106" s="10"/>
    </row>
    <row r="107" spans="1:27" ht="15.75" x14ac:dyDescent="0.25">
      <c r="A107" s="40" t="s">
        <v>71</v>
      </c>
      <c r="B107" s="41">
        <v>2</v>
      </c>
      <c r="C107" s="106">
        <v>38</v>
      </c>
      <c r="D107" s="106">
        <v>6</v>
      </c>
      <c r="E107" s="106">
        <v>32</v>
      </c>
      <c r="F107" s="107">
        <v>5.2250000000000014</v>
      </c>
      <c r="I107" s="7"/>
    </row>
    <row r="108" spans="1:27" ht="15.75" x14ac:dyDescent="0.25">
      <c r="A108" s="40" t="s">
        <v>74</v>
      </c>
      <c r="B108" s="41">
        <v>2</v>
      </c>
      <c r="C108" s="106">
        <v>38</v>
      </c>
      <c r="D108" s="106">
        <v>6</v>
      </c>
      <c r="E108" s="106">
        <v>32</v>
      </c>
      <c r="F108" s="107">
        <v>5.1000000000000014</v>
      </c>
      <c r="I108" s="7"/>
    </row>
    <row r="109" spans="1:27" ht="15.75" x14ac:dyDescent="0.25">
      <c r="A109" s="40" t="s">
        <v>59</v>
      </c>
      <c r="B109" s="41">
        <v>5</v>
      </c>
      <c r="C109" s="106">
        <v>40</v>
      </c>
      <c r="D109" s="106">
        <v>8</v>
      </c>
      <c r="E109" s="106">
        <v>32</v>
      </c>
      <c r="F109" s="107">
        <v>5.9750000000000014</v>
      </c>
      <c r="I109" s="7"/>
    </row>
    <row r="110" spans="1:27" ht="15.75" x14ac:dyDescent="0.25">
      <c r="A110" s="59" t="s">
        <v>33</v>
      </c>
      <c r="B110" s="41">
        <v>6</v>
      </c>
      <c r="C110" s="106">
        <v>39</v>
      </c>
      <c r="D110" s="106">
        <v>7</v>
      </c>
      <c r="E110" s="106">
        <v>32</v>
      </c>
      <c r="F110" s="107">
        <v>5.3250000000000028</v>
      </c>
      <c r="I110" s="7"/>
    </row>
    <row r="111" spans="1:27" ht="15.75" x14ac:dyDescent="0.25">
      <c r="A111" s="40" t="s">
        <v>83</v>
      </c>
      <c r="B111" s="41">
        <v>7</v>
      </c>
      <c r="C111" s="106">
        <v>52</v>
      </c>
      <c r="D111" s="106">
        <v>20</v>
      </c>
      <c r="E111" s="106">
        <v>32</v>
      </c>
      <c r="F111" s="107">
        <v>18.725000000000001</v>
      </c>
      <c r="I111" s="7"/>
    </row>
    <row r="112" spans="1:27" ht="15.75" x14ac:dyDescent="0.25">
      <c r="A112" s="40" t="s">
        <v>35</v>
      </c>
      <c r="B112" s="41">
        <v>1</v>
      </c>
      <c r="C112" s="106">
        <v>42</v>
      </c>
      <c r="D112" s="106">
        <v>9</v>
      </c>
      <c r="E112" s="106">
        <v>33</v>
      </c>
      <c r="F112" s="107">
        <v>8.4750000000000014</v>
      </c>
      <c r="I112" s="7"/>
    </row>
    <row r="113" spans="1:9" ht="15.75" x14ac:dyDescent="0.25">
      <c r="A113" s="40" t="s">
        <v>77</v>
      </c>
      <c r="B113" s="41">
        <v>2</v>
      </c>
      <c r="C113" s="106">
        <v>43</v>
      </c>
      <c r="D113" s="106">
        <v>10</v>
      </c>
      <c r="E113" s="106">
        <v>33</v>
      </c>
      <c r="F113" s="107">
        <v>9.1000000000000014</v>
      </c>
      <c r="I113" s="7"/>
    </row>
    <row r="114" spans="1:9" ht="15.75" x14ac:dyDescent="0.25">
      <c r="A114" s="40" t="s">
        <v>124</v>
      </c>
      <c r="B114" s="41">
        <v>5</v>
      </c>
      <c r="C114" s="106">
        <v>37</v>
      </c>
      <c r="D114" s="106">
        <v>4</v>
      </c>
      <c r="E114" s="106">
        <v>33</v>
      </c>
      <c r="F114" s="107">
        <v>2.6937500000000014</v>
      </c>
      <c r="I114" s="7"/>
    </row>
    <row r="115" spans="1:9" ht="15.75" x14ac:dyDescent="0.25">
      <c r="A115" s="40" t="s">
        <v>72</v>
      </c>
      <c r="B115" s="41">
        <v>5</v>
      </c>
      <c r="C115" s="106">
        <v>39</v>
      </c>
      <c r="D115" s="106">
        <v>6</v>
      </c>
      <c r="E115" s="106">
        <v>33</v>
      </c>
      <c r="F115" s="107">
        <v>5.2250000000000014</v>
      </c>
      <c r="I115" s="7"/>
    </row>
    <row r="116" spans="1:9" ht="15.75" x14ac:dyDescent="0.25">
      <c r="A116" s="40" t="s">
        <v>42</v>
      </c>
      <c r="B116" s="41">
        <v>6</v>
      </c>
      <c r="C116" s="106">
        <v>37</v>
      </c>
      <c r="D116" s="106">
        <v>4</v>
      </c>
      <c r="E116" s="106">
        <v>33</v>
      </c>
      <c r="F116" s="107">
        <v>2.7250000000000014</v>
      </c>
      <c r="I116" s="7"/>
    </row>
    <row r="117" spans="1:9" ht="15.75" x14ac:dyDescent="0.25">
      <c r="A117" s="40" t="s">
        <v>36</v>
      </c>
      <c r="B117" s="41">
        <v>6</v>
      </c>
      <c r="C117" s="106">
        <v>42</v>
      </c>
      <c r="D117" s="106">
        <v>9</v>
      </c>
      <c r="E117" s="106">
        <v>33</v>
      </c>
      <c r="F117" s="107">
        <v>8.7250000000000014</v>
      </c>
      <c r="I117" s="7"/>
    </row>
    <row r="118" spans="1:9" ht="15.75" x14ac:dyDescent="0.25">
      <c r="A118" s="40" t="s">
        <v>39</v>
      </c>
      <c r="B118" s="41">
        <v>6</v>
      </c>
      <c r="C118" s="106">
        <v>47</v>
      </c>
      <c r="D118" s="106">
        <v>14</v>
      </c>
      <c r="E118" s="106">
        <v>33</v>
      </c>
      <c r="F118" s="107">
        <v>12.119999999999997</v>
      </c>
      <c r="I118" s="7"/>
    </row>
    <row r="119" spans="1:9" ht="15.75" x14ac:dyDescent="0.25">
      <c r="A119" s="59" t="s">
        <v>63</v>
      </c>
      <c r="B119" s="41">
        <v>8</v>
      </c>
      <c r="C119" s="106">
        <v>49</v>
      </c>
      <c r="D119" s="106">
        <v>16</v>
      </c>
      <c r="E119" s="106">
        <v>33</v>
      </c>
      <c r="F119" s="107">
        <v>15.037500000000001</v>
      </c>
      <c r="I119" s="7"/>
    </row>
    <row r="120" spans="1:9" x14ac:dyDescent="0.25">
      <c r="I120" s="7"/>
    </row>
    <row r="121" spans="1:9" x14ac:dyDescent="0.25">
      <c r="I121" s="7"/>
    </row>
    <row r="122" spans="1:9" x14ac:dyDescent="0.25">
      <c r="I122" s="7"/>
    </row>
    <row r="123" spans="1:9" x14ac:dyDescent="0.25">
      <c r="I123" s="7"/>
    </row>
    <row r="124" spans="1:9" x14ac:dyDescent="0.25">
      <c r="I124" s="7"/>
    </row>
    <row r="125" spans="1:9" x14ac:dyDescent="0.25">
      <c r="I125" s="7"/>
    </row>
    <row r="126" spans="1:9" x14ac:dyDescent="0.25">
      <c r="I126" s="7"/>
    </row>
    <row r="127" spans="1:9" x14ac:dyDescent="0.25">
      <c r="I127" s="7"/>
    </row>
    <row r="128" spans="1:9" x14ac:dyDescent="0.25">
      <c r="I128" s="7"/>
    </row>
    <row r="129" spans="9:9" x14ac:dyDescent="0.25">
      <c r="I129" s="7"/>
    </row>
    <row r="130" spans="9:9" x14ac:dyDescent="0.25">
      <c r="I130" s="7"/>
    </row>
    <row r="131" spans="9:9" x14ac:dyDescent="0.25">
      <c r="I131" s="7"/>
    </row>
    <row r="132" spans="9:9" x14ac:dyDescent="0.25">
      <c r="I132" s="7"/>
    </row>
    <row r="133" spans="9:9" x14ac:dyDescent="0.25">
      <c r="I133" s="7"/>
    </row>
    <row r="134" spans="9:9" x14ac:dyDescent="0.25">
      <c r="I134" s="7"/>
    </row>
    <row r="135" spans="9:9" x14ac:dyDescent="0.25">
      <c r="I135" s="7"/>
    </row>
    <row r="136" spans="9:9" x14ac:dyDescent="0.25">
      <c r="I136" s="7"/>
    </row>
    <row r="137" spans="9:9" x14ac:dyDescent="0.25">
      <c r="I137" s="7"/>
    </row>
    <row r="138" spans="9:9" x14ac:dyDescent="0.25">
      <c r="I138" s="7"/>
    </row>
    <row r="139" spans="9:9" x14ac:dyDescent="0.25">
      <c r="I139" s="7"/>
    </row>
    <row r="140" spans="9:9" x14ac:dyDescent="0.25">
      <c r="I140" s="7"/>
    </row>
    <row r="141" spans="9:9" x14ac:dyDescent="0.25">
      <c r="I141" s="7"/>
    </row>
    <row r="142" spans="9:9" x14ac:dyDescent="0.25">
      <c r="I142" s="7"/>
    </row>
    <row r="143" spans="9:9" x14ac:dyDescent="0.25">
      <c r="I143" s="7"/>
    </row>
    <row r="144" spans="9:9" x14ac:dyDescent="0.25">
      <c r="I144" s="7"/>
    </row>
    <row r="145" spans="9:9" x14ac:dyDescent="0.25">
      <c r="I145" s="7"/>
    </row>
    <row r="146" spans="9:9" x14ac:dyDescent="0.25">
      <c r="I146" s="7"/>
    </row>
    <row r="147" spans="9:9" x14ac:dyDescent="0.25">
      <c r="I147" s="7"/>
    </row>
    <row r="148" spans="9:9" x14ac:dyDescent="0.25">
      <c r="I148" s="7"/>
    </row>
    <row r="149" spans="9:9" x14ac:dyDescent="0.25">
      <c r="I149" s="7"/>
    </row>
    <row r="150" spans="9:9" x14ac:dyDescent="0.25">
      <c r="I150" s="7"/>
    </row>
    <row r="151" spans="9:9" x14ac:dyDescent="0.25">
      <c r="I151" s="7"/>
    </row>
    <row r="152" spans="9:9" x14ac:dyDescent="0.25">
      <c r="I152" s="7"/>
    </row>
    <row r="153" spans="9:9" x14ac:dyDescent="0.25">
      <c r="I153" s="7"/>
    </row>
    <row r="154" spans="9:9" x14ac:dyDescent="0.25">
      <c r="I154" s="7"/>
    </row>
    <row r="155" spans="9:9" x14ac:dyDescent="0.25">
      <c r="I155" s="7"/>
    </row>
    <row r="156" spans="9:9" x14ac:dyDescent="0.25">
      <c r="I156" s="7"/>
    </row>
    <row r="157" spans="9:9" x14ac:dyDescent="0.25">
      <c r="I157" s="7"/>
    </row>
    <row r="158" spans="9:9" x14ac:dyDescent="0.25">
      <c r="I158" s="7"/>
    </row>
    <row r="159" spans="9:9" x14ac:dyDescent="0.25">
      <c r="I159" s="7"/>
    </row>
    <row r="160" spans="9:9" x14ac:dyDescent="0.25">
      <c r="I160" s="7"/>
    </row>
    <row r="161" spans="9:9" x14ac:dyDescent="0.25">
      <c r="I161" s="7"/>
    </row>
    <row r="162" spans="9:9" x14ac:dyDescent="0.25">
      <c r="I162" s="7"/>
    </row>
    <row r="163" spans="9:9" x14ac:dyDescent="0.25">
      <c r="I163" s="7"/>
    </row>
    <row r="164" spans="9:9" x14ac:dyDescent="0.25">
      <c r="I164" s="7"/>
    </row>
    <row r="165" spans="9:9" x14ac:dyDescent="0.25">
      <c r="I165" s="7"/>
    </row>
    <row r="166" spans="9:9" x14ac:dyDescent="0.25">
      <c r="I166" s="7"/>
    </row>
    <row r="167" spans="9:9" x14ac:dyDescent="0.25">
      <c r="I167" s="7"/>
    </row>
    <row r="168" spans="9:9" x14ac:dyDescent="0.25">
      <c r="I168" s="7"/>
    </row>
    <row r="169" spans="9:9" x14ac:dyDescent="0.25">
      <c r="I169" s="7"/>
    </row>
  </sheetData>
  <sortState xmlns:xlrd2="http://schemas.microsoft.com/office/spreadsheetml/2017/richdata2" ref="AC4:AH91">
    <sortCondition ref="AG4:AG91"/>
    <sortCondition ref="AD4:AD91"/>
  </sortState>
  <mergeCells count="3">
    <mergeCell ref="B81:I81"/>
    <mergeCell ref="B82:I82"/>
    <mergeCell ref="B83:I83"/>
  </mergeCells>
  <conditionalFormatting sqref="K96:K106">
    <cfRule type="cellIs" dxfId="11" priority="4" stopIfTrue="1" operator="between">
      <formula>1</formula>
      <formula>3</formula>
    </cfRule>
  </conditionalFormatting>
  <conditionalFormatting sqref="M5:O5 Q5:R5">
    <cfRule type="cellIs" dxfId="10" priority="10" stopIfTrue="1" operator="between">
      <formula>1</formula>
      <formula>3</formula>
    </cfRule>
  </conditionalFormatting>
  <conditionalFormatting sqref="M70:O70 Q70:R70">
    <cfRule type="cellIs" dxfId="9" priority="8" stopIfTrue="1" operator="between">
      <formula>1</formula>
      <formula>4</formula>
    </cfRule>
  </conditionalFormatting>
  <conditionalFormatting sqref="M95:Q95">
    <cfRule type="colorScale" priority="5">
      <colorScale>
        <cfvo type="min"/>
        <cfvo type="percentile" val="50"/>
        <cfvo type="max"/>
        <color rgb="FF63BE7B"/>
        <color rgb="FFFFEB84"/>
        <color rgb="FFF8696B"/>
      </colorScale>
    </cfRule>
  </conditionalFormatting>
  <conditionalFormatting sqref="N50">
    <cfRule type="cellIs" dxfId="8" priority="12" stopIfTrue="1" operator="between">
      <formula>1</formula>
      <formula>3</formula>
    </cfRule>
  </conditionalFormatting>
  <conditionalFormatting sqref="P4:P92">
    <cfRule type="cellIs" dxfId="7" priority="7" stopIfTrue="1" operator="between">
      <formula>1</formula>
      <formula>2</formula>
    </cfRule>
  </conditionalFormatting>
  <conditionalFormatting sqref="R95:U95">
    <cfRule type="colorScale" priority="3">
      <colorScale>
        <cfvo type="min"/>
        <cfvo type="percentile" val="50"/>
        <cfvo type="max"/>
        <color rgb="FF63BE7B"/>
        <color rgb="FFFFEB84"/>
        <color rgb="FFF8696B"/>
      </colorScale>
    </cfRule>
  </conditionalFormatting>
  <conditionalFormatting sqref="T4:T7">
    <cfRule type="cellIs" dxfId="6" priority="9" stopIfTrue="1" operator="between">
      <formula>1</formula>
      <formula>2</formula>
    </cfRule>
  </conditionalFormatting>
  <conditionalFormatting sqref="T9:T24 T26:T32 T34:T50 T52:T62 T65">
    <cfRule type="cellIs" dxfId="5" priority="11" stopIfTrue="1" operator="between">
      <formula>1</formula>
      <formula>2</formula>
    </cfRule>
  </conditionalFormatting>
  <conditionalFormatting sqref="T69:T79">
    <cfRule type="cellIs" dxfId="4" priority="6" stopIfTrue="1" operator="between">
      <formula>1</formula>
      <formula>2</formula>
    </cfRule>
  </conditionalFormatting>
  <conditionalFormatting sqref="U4:U79">
    <cfRule type="cellIs" dxfId="3" priority="2" operator="between">
      <formula>1</formula>
      <formula>4</formula>
    </cfRule>
  </conditionalFormatting>
  <conditionalFormatting sqref="V4:V91">
    <cfRule type="top10" dxfId="2" priority="1" percent="1" bottom="1" rank="10"/>
  </conditionalFormatting>
  <conditionalFormatting sqref="V92">
    <cfRule type="top10" dxfId="1" priority="13" percent="1" bottom="1" rank="10"/>
  </conditionalFormatting>
  <conditionalFormatting sqref="X4:X92">
    <cfRule type="top10" dxfId="0" priority="14" percent="1" bottom="1" rank="10"/>
  </conditionalFormatting>
  <pageMargins left="0.7" right="0.7" top="0.75" bottom="0.75" header="0.3" footer="0.3"/>
  <pageSetup scale="95" orientation="landscape" verticalDpi="300" r:id="rId1"/>
  <rowBreaks count="3" manualBreakCount="3">
    <brk id="33" max="8" man="1"/>
    <brk id="65" max="8" man="1"/>
    <brk id="87" max="8"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725B6-91DF-4FAD-B15E-BDDE291AA147}">
  <dimension ref="A1:BD784"/>
  <sheetViews>
    <sheetView workbookViewId="0">
      <pane xSplit="1" ySplit="2" topLeftCell="B64" activePane="bottomRight" state="frozen"/>
      <selection pane="topRight" activeCell="B1" sqref="B1"/>
      <selection pane="bottomLeft" activeCell="A3" sqref="A3"/>
      <selection pane="bottomRight" activeCell="C73" sqref="C73"/>
    </sheetView>
  </sheetViews>
  <sheetFormatPr defaultRowHeight="15" x14ac:dyDescent="0.25"/>
  <cols>
    <col min="1" max="1" width="21.140625" customWidth="1"/>
    <col min="2" max="2" width="13.28515625" style="110" customWidth="1"/>
    <col min="3" max="3" width="11" style="111" customWidth="1"/>
    <col min="4" max="5" width="14.85546875" style="153" customWidth="1"/>
    <col min="6" max="6" width="10.28515625" customWidth="1"/>
    <col min="7" max="9" width="10.85546875" customWidth="1"/>
    <col min="10" max="10" width="9" style="153" customWidth="1"/>
    <col min="11" max="11" width="9.85546875" style="153" customWidth="1"/>
    <col min="12" max="12" width="8.85546875" style="153" customWidth="1"/>
    <col min="13" max="13" width="7.5703125" style="154" customWidth="1"/>
    <col min="14" max="14" width="9" customWidth="1"/>
    <col min="15" max="15" width="11.42578125" style="152" customWidth="1"/>
    <col min="16" max="16" width="24.140625" style="152" customWidth="1"/>
    <col min="18" max="18" width="18.140625" customWidth="1"/>
  </cols>
  <sheetData>
    <row r="1" spans="1:56" ht="22.5" customHeight="1" x14ac:dyDescent="0.25">
      <c r="D1" s="112" t="s">
        <v>177</v>
      </c>
      <c r="E1" s="113">
        <v>35.4</v>
      </c>
      <c r="F1" s="165" t="s">
        <v>178</v>
      </c>
      <c r="G1" s="165"/>
      <c r="H1" s="165"/>
      <c r="I1" s="165"/>
      <c r="J1" s="114" t="s">
        <v>179</v>
      </c>
      <c r="K1" s="115"/>
      <c r="L1" s="115"/>
      <c r="M1" s="116"/>
      <c r="N1" s="116"/>
      <c r="O1" s="117"/>
      <c r="P1" s="117"/>
      <c r="Q1" s="117"/>
      <c r="R1" s="117"/>
      <c r="S1" s="117"/>
      <c r="T1" s="117"/>
    </row>
    <row r="2" spans="1:56" ht="31.5" customHeight="1" x14ac:dyDescent="0.25">
      <c r="A2" s="118" t="s">
        <v>180</v>
      </c>
      <c r="B2" s="119" t="s">
        <v>181</v>
      </c>
      <c r="C2" s="120" t="s">
        <v>182</v>
      </c>
      <c r="D2" s="157" t="s">
        <v>183</v>
      </c>
      <c r="E2" s="157" t="s">
        <v>183</v>
      </c>
      <c r="F2" s="121" t="s">
        <v>184</v>
      </c>
      <c r="G2" s="121" t="s">
        <v>185</v>
      </c>
      <c r="H2" s="121" t="s">
        <v>186</v>
      </c>
      <c r="I2" s="121" t="s">
        <v>187</v>
      </c>
      <c r="J2" s="155" t="s">
        <v>188</v>
      </c>
      <c r="K2" s="155" t="s">
        <v>189</v>
      </c>
      <c r="L2" s="155" t="s">
        <v>190</v>
      </c>
      <c r="M2" s="155" t="s">
        <v>191</v>
      </c>
      <c r="N2" s="155" t="s">
        <v>192</v>
      </c>
      <c r="O2" s="122" t="s">
        <v>193</v>
      </c>
      <c r="P2" s="123" t="s">
        <v>194</v>
      </c>
      <c r="Q2" s="124"/>
      <c r="R2" s="124"/>
      <c r="S2" s="124"/>
      <c r="T2" s="124"/>
      <c r="U2" s="124"/>
      <c r="V2" s="124"/>
    </row>
    <row r="3" spans="1:56" ht="15.75" x14ac:dyDescent="0.25">
      <c r="A3" s="125" t="s">
        <v>31</v>
      </c>
      <c r="B3" s="126" t="s">
        <v>208</v>
      </c>
      <c r="C3" s="126">
        <v>6</v>
      </c>
      <c r="D3" s="127">
        <f>J3+35.4</f>
        <v>50.5</v>
      </c>
      <c r="E3" s="127">
        <f t="shared" ref="E3:E34" si="0">D3</f>
        <v>50.5</v>
      </c>
      <c r="F3" s="128">
        <v>59</v>
      </c>
      <c r="G3" s="128">
        <v>54</v>
      </c>
      <c r="H3" s="128">
        <v>56</v>
      </c>
      <c r="I3" s="128">
        <v>52</v>
      </c>
      <c r="J3" s="156">
        <v>15.100000000000001</v>
      </c>
      <c r="K3" s="156">
        <f>AVERAGE(SMALL((D3:F3),{1,2,3}))-$E$1</f>
        <v>17.933333333333337</v>
      </c>
      <c r="L3" s="156">
        <f>AVERAGE(SMALL(($D3:G3),{1,2,3,4}))-35.4</f>
        <v>18.100000000000001</v>
      </c>
      <c r="M3" s="156">
        <f>AVERAGE(SMALL((D3:H3),{1,2,3,4}))-35.4</f>
        <v>17.350000000000001</v>
      </c>
      <c r="N3" s="156">
        <f>AVERAGE(SMALL(($D3:I3),{1,2,3,4}))-35.4</f>
        <v>16.350000000000001</v>
      </c>
      <c r="O3" s="130">
        <f t="shared" ref="O3:O34" si="1">COUNT(F3:I3)</f>
        <v>4</v>
      </c>
      <c r="P3" s="131">
        <v>2</v>
      </c>
      <c r="R3" s="132"/>
      <c r="S3" s="132"/>
      <c r="T3" s="132"/>
    </row>
    <row r="4" spans="1:56" ht="15.75" x14ac:dyDescent="0.25">
      <c r="A4" s="125" t="s">
        <v>34</v>
      </c>
      <c r="B4" s="126" t="s">
        <v>208</v>
      </c>
      <c r="C4" s="126">
        <v>4</v>
      </c>
      <c r="D4" s="127">
        <f>J4+35.4</f>
        <v>42.25</v>
      </c>
      <c r="E4" s="127">
        <f t="shared" si="0"/>
        <v>42.25</v>
      </c>
      <c r="F4" s="128">
        <v>52</v>
      </c>
      <c r="G4" s="128">
        <v>42</v>
      </c>
      <c r="H4" s="128">
        <v>44</v>
      </c>
      <c r="I4" s="128">
        <v>51</v>
      </c>
      <c r="J4" s="156">
        <v>6.8500000000000014</v>
      </c>
      <c r="K4" s="156">
        <f>AVERAGE(SMALL((D4:F4),{1,2,3}))-$E$1</f>
        <v>10.100000000000001</v>
      </c>
      <c r="L4" s="156">
        <f>AVERAGE(SMALL(($D4:G4),{1,2,3,4}))-35.4</f>
        <v>9.2250000000000014</v>
      </c>
      <c r="M4" s="156">
        <f>AVERAGE(SMALL((D4:H4),{1,2,3,4}))-35.4</f>
        <v>7.2250000000000014</v>
      </c>
      <c r="N4" s="156">
        <f>AVERAGE(SMALL(($D4:I4),{1,2,3,4}))-35.4</f>
        <v>7.2250000000000014</v>
      </c>
      <c r="O4" s="130">
        <f t="shared" si="1"/>
        <v>4</v>
      </c>
      <c r="P4" s="131">
        <v>2</v>
      </c>
      <c r="R4" s="133"/>
      <c r="S4" s="163"/>
      <c r="T4" s="164"/>
    </row>
    <row r="5" spans="1:56" ht="15.75" x14ac:dyDescent="0.25">
      <c r="A5" s="135" t="s">
        <v>37</v>
      </c>
      <c r="B5" s="126" t="s">
        <v>209</v>
      </c>
      <c r="C5" s="126">
        <v>7</v>
      </c>
      <c r="D5" s="129">
        <f>AVERAGE(F5:G5)</f>
        <v>61.5</v>
      </c>
      <c r="E5" s="129">
        <f t="shared" si="0"/>
        <v>61.5</v>
      </c>
      <c r="F5" s="128">
        <v>59</v>
      </c>
      <c r="G5" s="128">
        <v>64</v>
      </c>
      <c r="H5" s="128">
        <v>50</v>
      </c>
      <c r="I5" s="128">
        <v>47</v>
      </c>
      <c r="J5" s="156" t="s">
        <v>171</v>
      </c>
      <c r="K5" s="156" t="s">
        <v>171</v>
      </c>
      <c r="L5" s="156">
        <f>AVERAGE(SMALL((F5:G5),{1,2}))-$E$1</f>
        <v>26.1</v>
      </c>
      <c r="M5" s="156">
        <f>AVERAGE(SMALL((D5:H5),{1,2,3,4}))-35.4</f>
        <v>22.6</v>
      </c>
      <c r="N5" s="156">
        <f>AVERAGE(SMALL(($D5:I5),{1,2,3,4}))-35.4</f>
        <v>18.975000000000001</v>
      </c>
      <c r="O5" s="130">
        <f t="shared" si="1"/>
        <v>4</v>
      </c>
      <c r="P5" s="131">
        <v>0</v>
      </c>
      <c r="R5" s="133"/>
      <c r="S5" s="163"/>
      <c r="T5" s="164"/>
    </row>
    <row r="6" spans="1:56" ht="17.25" customHeight="1" x14ac:dyDescent="0.25">
      <c r="A6" s="125" t="s">
        <v>40</v>
      </c>
      <c r="B6" s="126" t="s">
        <v>208</v>
      </c>
      <c r="C6" s="126">
        <v>8</v>
      </c>
      <c r="D6" s="127">
        <f t="shared" ref="D6:D11" si="2">J6+35.4</f>
        <v>52.75</v>
      </c>
      <c r="E6" s="127">
        <f t="shared" si="0"/>
        <v>52.75</v>
      </c>
      <c r="F6" s="128">
        <v>52</v>
      </c>
      <c r="G6" s="128">
        <v>55</v>
      </c>
      <c r="H6" s="128">
        <v>52</v>
      </c>
      <c r="I6" s="128">
        <v>59</v>
      </c>
      <c r="J6" s="156">
        <v>17.350000000000001</v>
      </c>
      <c r="K6" s="156">
        <f>AVERAGE(SMALL((D6:F6),{1,2,3}))-$E$1</f>
        <v>17.100000000000001</v>
      </c>
      <c r="L6" s="156">
        <f>AVERAGE(SMALL(($D6:G6),{1,2,3,4}))-35.4</f>
        <v>17.725000000000001</v>
      </c>
      <c r="M6" s="156">
        <f>AVERAGE(SMALL((D6:H6),{1,2,3,4}))-35.4</f>
        <v>16.975000000000001</v>
      </c>
      <c r="N6" s="156">
        <f>AVERAGE(SMALL(($D6:I6),{1,2,3,4}))-35.4</f>
        <v>16.975000000000001</v>
      </c>
      <c r="O6" s="130">
        <f t="shared" si="1"/>
        <v>4</v>
      </c>
      <c r="P6" s="131">
        <v>2</v>
      </c>
      <c r="R6" s="133"/>
      <c r="S6" s="163"/>
      <c r="T6" s="164"/>
    </row>
    <row r="7" spans="1:56" s="137" customFormat="1" ht="18.75" x14ac:dyDescent="0.3">
      <c r="A7" s="125" t="s">
        <v>43</v>
      </c>
      <c r="B7" s="126" t="s">
        <v>208</v>
      </c>
      <c r="C7" s="126">
        <v>7</v>
      </c>
      <c r="D7" s="127">
        <f t="shared" si="2"/>
        <v>40.5</v>
      </c>
      <c r="E7" s="127">
        <f t="shared" si="0"/>
        <v>40.5</v>
      </c>
      <c r="F7" s="128">
        <v>44</v>
      </c>
      <c r="G7" s="128">
        <v>44</v>
      </c>
      <c r="H7" s="128">
        <v>45</v>
      </c>
      <c r="I7" s="128">
        <v>44</v>
      </c>
      <c r="J7" s="156">
        <v>5.1000000000000014</v>
      </c>
      <c r="K7" s="156">
        <f>AVERAGE(SMALL((D7:F7),{1,2,3}))-$E$1</f>
        <v>6.2666666666666657</v>
      </c>
      <c r="L7" s="156">
        <f>AVERAGE(SMALL(($D7:G7),{1,2,3,4}))-35.4</f>
        <v>6.8500000000000014</v>
      </c>
      <c r="M7" s="156">
        <f>AVERAGE(SMALL((D7:H7),{1,2,3,4}))-35.4</f>
        <v>6.8500000000000014</v>
      </c>
      <c r="N7" s="156">
        <f>AVERAGE(SMALL(($D7:I7),{1,2,3,4}))-35.4</f>
        <v>6.8500000000000014</v>
      </c>
      <c r="O7" s="130">
        <f t="shared" si="1"/>
        <v>4</v>
      </c>
      <c r="P7" s="131">
        <v>2</v>
      </c>
      <c r="Q7"/>
      <c r="R7" s="133"/>
      <c r="S7" s="163"/>
      <c r="T7" s="164"/>
      <c r="U7" s="136"/>
      <c r="V7" s="136"/>
      <c r="W7" s="136"/>
      <c r="X7"/>
      <c r="Y7"/>
      <c r="Z7"/>
      <c r="AA7"/>
      <c r="AB7"/>
      <c r="AC7"/>
      <c r="AD7"/>
      <c r="AE7"/>
      <c r="AF7"/>
      <c r="AG7"/>
      <c r="AH7"/>
      <c r="AI7"/>
      <c r="AJ7"/>
      <c r="AK7"/>
      <c r="AL7"/>
      <c r="AM7"/>
      <c r="AN7"/>
      <c r="AO7"/>
      <c r="AP7"/>
      <c r="AQ7"/>
      <c r="AR7"/>
      <c r="AS7"/>
      <c r="AT7"/>
      <c r="AU7"/>
      <c r="AV7"/>
      <c r="AW7"/>
      <c r="AX7"/>
      <c r="AY7"/>
      <c r="AZ7"/>
      <c r="BA7"/>
      <c r="BB7"/>
      <c r="BC7"/>
      <c r="BD7"/>
    </row>
    <row r="8" spans="1:56" ht="18.75" customHeight="1" x14ac:dyDescent="0.3">
      <c r="A8" s="125" t="s">
        <v>36</v>
      </c>
      <c r="B8" s="126" t="s">
        <v>208</v>
      </c>
      <c r="C8" s="126">
        <v>6</v>
      </c>
      <c r="D8" s="127">
        <f t="shared" si="2"/>
        <v>43.25</v>
      </c>
      <c r="E8" s="127">
        <f t="shared" si="0"/>
        <v>43.25</v>
      </c>
      <c r="F8" s="128">
        <v>48</v>
      </c>
      <c r="G8" s="128" t="s">
        <v>172</v>
      </c>
      <c r="H8" s="128" t="s">
        <v>172</v>
      </c>
      <c r="I8" s="128">
        <v>42</v>
      </c>
      <c r="J8" s="156">
        <v>7.8500000000000014</v>
      </c>
      <c r="K8" s="156">
        <f>AVERAGE(SMALL((D8:F8),{1,2,3}))-$E$1</f>
        <v>9.4333333333333371</v>
      </c>
      <c r="L8" s="156">
        <f>AVERAGE(SMALL(($D8:G8),{1,2,3}))-35.4</f>
        <v>9.4333333333333371</v>
      </c>
      <c r="M8" s="156">
        <f>AVERAGE(SMALL((D8:H8),{1,2,3}))-35.4</f>
        <v>9.4333333333333371</v>
      </c>
      <c r="N8" s="156">
        <f>AVERAGE(SMALL(($D8:I8),{1,2,3,4}))-35.4</f>
        <v>8.7250000000000014</v>
      </c>
      <c r="O8" s="130">
        <f t="shared" si="1"/>
        <v>2</v>
      </c>
      <c r="P8" s="131">
        <v>2</v>
      </c>
      <c r="R8" s="133"/>
      <c r="S8" s="163"/>
      <c r="T8" s="164"/>
      <c r="U8" s="138"/>
      <c r="V8" s="139"/>
      <c r="W8" s="136"/>
    </row>
    <row r="9" spans="1:56" ht="18.75" x14ac:dyDescent="0.3">
      <c r="A9" s="125" t="s">
        <v>47</v>
      </c>
      <c r="B9" s="126" t="s">
        <v>208</v>
      </c>
      <c r="C9" s="126">
        <v>3</v>
      </c>
      <c r="D9" s="127">
        <f t="shared" si="2"/>
        <v>43.875</v>
      </c>
      <c r="E9" s="127">
        <f t="shared" si="0"/>
        <v>43.875</v>
      </c>
      <c r="F9" s="128">
        <v>44</v>
      </c>
      <c r="G9" s="128">
        <v>41</v>
      </c>
      <c r="H9" s="128">
        <v>46</v>
      </c>
      <c r="I9" s="128">
        <v>46</v>
      </c>
      <c r="J9" s="156">
        <v>8.4750000000000014</v>
      </c>
      <c r="K9" s="156">
        <f>AVERAGE(SMALL((D9:F9),{1,2,3}))-$E$1</f>
        <v>8.5166666666666657</v>
      </c>
      <c r="L9" s="156">
        <f>AVERAGE(SMALL(($D9:G9),{1,2,3,4}))-35.4</f>
        <v>7.7875000000000014</v>
      </c>
      <c r="M9" s="156">
        <f>AVERAGE(SMALL((D9:H9),{1,2,3,4}))-35.4</f>
        <v>7.7875000000000014</v>
      </c>
      <c r="N9" s="156">
        <f>AVERAGE(SMALL(($D9:I9),{1,2,3,4}))-35.4</f>
        <v>7.7875000000000014</v>
      </c>
      <c r="O9" s="130">
        <f t="shared" si="1"/>
        <v>4</v>
      </c>
      <c r="P9" s="131">
        <v>2</v>
      </c>
      <c r="R9" s="140"/>
      <c r="T9" s="141"/>
      <c r="U9" s="142"/>
      <c r="V9" s="143"/>
      <c r="W9" s="136"/>
    </row>
    <row r="10" spans="1:56" ht="18.75" x14ac:dyDescent="0.3">
      <c r="A10" s="125" t="s">
        <v>39</v>
      </c>
      <c r="B10" s="126" t="s">
        <v>208</v>
      </c>
      <c r="C10" s="126">
        <v>6</v>
      </c>
      <c r="D10" s="127">
        <f t="shared" si="2"/>
        <v>46.04</v>
      </c>
      <c r="E10" s="127">
        <f t="shared" si="0"/>
        <v>46.04</v>
      </c>
      <c r="F10" s="128" t="s">
        <v>172</v>
      </c>
      <c r="G10" s="128">
        <v>53</v>
      </c>
      <c r="H10" s="128">
        <v>51</v>
      </c>
      <c r="I10" s="128">
        <v>47</v>
      </c>
      <c r="J10" s="156">
        <v>10.64</v>
      </c>
      <c r="K10" s="156">
        <f>AVERAGE(SMALL((D10:F10),{1,2}))-$E$1</f>
        <v>10.64</v>
      </c>
      <c r="L10" s="156">
        <f>AVERAGE(SMALL(($D10:G10),{1,2,3}))-35.4</f>
        <v>12.959999999999994</v>
      </c>
      <c r="M10" s="156">
        <f>AVERAGE(SMALL((D10:H10),{1,2,3,4}))-35.4</f>
        <v>13.619999999999997</v>
      </c>
      <c r="N10" s="156">
        <f>AVERAGE(SMALL(($D10:I10),{1,2,3,4}))-35.4</f>
        <v>12.119999999999997</v>
      </c>
      <c r="O10" s="130">
        <f t="shared" si="1"/>
        <v>3</v>
      </c>
      <c r="P10" s="131">
        <v>2</v>
      </c>
      <c r="R10" t="s">
        <v>195</v>
      </c>
      <c r="S10" s="144" t="s">
        <v>196</v>
      </c>
      <c r="T10" s="139"/>
      <c r="U10" s="142"/>
      <c r="V10" s="143"/>
      <c r="W10" s="136"/>
    </row>
    <row r="11" spans="1:56" ht="18.75" x14ac:dyDescent="0.3">
      <c r="A11" s="125" t="s">
        <v>52</v>
      </c>
      <c r="B11" s="126" t="s">
        <v>208</v>
      </c>
      <c r="C11" s="126">
        <v>3</v>
      </c>
      <c r="D11" s="127">
        <f t="shared" si="2"/>
        <v>47.25</v>
      </c>
      <c r="E11" s="127">
        <f t="shared" si="0"/>
        <v>47.25</v>
      </c>
      <c r="F11" s="128">
        <v>55</v>
      </c>
      <c r="G11" s="128">
        <v>49</v>
      </c>
      <c r="H11" s="128">
        <v>47</v>
      </c>
      <c r="I11" s="128">
        <v>50</v>
      </c>
      <c r="J11" s="156">
        <v>11.850000000000001</v>
      </c>
      <c r="K11" s="156">
        <f>AVERAGE(SMALL((D11:F11),{1,2,3}))-$E$1</f>
        <v>14.433333333333337</v>
      </c>
      <c r="L11" s="156">
        <f>AVERAGE(SMALL(($D11:G11),{1,2,3,4}))-35.4</f>
        <v>14.225000000000001</v>
      </c>
      <c r="M11" s="156">
        <f>AVERAGE(SMALL((D11:H11),{1,2,3,4}))-35.4</f>
        <v>12.225000000000001</v>
      </c>
      <c r="N11" s="156">
        <f>AVERAGE(SMALL(($D11:I11),{1,2,3,4}))-35.4</f>
        <v>12.225000000000001</v>
      </c>
      <c r="O11" s="130">
        <f t="shared" si="1"/>
        <v>4</v>
      </c>
      <c r="P11" s="131">
        <v>2</v>
      </c>
      <c r="R11" s="132" t="s">
        <v>197</v>
      </c>
      <c r="S11" s="132"/>
      <c r="T11" s="136"/>
      <c r="W11" s="136"/>
    </row>
    <row r="12" spans="1:56" ht="18.75" x14ac:dyDescent="0.3">
      <c r="A12" s="125" t="s">
        <v>41</v>
      </c>
      <c r="B12" s="126" t="s">
        <v>209</v>
      </c>
      <c r="C12" s="126">
        <v>1</v>
      </c>
      <c r="D12" s="129">
        <f>AVERAGE(F12:H12)</f>
        <v>45.5</v>
      </c>
      <c r="E12" s="129">
        <f t="shared" si="0"/>
        <v>45.5</v>
      </c>
      <c r="F12" s="128">
        <v>47</v>
      </c>
      <c r="G12" s="128" t="s">
        <v>172</v>
      </c>
      <c r="H12" s="128">
        <v>44</v>
      </c>
      <c r="I12" s="128">
        <v>46</v>
      </c>
      <c r="J12" s="156" t="s">
        <v>171</v>
      </c>
      <c r="K12" s="156" t="s">
        <v>171</v>
      </c>
      <c r="L12" s="156" t="s">
        <v>171</v>
      </c>
      <c r="M12" s="156">
        <f>AVERAGE(SMALL((D12:H12),{1,2,3,4}))-35.4</f>
        <v>10.100000000000001</v>
      </c>
      <c r="N12" s="156">
        <f>AVERAGE(SMALL(($D12:I12),{1,2,3,4}))-35.4</f>
        <v>9.8500000000000014</v>
      </c>
      <c r="O12" s="130">
        <f t="shared" si="1"/>
        <v>3</v>
      </c>
      <c r="P12" s="131">
        <v>0</v>
      </c>
      <c r="R12" s="132" t="s">
        <v>198</v>
      </c>
      <c r="S12" s="134">
        <v>0.6</v>
      </c>
      <c r="T12" s="136"/>
      <c r="W12" s="136"/>
    </row>
    <row r="13" spans="1:56" ht="18.75" x14ac:dyDescent="0.3">
      <c r="A13" s="125" t="s">
        <v>56</v>
      </c>
      <c r="B13" s="126" t="s">
        <v>208</v>
      </c>
      <c r="C13" s="126">
        <v>6</v>
      </c>
      <c r="D13" s="127">
        <f>J13+35.4</f>
        <v>45.0625</v>
      </c>
      <c r="E13" s="127">
        <f t="shared" si="0"/>
        <v>45.0625</v>
      </c>
      <c r="F13" s="128">
        <v>54</v>
      </c>
      <c r="G13" s="128">
        <v>49</v>
      </c>
      <c r="H13" s="128">
        <v>49</v>
      </c>
      <c r="I13" s="128" t="s">
        <v>172</v>
      </c>
      <c r="J13" s="156">
        <v>9.6625000000000014</v>
      </c>
      <c r="K13" s="156">
        <f>AVERAGE(SMALL((D13:F13),{1,2,3}))-$E$1</f>
        <v>12.641666666666666</v>
      </c>
      <c r="L13" s="156">
        <f>AVERAGE(SMALL(($D13:G13),{1,2,3,4}))-35.4</f>
        <v>12.881250000000001</v>
      </c>
      <c r="M13" s="156">
        <f>AVERAGE(SMALL((D13:H13),{1,2,3,4}))-35.4</f>
        <v>11.631250000000001</v>
      </c>
      <c r="N13" s="156">
        <f>AVERAGE(SMALL(($D13:I13),{1,2,3,4}))-35.4</f>
        <v>11.631250000000001</v>
      </c>
      <c r="O13" s="130">
        <f t="shared" si="1"/>
        <v>3</v>
      </c>
      <c r="P13" s="131">
        <v>2</v>
      </c>
      <c r="R13" s="132" t="s">
        <v>199</v>
      </c>
      <c r="S13" s="134">
        <v>0.7</v>
      </c>
      <c r="T13" s="136"/>
    </row>
    <row r="14" spans="1:56" ht="18.75" x14ac:dyDescent="0.3">
      <c r="A14" s="125" t="s">
        <v>59</v>
      </c>
      <c r="B14" s="126" t="s">
        <v>208</v>
      </c>
      <c r="C14" s="126">
        <v>5</v>
      </c>
      <c r="D14" s="127">
        <f>J14+35.4</f>
        <v>41.25</v>
      </c>
      <c r="E14" s="127">
        <f t="shared" si="0"/>
        <v>41.25</v>
      </c>
      <c r="F14" s="128">
        <v>43</v>
      </c>
      <c r="G14" s="128">
        <v>47</v>
      </c>
      <c r="H14" s="128" t="s">
        <v>172</v>
      </c>
      <c r="I14" s="128">
        <v>40</v>
      </c>
      <c r="J14" s="156">
        <v>5.8500000000000014</v>
      </c>
      <c r="K14" s="156">
        <f>AVERAGE(SMALL((D14:F14),{1,2,3}))-$E$1</f>
        <v>6.4333333333333371</v>
      </c>
      <c r="L14" s="156">
        <f>AVERAGE(SMALL(($D14:G14),{1,2,3,4}))-35.4</f>
        <v>7.7250000000000014</v>
      </c>
      <c r="M14" s="156">
        <f>AVERAGE(SMALL((D14:H14),{1,2,3,4}))-35.4</f>
        <v>7.7250000000000014</v>
      </c>
      <c r="N14" s="156">
        <f>AVERAGE(SMALL(($D14:I14),{1,2,3,4}))-35.4</f>
        <v>5.9750000000000014</v>
      </c>
      <c r="O14" s="130">
        <f t="shared" si="1"/>
        <v>3</v>
      </c>
      <c r="P14" s="131">
        <v>2</v>
      </c>
      <c r="R14" s="132" t="s">
        <v>200</v>
      </c>
      <c r="S14" s="134">
        <v>0.8</v>
      </c>
      <c r="T14" s="136"/>
    </row>
    <row r="15" spans="1:56" s="137" customFormat="1" ht="15.75" x14ac:dyDescent="0.25">
      <c r="A15" s="145" t="s">
        <v>38</v>
      </c>
      <c r="B15" s="126" t="s">
        <v>208</v>
      </c>
      <c r="C15" s="126">
        <v>1</v>
      </c>
      <c r="D15" s="127">
        <f>J15+35.4</f>
        <v>39.5</v>
      </c>
      <c r="E15" s="127">
        <f t="shared" si="0"/>
        <v>39.5</v>
      </c>
      <c r="F15" s="128">
        <v>46</v>
      </c>
      <c r="G15" s="128">
        <v>42</v>
      </c>
      <c r="H15" s="128">
        <v>49</v>
      </c>
      <c r="I15" s="128">
        <v>40</v>
      </c>
      <c r="J15" s="156">
        <v>4.1000000000000014</v>
      </c>
      <c r="K15" s="156">
        <f>AVERAGE(SMALL((D15:F15),{1,2,3}))-$E$1</f>
        <v>6.2666666666666657</v>
      </c>
      <c r="L15" s="156">
        <f>AVERAGE(SMALL(($D15:G15),{1,2,3,4}))-35.4</f>
        <v>6.3500000000000014</v>
      </c>
      <c r="M15" s="156">
        <f>AVERAGE(SMALL((D15:H15),{1,2,3,4}))-35.4</f>
        <v>6.3500000000000014</v>
      </c>
      <c r="N15" s="156">
        <f>AVERAGE(SMALL(($D15:I15),{1,2,3,4}))-35.4</f>
        <v>4.8500000000000014</v>
      </c>
      <c r="O15" s="130">
        <f t="shared" si="1"/>
        <v>4</v>
      </c>
      <c r="P15" s="131">
        <v>2</v>
      </c>
      <c r="Q15"/>
      <c r="R15" s="132" t="s">
        <v>201</v>
      </c>
      <c r="S15" s="134">
        <v>0.9</v>
      </c>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row>
    <row r="16" spans="1:56" ht="15.75" x14ac:dyDescent="0.25">
      <c r="A16" s="125" t="s">
        <v>62</v>
      </c>
      <c r="B16" s="126" t="s">
        <v>209</v>
      </c>
      <c r="C16" s="126">
        <v>5</v>
      </c>
      <c r="D16" s="129">
        <f>AVERAGE(F16:G16)</f>
        <v>44</v>
      </c>
      <c r="E16" s="129">
        <f t="shared" si="0"/>
        <v>44</v>
      </c>
      <c r="F16" s="128">
        <v>46</v>
      </c>
      <c r="G16" s="128">
        <v>42</v>
      </c>
      <c r="H16" s="128">
        <v>49</v>
      </c>
      <c r="I16" s="128">
        <v>46</v>
      </c>
      <c r="J16" s="156" t="s">
        <v>171</v>
      </c>
      <c r="K16" s="156" t="s">
        <v>171</v>
      </c>
      <c r="L16" s="156">
        <f>AVERAGE(SMALL((F16:G16),{1,2}))-$E$1</f>
        <v>8.6000000000000014</v>
      </c>
      <c r="M16" s="156">
        <f>AVERAGE(SMALL((D16:H16),{1,2,3,4}))-35.4</f>
        <v>8.6000000000000014</v>
      </c>
      <c r="N16" s="156">
        <f>AVERAGE(SMALL(($D16:I16),{1,2,3,4}))-35.4</f>
        <v>8.6000000000000014</v>
      </c>
      <c r="O16" s="130">
        <f t="shared" si="1"/>
        <v>4</v>
      </c>
      <c r="P16" s="131">
        <v>0</v>
      </c>
      <c r="R16" s="146" t="s">
        <v>202</v>
      </c>
    </row>
    <row r="17" spans="1:56" ht="15.75" x14ac:dyDescent="0.25">
      <c r="A17" s="145" t="s">
        <v>63</v>
      </c>
      <c r="B17" s="126" t="s">
        <v>208</v>
      </c>
      <c r="C17" s="126">
        <v>8</v>
      </c>
      <c r="D17" s="127">
        <f t="shared" ref="D17:D22" si="3">J17+35.4</f>
        <v>53.75</v>
      </c>
      <c r="E17" s="127">
        <f t="shared" si="0"/>
        <v>53.75</v>
      </c>
      <c r="F17" s="128">
        <v>51</v>
      </c>
      <c r="G17" s="128">
        <v>55</v>
      </c>
      <c r="H17" s="128">
        <v>48</v>
      </c>
      <c r="I17" s="128">
        <v>49</v>
      </c>
      <c r="J17" s="156">
        <v>18.350000000000001</v>
      </c>
      <c r="K17" s="156">
        <f>AVERAGE(SMALL((D17:F17),{1,2,3}))-$E$1</f>
        <v>17.433333333333337</v>
      </c>
      <c r="L17" s="156">
        <f>AVERAGE(SMALL(($D17:G17),{1,2,3,4}))-35.4</f>
        <v>17.975000000000001</v>
      </c>
      <c r="M17" s="156">
        <f>AVERAGE(SMALL((D17:H17),{1,2,3,4}))-35.4</f>
        <v>16.225000000000001</v>
      </c>
      <c r="N17" s="156">
        <f>AVERAGE(SMALL(($D17:I17),{1,2,3,4}))-35.4</f>
        <v>15.037500000000001</v>
      </c>
      <c r="O17" s="130">
        <f t="shared" si="1"/>
        <v>4</v>
      </c>
      <c r="P17" s="131">
        <v>2</v>
      </c>
      <c r="R17" s="147" t="s">
        <v>203</v>
      </c>
      <c r="S17" s="147"/>
      <c r="T17" s="147"/>
      <c r="U17" s="147"/>
      <c r="V17" s="147"/>
      <c r="W17" s="147"/>
      <c r="X17" s="147"/>
      <c r="Y17" s="147"/>
      <c r="Z17" s="147"/>
    </row>
    <row r="18" spans="1:56" s="137" customFormat="1" ht="15.75" x14ac:dyDescent="0.25">
      <c r="A18" s="125" t="s">
        <v>66</v>
      </c>
      <c r="B18" s="126" t="s">
        <v>208</v>
      </c>
      <c r="C18" s="126">
        <v>8</v>
      </c>
      <c r="D18" s="127">
        <f t="shared" si="3"/>
        <v>37.5</v>
      </c>
      <c r="E18" s="127">
        <f t="shared" si="0"/>
        <v>37.5</v>
      </c>
      <c r="F18" s="128">
        <v>39</v>
      </c>
      <c r="G18" s="128">
        <v>41</v>
      </c>
      <c r="H18" s="128">
        <v>42</v>
      </c>
      <c r="I18" s="128">
        <v>41</v>
      </c>
      <c r="J18" s="156">
        <v>2.1000000000000014</v>
      </c>
      <c r="K18" s="156">
        <f>AVERAGE(SMALL((D18:F18),{1,2,3}))-$E$1</f>
        <v>2.6000000000000014</v>
      </c>
      <c r="L18" s="156">
        <f>AVERAGE(SMALL(($D18:G18),{1,2,3,4}))-35.4</f>
        <v>3.3500000000000014</v>
      </c>
      <c r="M18" s="156">
        <f>AVERAGE(SMALL((D18:H18),{1,2,3,4}))-35.4</f>
        <v>3.3500000000000014</v>
      </c>
      <c r="N18" s="156">
        <f>AVERAGE(SMALL(($D18:I18),{1,2,3,4}))-35.4</f>
        <v>3.3500000000000014</v>
      </c>
      <c r="O18" s="130">
        <f t="shared" si="1"/>
        <v>4</v>
      </c>
      <c r="P18" s="131">
        <v>2</v>
      </c>
      <c r="Q18"/>
      <c r="R18"/>
      <c r="S18" s="147" t="s">
        <v>204</v>
      </c>
      <c r="T18" s="147"/>
      <c r="U18" s="147"/>
      <c r="V18" s="147"/>
      <c r="W18" s="148"/>
      <c r="X18" s="147"/>
      <c r="Y18" s="147"/>
      <c r="Z18"/>
      <c r="AA18"/>
      <c r="AB18"/>
      <c r="AC18"/>
      <c r="AD18"/>
      <c r="AE18"/>
      <c r="AF18"/>
      <c r="AG18"/>
      <c r="AH18"/>
      <c r="AI18"/>
      <c r="AJ18"/>
      <c r="AK18"/>
      <c r="AL18"/>
      <c r="AM18"/>
      <c r="AN18"/>
      <c r="AO18"/>
      <c r="AP18"/>
      <c r="AQ18"/>
      <c r="AR18"/>
      <c r="AS18"/>
      <c r="AT18"/>
      <c r="AU18"/>
      <c r="AV18"/>
      <c r="AW18"/>
      <c r="AX18"/>
      <c r="AY18"/>
      <c r="AZ18"/>
      <c r="BA18"/>
      <c r="BB18"/>
      <c r="BC18"/>
      <c r="BD18"/>
    </row>
    <row r="19" spans="1:56" ht="15.75" x14ac:dyDescent="0.25">
      <c r="A19" s="125" t="s">
        <v>69</v>
      </c>
      <c r="B19" s="126" t="s">
        <v>208</v>
      </c>
      <c r="C19" s="126">
        <v>5</v>
      </c>
      <c r="D19" s="127">
        <f t="shared" si="3"/>
        <v>45</v>
      </c>
      <c r="E19" s="127">
        <f t="shared" si="0"/>
        <v>45</v>
      </c>
      <c r="F19" s="128">
        <v>51</v>
      </c>
      <c r="G19" s="128">
        <v>48</v>
      </c>
      <c r="H19" s="128" t="s">
        <v>172</v>
      </c>
      <c r="I19" s="128" t="s">
        <v>172</v>
      </c>
      <c r="J19" s="156">
        <v>9.6000000000000014</v>
      </c>
      <c r="K19" s="156">
        <f>AVERAGE(SMALL((D19:F19),{1,2,3}))-$E$1</f>
        <v>11.600000000000001</v>
      </c>
      <c r="L19" s="156">
        <f>AVERAGE(SMALL(($D19:G19),{1,2,3,4}))-35.4</f>
        <v>11.850000000000001</v>
      </c>
      <c r="M19" s="156">
        <f>AVERAGE(SMALL((D19:H19),{1,2,3}))-$E$1</f>
        <v>10.600000000000001</v>
      </c>
      <c r="N19" s="156">
        <f>AVERAGE(SMALL(($D19:I19),{1,2,3,4}))-35.4</f>
        <v>11.850000000000001</v>
      </c>
      <c r="O19" s="130">
        <f t="shared" si="1"/>
        <v>2</v>
      </c>
      <c r="P19" s="131">
        <v>2</v>
      </c>
      <c r="R19" s="147" t="s">
        <v>205</v>
      </c>
      <c r="S19" s="147"/>
      <c r="T19" s="147"/>
      <c r="U19" s="147"/>
      <c r="V19" s="147"/>
      <c r="W19" s="147"/>
      <c r="X19" s="147"/>
      <c r="Y19" s="147"/>
      <c r="Z19" s="147"/>
    </row>
    <row r="20" spans="1:56" ht="15.75" x14ac:dyDescent="0.25">
      <c r="A20" s="125" t="s">
        <v>72</v>
      </c>
      <c r="B20" s="126" t="s">
        <v>208</v>
      </c>
      <c r="C20" s="126">
        <v>5</v>
      </c>
      <c r="D20" s="149">
        <f t="shared" si="3"/>
        <v>42.25</v>
      </c>
      <c r="E20" s="149">
        <f t="shared" si="0"/>
        <v>42.25</v>
      </c>
      <c r="F20" s="128" t="s">
        <v>172</v>
      </c>
      <c r="G20" s="128">
        <v>44</v>
      </c>
      <c r="H20" s="128">
        <v>39</v>
      </c>
      <c r="I20" s="128">
        <v>39</v>
      </c>
      <c r="J20" s="156">
        <v>6.8500000000000014</v>
      </c>
      <c r="K20" s="156">
        <f>AVERAGE(SMALL((D20:F20),{1,2}))-$E$1</f>
        <v>6.8500000000000014</v>
      </c>
      <c r="L20" s="156">
        <f>AVERAGE(SMALL(($D20:G20),{1,2,3}))-35.4</f>
        <v>7.4333333333333371</v>
      </c>
      <c r="M20" s="156">
        <f>AVERAGE(SMALL((D20:H20),{1,2,3,4}))-35.4</f>
        <v>6.4750000000000014</v>
      </c>
      <c r="N20" s="156">
        <f>AVERAGE(SMALL(($D20:I20),{1,2,3,4}))-35.4</f>
        <v>5.2250000000000014</v>
      </c>
      <c r="O20" s="130">
        <f t="shared" si="1"/>
        <v>3</v>
      </c>
      <c r="P20" s="131">
        <v>2</v>
      </c>
    </row>
    <row r="21" spans="1:56" s="137" customFormat="1" ht="15.75" x14ac:dyDescent="0.25">
      <c r="A21" s="125" t="s">
        <v>75</v>
      </c>
      <c r="B21" s="126" t="s">
        <v>208</v>
      </c>
      <c r="C21" s="126">
        <v>5</v>
      </c>
      <c r="D21" s="149">
        <f t="shared" si="3"/>
        <v>43.5</v>
      </c>
      <c r="E21" s="149">
        <f t="shared" si="0"/>
        <v>43.5</v>
      </c>
      <c r="F21" s="128">
        <v>41</v>
      </c>
      <c r="G21" s="128">
        <v>44</v>
      </c>
      <c r="H21" s="128">
        <v>35</v>
      </c>
      <c r="I21" s="128">
        <v>44</v>
      </c>
      <c r="J21" s="156">
        <v>8.1000000000000014</v>
      </c>
      <c r="K21" s="156">
        <f>AVERAGE(SMALL((D21:F21),{1,2,3}))-$E$1</f>
        <v>7.2666666666666657</v>
      </c>
      <c r="L21" s="156">
        <f>AVERAGE(SMALL(($D21:G21),{1,2,3,4}))-35.4</f>
        <v>7.6000000000000014</v>
      </c>
      <c r="M21" s="156">
        <f>AVERAGE(SMALL((D21:H21),{1,2,3,4}))-35.4</f>
        <v>5.3500000000000014</v>
      </c>
      <c r="N21" s="156">
        <f>AVERAGE(SMALL(($D21:I21),{1,2,3,4}))-35.4</f>
        <v>5.3500000000000014</v>
      </c>
      <c r="O21" s="130">
        <f t="shared" si="1"/>
        <v>4</v>
      </c>
      <c r="P21" s="131">
        <v>2</v>
      </c>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row>
    <row r="22" spans="1:56" ht="15.75" x14ac:dyDescent="0.25">
      <c r="A22" s="125" t="s">
        <v>78</v>
      </c>
      <c r="B22" s="126" t="s">
        <v>208</v>
      </c>
      <c r="C22" s="126">
        <v>4</v>
      </c>
      <c r="D22" s="149">
        <f t="shared" si="3"/>
        <v>41.25</v>
      </c>
      <c r="E22" s="149">
        <f t="shared" si="0"/>
        <v>41.25</v>
      </c>
      <c r="F22" s="128">
        <v>46</v>
      </c>
      <c r="G22" s="128">
        <v>47</v>
      </c>
      <c r="H22" s="128">
        <v>49</v>
      </c>
      <c r="I22" s="128">
        <v>42</v>
      </c>
      <c r="J22" s="156">
        <v>5.8500000000000014</v>
      </c>
      <c r="K22" s="156">
        <f>AVERAGE(SMALL((D22:F22),{1,2,3}))-$E$1</f>
        <v>7.4333333333333371</v>
      </c>
      <c r="L22" s="156">
        <f>AVERAGE(SMALL(($D22:G22),{1,2,3,4}))-35.4</f>
        <v>8.4750000000000014</v>
      </c>
      <c r="M22" s="156">
        <f>AVERAGE(SMALL((D22:H22),{1,2,3,4}))-35.4</f>
        <v>8.4750000000000014</v>
      </c>
      <c r="N22" s="156">
        <f>AVERAGE(SMALL(($D22:I22),{1,2,3,4}))-35.4</f>
        <v>7.2250000000000014</v>
      </c>
      <c r="O22" s="130">
        <f t="shared" si="1"/>
        <v>4</v>
      </c>
      <c r="P22" s="131">
        <v>2</v>
      </c>
    </row>
    <row r="23" spans="1:56" ht="15.75" x14ac:dyDescent="0.25">
      <c r="A23" s="125" t="s">
        <v>81</v>
      </c>
      <c r="B23" s="126" t="s">
        <v>208</v>
      </c>
      <c r="C23" s="126">
        <v>5</v>
      </c>
      <c r="D23" s="150">
        <f>AVERAGE(F23:G23)</f>
        <v>48.5</v>
      </c>
      <c r="E23" s="150">
        <f t="shared" si="0"/>
        <v>48.5</v>
      </c>
      <c r="F23" s="128">
        <v>50</v>
      </c>
      <c r="G23" s="128">
        <v>47</v>
      </c>
      <c r="H23" s="128">
        <v>44</v>
      </c>
      <c r="I23" s="128">
        <v>48</v>
      </c>
      <c r="J23" s="156" t="s">
        <v>171</v>
      </c>
      <c r="K23" s="156" t="s">
        <v>171</v>
      </c>
      <c r="L23" s="156">
        <f>AVERAGE(SMALL((F23:G23),{1,2}))-$E$1</f>
        <v>13.100000000000001</v>
      </c>
      <c r="M23" s="156">
        <f>AVERAGE(SMALL((D23:H23),{1,2,3,4}))-35.4</f>
        <v>11.600000000000001</v>
      </c>
      <c r="N23" s="156">
        <f>AVERAGE(SMALL(($D23:I23),{1,2,3,4}))-35.4</f>
        <v>11.475000000000001</v>
      </c>
      <c r="O23" s="130">
        <f t="shared" si="1"/>
        <v>4</v>
      </c>
      <c r="P23" s="131">
        <v>1</v>
      </c>
    </row>
    <row r="24" spans="1:56" ht="15.75" x14ac:dyDescent="0.25">
      <c r="A24" s="125" t="s">
        <v>83</v>
      </c>
      <c r="B24" s="126" t="s">
        <v>208</v>
      </c>
      <c r="C24" s="126">
        <v>7</v>
      </c>
      <c r="D24" s="149">
        <f>J24+35.4</f>
        <v>55.25</v>
      </c>
      <c r="E24" s="149">
        <f t="shared" si="0"/>
        <v>55.25</v>
      </c>
      <c r="F24" s="128">
        <v>56</v>
      </c>
      <c r="G24" s="128">
        <v>54</v>
      </c>
      <c r="H24" s="128">
        <v>58</v>
      </c>
      <c r="I24" s="128">
        <v>52</v>
      </c>
      <c r="J24" s="156">
        <v>19.850000000000001</v>
      </c>
      <c r="K24" s="156">
        <f>AVERAGE(SMALL((D24:F24),{1,2,3}))-$E$1</f>
        <v>20.100000000000001</v>
      </c>
      <c r="L24" s="156">
        <f>AVERAGE(SMALL(($D24:G24),{1,2,3,4}))-35.4</f>
        <v>19.725000000000001</v>
      </c>
      <c r="M24" s="156">
        <f>AVERAGE(SMALL((D24:H24),{1,2,3,4}))-35.4</f>
        <v>19.725000000000001</v>
      </c>
      <c r="N24" s="156">
        <f>AVERAGE(SMALL(($D24:I24),{1,2,3,4}))-35.4</f>
        <v>18.725000000000001</v>
      </c>
      <c r="O24" s="130">
        <f t="shared" si="1"/>
        <v>4</v>
      </c>
      <c r="P24" s="131">
        <v>2</v>
      </c>
    </row>
    <row r="25" spans="1:56" ht="15.75" x14ac:dyDescent="0.25">
      <c r="A25" s="125" t="s">
        <v>85</v>
      </c>
      <c r="B25" s="126" t="s">
        <v>208</v>
      </c>
      <c r="C25" s="126">
        <v>8</v>
      </c>
      <c r="D25" s="149">
        <f>J25+35.4</f>
        <v>37.75</v>
      </c>
      <c r="E25" s="149">
        <f t="shared" si="0"/>
        <v>37.75</v>
      </c>
      <c r="F25" s="128">
        <v>37</v>
      </c>
      <c r="G25" s="128">
        <v>38</v>
      </c>
      <c r="H25" s="128">
        <v>36</v>
      </c>
      <c r="I25" s="128">
        <v>41</v>
      </c>
      <c r="J25" s="156">
        <v>2.3500000000000014</v>
      </c>
      <c r="K25" s="156">
        <f>AVERAGE(SMALL((D25:F25),{1,2,3}))-$E$1</f>
        <v>2.1000000000000014</v>
      </c>
      <c r="L25" s="156">
        <f>AVERAGE(SMALL(($D25:G25),{1,2,3,4}))-35.4</f>
        <v>2.2250000000000014</v>
      </c>
      <c r="M25" s="156">
        <f>AVERAGE(SMALL((D25:H25),{1,2,3,4}))-35.4</f>
        <v>1.7250000000000014</v>
      </c>
      <c r="N25" s="156">
        <f>AVERAGE(SMALL(($D25:I25),{1,2,3,4}))-35.4</f>
        <v>1.7250000000000014</v>
      </c>
      <c r="O25" s="130">
        <f t="shared" si="1"/>
        <v>4</v>
      </c>
      <c r="P25" s="131">
        <v>2</v>
      </c>
    </row>
    <row r="26" spans="1:56" ht="15.75" x14ac:dyDescent="0.25">
      <c r="A26" s="125" t="s">
        <v>71</v>
      </c>
      <c r="B26" s="126" t="s">
        <v>208</v>
      </c>
      <c r="C26" s="126">
        <v>2</v>
      </c>
      <c r="D26" s="149">
        <f>J26+35.4</f>
        <v>41.75</v>
      </c>
      <c r="E26" s="149">
        <f t="shared" si="0"/>
        <v>41.75</v>
      </c>
      <c r="F26" s="128">
        <v>46</v>
      </c>
      <c r="G26" s="128">
        <v>41</v>
      </c>
      <c r="H26" s="128">
        <v>42</v>
      </c>
      <c r="I26" s="128">
        <v>38</v>
      </c>
      <c r="J26" s="156">
        <v>6.3500000000000014</v>
      </c>
      <c r="K26" s="156">
        <f>AVERAGE(SMALL((D26:F26),{1,2,3}))-$E$1</f>
        <v>7.7666666666666657</v>
      </c>
      <c r="L26" s="156">
        <f>AVERAGE(SMALL(($D26:G26),{1,2,3,4}))-35.4</f>
        <v>7.2250000000000014</v>
      </c>
      <c r="M26" s="156">
        <f>AVERAGE(SMALL((D26:H26),{1,2,3,4}))-35.4</f>
        <v>6.2250000000000014</v>
      </c>
      <c r="N26" s="156">
        <f>AVERAGE(SMALL(($D26:I26),{1,2,3,4}))-35.4</f>
        <v>5.2250000000000014</v>
      </c>
      <c r="O26" s="130">
        <f t="shared" si="1"/>
        <v>4</v>
      </c>
      <c r="P26" s="131">
        <v>2</v>
      </c>
    </row>
    <row r="27" spans="1:56" ht="15.75" x14ac:dyDescent="0.25">
      <c r="A27" s="125" t="s">
        <v>90</v>
      </c>
      <c r="B27" s="126" t="s">
        <v>208</v>
      </c>
      <c r="C27" s="126">
        <v>5</v>
      </c>
      <c r="D27" s="149">
        <f>J27+35.4</f>
        <v>37</v>
      </c>
      <c r="E27" s="149">
        <f t="shared" si="0"/>
        <v>37</v>
      </c>
      <c r="F27" s="128" t="s">
        <v>172</v>
      </c>
      <c r="G27" s="128">
        <v>36</v>
      </c>
      <c r="H27" s="128">
        <v>37</v>
      </c>
      <c r="I27" s="128" t="s">
        <v>172</v>
      </c>
      <c r="J27" s="156">
        <v>1.6000000000000014</v>
      </c>
      <c r="K27" s="156">
        <f>AVERAGE(SMALL((D27:F27),{1,2}))-$E$1</f>
        <v>1.6000000000000014</v>
      </c>
      <c r="L27" s="156">
        <f>AVERAGE(SMALL(($D27:G27),{1,2,3}))-35.4</f>
        <v>1.2666666666666657</v>
      </c>
      <c r="M27" s="156">
        <f>AVERAGE(SMALL((D27:H27),{1,2,3,4}))-35.4</f>
        <v>1.3500000000000014</v>
      </c>
      <c r="N27" s="156">
        <f>AVERAGE(SMALL(($D27:I27),{1,2,3,4}))-35.4</f>
        <v>1.3500000000000014</v>
      </c>
      <c r="O27" s="130">
        <f t="shared" si="1"/>
        <v>2</v>
      </c>
      <c r="P27" s="131">
        <v>2</v>
      </c>
    </row>
    <row r="28" spans="1:56" ht="15.75" x14ac:dyDescent="0.25">
      <c r="A28" s="125" t="s">
        <v>48</v>
      </c>
      <c r="B28" s="126" t="s">
        <v>208</v>
      </c>
      <c r="C28" s="126">
        <v>1</v>
      </c>
      <c r="D28" s="149">
        <f>J28+35.4</f>
        <v>41.674999999999997</v>
      </c>
      <c r="E28" s="149">
        <f t="shared" si="0"/>
        <v>41.674999999999997</v>
      </c>
      <c r="F28" s="128" t="s">
        <v>172</v>
      </c>
      <c r="G28" s="128">
        <v>43</v>
      </c>
      <c r="H28" s="128">
        <v>42</v>
      </c>
      <c r="I28" s="128">
        <v>44</v>
      </c>
      <c r="J28" s="156">
        <v>6.2749999999999986</v>
      </c>
      <c r="K28" s="156">
        <f>AVERAGE(SMALL((D28:F28),{1,2}))-$E$1</f>
        <v>6.2749999999999986</v>
      </c>
      <c r="L28" s="156">
        <f>AVERAGE(SMALL(($D28:G28),{1,2,3}))-35.4</f>
        <v>6.7166666666666686</v>
      </c>
      <c r="M28" s="156">
        <f>AVERAGE(SMALL((F28:H28),{1,2}))-$E$1</f>
        <v>7.1000000000000014</v>
      </c>
      <c r="N28" s="156">
        <f>AVERAGE(SMALL(($D28:I28),{1,2,3,4}))-35.4</f>
        <v>6.6875</v>
      </c>
      <c r="O28" s="130">
        <f t="shared" si="1"/>
        <v>3</v>
      </c>
      <c r="P28" s="131">
        <v>2</v>
      </c>
    </row>
    <row r="29" spans="1:56" ht="15.75" x14ac:dyDescent="0.25">
      <c r="A29" s="125" t="s">
        <v>35</v>
      </c>
      <c r="B29" s="126" t="s">
        <v>208</v>
      </c>
      <c r="C29" s="126">
        <v>1</v>
      </c>
      <c r="D29" s="150">
        <f>AVERAGE(F29:G29)</f>
        <v>45.5</v>
      </c>
      <c r="E29" s="150">
        <f t="shared" si="0"/>
        <v>45.5</v>
      </c>
      <c r="F29" s="128">
        <v>44</v>
      </c>
      <c r="G29" s="128">
        <v>47</v>
      </c>
      <c r="H29" s="128">
        <v>44</v>
      </c>
      <c r="I29" s="128">
        <v>42</v>
      </c>
      <c r="J29" s="156" t="s">
        <v>171</v>
      </c>
      <c r="K29" s="156" t="s">
        <v>171</v>
      </c>
      <c r="L29" s="156">
        <f>AVERAGE(SMALL((F29:G29),{1,2}))-$E$1</f>
        <v>10.100000000000001</v>
      </c>
      <c r="M29" s="156">
        <f>AVERAGE(SMALL((D29:H29),{1,2,3,4}))-35.4</f>
        <v>9.3500000000000014</v>
      </c>
      <c r="N29" s="156">
        <f>AVERAGE(SMALL(($D29:I29),{1,2,3,4}))-35.4</f>
        <v>8.4750000000000014</v>
      </c>
      <c r="O29" s="130">
        <f t="shared" si="1"/>
        <v>4</v>
      </c>
      <c r="P29" s="131">
        <v>1</v>
      </c>
    </row>
    <row r="30" spans="1:56" ht="15.75" x14ac:dyDescent="0.25">
      <c r="A30" s="125" t="s">
        <v>97</v>
      </c>
      <c r="B30" s="126" t="s">
        <v>208</v>
      </c>
      <c r="C30" s="126">
        <v>4</v>
      </c>
      <c r="D30" s="149">
        <f>J30+35.4</f>
        <v>43.666666666666664</v>
      </c>
      <c r="E30" s="149">
        <f t="shared" si="0"/>
        <v>43.666666666666664</v>
      </c>
      <c r="F30" s="128" t="s">
        <v>172</v>
      </c>
      <c r="G30" s="128" t="s">
        <v>172</v>
      </c>
      <c r="H30" s="128" t="s">
        <v>172</v>
      </c>
      <c r="I30" s="128" t="s">
        <v>172</v>
      </c>
      <c r="J30" s="156">
        <v>8.2666666666666657</v>
      </c>
      <c r="K30" s="156">
        <f>AVERAGE(SMALL((D30:F30),{1,2}))-$E$1</f>
        <v>8.2666666666666657</v>
      </c>
      <c r="L30" s="156">
        <f>AVERAGE(SMALL((D30:E30),{1,2}))-$E$1</f>
        <v>8.2666666666666657</v>
      </c>
      <c r="M30" s="156">
        <f>AVERAGE(SMALL((D30:F30),{1,2}))-$E$1</f>
        <v>8.2666666666666657</v>
      </c>
      <c r="N30" s="156">
        <f>AVERAGE(SMALL(($D30:I30),{1,2}))-$E$1</f>
        <v>8.2666666666666657</v>
      </c>
      <c r="O30" s="130">
        <f t="shared" si="1"/>
        <v>0</v>
      </c>
      <c r="P30" s="131">
        <v>2</v>
      </c>
    </row>
    <row r="31" spans="1:56" ht="15.75" x14ac:dyDescent="0.25">
      <c r="A31" s="125" t="s">
        <v>87</v>
      </c>
      <c r="B31" s="126" t="s">
        <v>208</v>
      </c>
      <c r="C31" s="126">
        <v>2</v>
      </c>
      <c r="D31" s="149">
        <f>J31+35.4</f>
        <v>39.75</v>
      </c>
      <c r="E31" s="149">
        <f t="shared" si="0"/>
        <v>39.75</v>
      </c>
      <c r="F31" s="128">
        <v>47</v>
      </c>
      <c r="G31" s="128">
        <v>47</v>
      </c>
      <c r="H31" s="128">
        <v>42</v>
      </c>
      <c r="I31" s="128">
        <v>46</v>
      </c>
      <c r="J31" s="156">
        <v>4.3500000000000014</v>
      </c>
      <c r="K31" s="156">
        <f>AVERAGE(SMALL((D31:F31),{1,2,3}))-$E$1</f>
        <v>6.7666666666666657</v>
      </c>
      <c r="L31" s="156">
        <f>AVERAGE(SMALL(($D31:G31),{1,2,3,4}))-35.4</f>
        <v>7.9750000000000014</v>
      </c>
      <c r="M31" s="156">
        <f>AVERAGE(SMALL((D31:H31),{1,2,3,4}))-35.4</f>
        <v>6.7250000000000014</v>
      </c>
      <c r="N31" s="156">
        <f>AVERAGE(SMALL(($D31:I31),{1,2,3,4}))-35.4</f>
        <v>6.4750000000000014</v>
      </c>
      <c r="O31" s="130">
        <f t="shared" si="1"/>
        <v>4</v>
      </c>
      <c r="P31" s="131">
        <v>2</v>
      </c>
    </row>
    <row r="32" spans="1:56" ht="15.75" x14ac:dyDescent="0.25">
      <c r="A32" s="125" t="s">
        <v>74</v>
      </c>
      <c r="B32" s="126" t="s">
        <v>208</v>
      </c>
      <c r="C32" s="126">
        <v>2</v>
      </c>
      <c r="D32" s="149">
        <f>J32+35.4</f>
        <v>41.5</v>
      </c>
      <c r="E32" s="149">
        <f t="shared" si="0"/>
        <v>41.5</v>
      </c>
      <c r="F32" s="128">
        <v>41</v>
      </c>
      <c r="G32" s="128">
        <v>42</v>
      </c>
      <c r="H32" s="128">
        <v>47</v>
      </c>
      <c r="I32" s="128">
        <v>38</v>
      </c>
      <c r="J32" s="156">
        <v>6.1000000000000014</v>
      </c>
      <c r="K32" s="156">
        <f>AVERAGE(SMALL((D32:F32),{1,2,3}))-$E$1</f>
        <v>5.9333333333333371</v>
      </c>
      <c r="L32" s="156">
        <f>AVERAGE(SMALL(($D32:G32),{1,2,3,4}))-35.4</f>
        <v>6.1000000000000014</v>
      </c>
      <c r="M32" s="156">
        <f>AVERAGE(SMALL((D32:H32),{1,2,3,4}))-35.4</f>
        <v>6.1000000000000014</v>
      </c>
      <c r="N32" s="156">
        <f>AVERAGE(SMALL(($D32:I32),{1,2,3,4}))-35.4</f>
        <v>5.1000000000000014</v>
      </c>
      <c r="O32" s="130">
        <f t="shared" si="1"/>
        <v>4</v>
      </c>
      <c r="P32" s="131">
        <v>2</v>
      </c>
    </row>
    <row r="33" spans="1:16" ht="15.75" x14ac:dyDescent="0.25">
      <c r="A33" s="125" t="s">
        <v>86</v>
      </c>
      <c r="B33" s="126" t="s">
        <v>208</v>
      </c>
      <c r="C33" s="126">
        <v>3</v>
      </c>
      <c r="D33" s="149">
        <f>J33+35.4</f>
        <v>40.25</v>
      </c>
      <c r="E33" s="149">
        <f t="shared" si="0"/>
        <v>40.25</v>
      </c>
      <c r="F33" s="128">
        <v>46</v>
      </c>
      <c r="G33" s="128">
        <v>40</v>
      </c>
      <c r="H33" s="128">
        <v>39</v>
      </c>
      <c r="I33" s="128">
        <v>43</v>
      </c>
      <c r="J33" s="156">
        <v>4.8500000000000014</v>
      </c>
      <c r="K33" s="156">
        <f>AVERAGE(SMALL((D33:F33),{1,2,3}))-$E$1</f>
        <v>6.7666666666666657</v>
      </c>
      <c r="L33" s="156">
        <f>AVERAGE(SMALL(($D33:G33),{1,2,3,4}))-35.4</f>
        <v>6.2250000000000014</v>
      </c>
      <c r="M33" s="156">
        <f>AVERAGE(SMALL((D33:H33),{1,2,3,4}))-35.4</f>
        <v>4.4750000000000014</v>
      </c>
      <c r="N33" s="156">
        <f>AVERAGE(SMALL(($D33:I33),{1,2,3,4}))-35.4</f>
        <v>4.4750000000000014</v>
      </c>
      <c r="O33" s="130">
        <f t="shared" si="1"/>
        <v>4</v>
      </c>
      <c r="P33" s="131">
        <v>2</v>
      </c>
    </row>
    <row r="34" spans="1:16" ht="15.75" x14ac:dyDescent="0.25">
      <c r="A34" s="125" t="s">
        <v>100</v>
      </c>
      <c r="B34" s="126" t="s">
        <v>209</v>
      </c>
      <c r="C34" s="126">
        <v>4</v>
      </c>
      <c r="D34" s="150">
        <f>AVERAGE(F34:G34)</f>
        <v>41.5</v>
      </c>
      <c r="E34" s="150">
        <f t="shared" si="0"/>
        <v>41.5</v>
      </c>
      <c r="F34" s="128">
        <v>39</v>
      </c>
      <c r="G34" s="128">
        <v>44</v>
      </c>
      <c r="H34" s="128">
        <v>44</v>
      </c>
      <c r="I34" s="128">
        <v>45</v>
      </c>
      <c r="J34" s="156" t="s">
        <v>171</v>
      </c>
      <c r="K34" s="156" t="s">
        <v>171</v>
      </c>
      <c r="L34" s="156">
        <f>AVERAGE(SMALL((F34:G34),{1,2}))-$E$1</f>
        <v>6.1000000000000014</v>
      </c>
      <c r="M34" s="156">
        <f>AVERAGE(SMALL((D34:H34),{1,2,3,4}))-35.4</f>
        <v>6.1000000000000014</v>
      </c>
      <c r="N34" s="156">
        <f>AVERAGE(SMALL(($D34:I34),{1,2,3,4}))-35.4</f>
        <v>6.1000000000000014</v>
      </c>
      <c r="O34" s="130">
        <f t="shared" si="1"/>
        <v>4</v>
      </c>
      <c r="P34" s="131">
        <v>0</v>
      </c>
    </row>
    <row r="35" spans="1:16" ht="15.75" x14ac:dyDescent="0.25">
      <c r="A35" s="125" t="s">
        <v>103</v>
      </c>
      <c r="B35" s="126" t="s">
        <v>208</v>
      </c>
      <c r="C35" s="126">
        <v>8</v>
      </c>
      <c r="D35" s="149">
        <f>J35+35.4</f>
        <v>43</v>
      </c>
      <c r="E35" s="149">
        <f t="shared" ref="E35:E66" si="4">D35</f>
        <v>43</v>
      </c>
      <c r="F35" s="128">
        <v>43</v>
      </c>
      <c r="G35" s="128" t="s">
        <v>172</v>
      </c>
      <c r="H35" s="128">
        <v>46</v>
      </c>
      <c r="I35" s="128" t="s">
        <v>172</v>
      </c>
      <c r="J35" s="156">
        <v>7.6000000000000014</v>
      </c>
      <c r="K35" s="156">
        <f>AVERAGE(SMALL((D35:F35),{1,2,3}))-$E$1</f>
        <v>7.6000000000000014</v>
      </c>
      <c r="L35" s="156">
        <f>AVERAGE(SMALL(($D35:G35),{1,2,3}))-35.4</f>
        <v>7.6000000000000014</v>
      </c>
      <c r="M35" s="156">
        <f>AVERAGE(SMALL(($D35:H35),{1,2,3}))-35.4</f>
        <v>7.6000000000000014</v>
      </c>
      <c r="N35" s="156">
        <f>AVERAGE(SMALL(($D35:I35),{1,2,3,4}))-35.4</f>
        <v>8.3500000000000014</v>
      </c>
      <c r="O35" s="130">
        <f t="shared" ref="O35:O66" si="5">COUNT(F35:I35)</f>
        <v>2</v>
      </c>
      <c r="P35" s="131">
        <v>2</v>
      </c>
    </row>
    <row r="36" spans="1:16" ht="15.75" x14ac:dyDescent="0.25">
      <c r="A36" s="125" t="s">
        <v>105</v>
      </c>
      <c r="B36" s="126" t="s">
        <v>208</v>
      </c>
      <c r="C36" s="126">
        <v>8</v>
      </c>
      <c r="D36" s="149">
        <f>J36+35.4</f>
        <v>45.25</v>
      </c>
      <c r="E36" s="149">
        <f t="shared" si="4"/>
        <v>45.25</v>
      </c>
      <c r="F36" s="128" t="s">
        <v>172</v>
      </c>
      <c r="G36" s="128" t="s">
        <v>172</v>
      </c>
      <c r="H36" s="128">
        <v>46</v>
      </c>
      <c r="I36" s="128">
        <v>45</v>
      </c>
      <c r="J36" s="156">
        <v>9.8500000000000014</v>
      </c>
      <c r="K36" s="156">
        <f>AVERAGE(SMALL((D36:F36),{1,2}))-$E$1</f>
        <v>9.8500000000000014</v>
      </c>
      <c r="L36" s="156">
        <f>AVERAGE(SMALL((D36:E36),{1,2}))-$E$1</f>
        <v>9.8500000000000014</v>
      </c>
      <c r="M36" s="156">
        <f>AVERAGE(SMALL((D36:H36),{1,2,3}))-35.4</f>
        <v>10.100000000000001</v>
      </c>
      <c r="N36" s="156">
        <f>AVERAGE(SMALL(($D36:I36),{1,2,3,4}))-35.4</f>
        <v>9.9750000000000014</v>
      </c>
      <c r="O36" s="130">
        <f t="shared" si="5"/>
        <v>2</v>
      </c>
      <c r="P36" s="131">
        <v>2</v>
      </c>
    </row>
    <row r="37" spans="1:16" ht="15.75" x14ac:dyDescent="0.25">
      <c r="A37" s="135" t="s">
        <v>89</v>
      </c>
      <c r="B37" s="126" t="s">
        <v>209</v>
      </c>
      <c r="C37" s="126">
        <v>2</v>
      </c>
      <c r="D37" s="150">
        <f>AVERAGE(F37:H37)</f>
        <v>47.5</v>
      </c>
      <c r="E37" s="150">
        <f t="shared" si="4"/>
        <v>47.5</v>
      </c>
      <c r="F37" s="128">
        <v>47</v>
      </c>
      <c r="G37" s="128" t="s">
        <v>172</v>
      </c>
      <c r="H37" s="128">
        <v>48</v>
      </c>
      <c r="I37" s="128" t="s">
        <v>172</v>
      </c>
      <c r="J37" s="156" t="s">
        <v>171</v>
      </c>
      <c r="K37" s="156" t="s">
        <v>171</v>
      </c>
      <c r="L37" s="156" t="s">
        <v>171</v>
      </c>
      <c r="M37" s="156">
        <f>AVERAGE(SMALL((D37:H37),{1,2,3,4}))-35.4</f>
        <v>12.100000000000001</v>
      </c>
      <c r="N37" s="156">
        <f>AVERAGE(SMALL(($D37:I37),{1,2,3,4}))-35.4</f>
        <v>12.100000000000001</v>
      </c>
      <c r="O37" s="130">
        <f t="shared" si="5"/>
        <v>2</v>
      </c>
      <c r="P37" s="131">
        <v>0</v>
      </c>
    </row>
    <row r="38" spans="1:16" ht="15.75" x14ac:dyDescent="0.25">
      <c r="A38" s="125" t="s">
        <v>44</v>
      </c>
      <c r="B38" s="126" t="s">
        <v>209</v>
      </c>
      <c r="C38" s="126">
        <v>1</v>
      </c>
      <c r="D38" s="150">
        <f>AVERAGE(F38:H38)</f>
        <v>44</v>
      </c>
      <c r="E38" s="150">
        <f t="shared" si="4"/>
        <v>44</v>
      </c>
      <c r="F38" s="128">
        <v>47</v>
      </c>
      <c r="G38" s="128" t="s">
        <v>172</v>
      </c>
      <c r="H38" s="128">
        <v>41</v>
      </c>
      <c r="I38" s="128">
        <v>45</v>
      </c>
      <c r="J38" s="156" t="s">
        <v>171</v>
      </c>
      <c r="K38" s="156" t="s">
        <v>171</v>
      </c>
      <c r="L38" s="156" t="s">
        <v>171</v>
      </c>
      <c r="M38" s="156">
        <f>AVERAGE(SMALL((D38:H38),{1,2,3,4}))-35.4</f>
        <v>8.6000000000000014</v>
      </c>
      <c r="N38" s="156">
        <f>AVERAGE(SMALL(($D38:I38),{1,2,3,4}))-35.4</f>
        <v>8.1000000000000014</v>
      </c>
      <c r="O38" s="130">
        <f t="shared" si="5"/>
        <v>3</v>
      </c>
      <c r="P38" s="131">
        <v>0</v>
      </c>
    </row>
    <row r="39" spans="1:16" ht="15.75" x14ac:dyDescent="0.25">
      <c r="A39" s="125" t="s">
        <v>70</v>
      </c>
      <c r="B39" s="126" t="s">
        <v>208</v>
      </c>
      <c r="C39" s="126">
        <v>3</v>
      </c>
      <c r="D39" s="149">
        <f>J39+35.4</f>
        <v>36</v>
      </c>
      <c r="E39" s="149">
        <f t="shared" si="4"/>
        <v>36</v>
      </c>
      <c r="F39" s="128">
        <v>40</v>
      </c>
      <c r="G39" s="128">
        <v>38</v>
      </c>
      <c r="H39" s="128">
        <v>37</v>
      </c>
      <c r="I39" s="128">
        <v>35</v>
      </c>
      <c r="J39" s="156">
        <v>0.60000000000000142</v>
      </c>
      <c r="K39" s="156">
        <f>AVERAGE(SMALL((D39:F39),{1,2,3}))-$E$1</f>
        <v>1.9333333333333371</v>
      </c>
      <c r="L39" s="156">
        <f>AVERAGE(SMALL(($D39:G39),{1,2,3,4}))-35.4</f>
        <v>2.1000000000000014</v>
      </c>
      <c r="M39" s="156">
        <f>AVERAGE(SMALL((D39:H39),{1,2,3,4}))-35.4</f>
        <v>1.3500000000000014</v>
      </c>
      <c r="N39" s="156">
        <f>AVERAGE(SMALL(($D39:I39),{1,2,3,4}))-35.4</f>
        <v>0.60000000000000142</v>
      </c>
      <c r="O39" s="130">
        <f t="shared" si="5"/>
        <v>4</v>
      </c>
      <c r="P39" s="131">
        <v>2</v>
      </c>
    </row>
    <row r="40" spans="1:16" ht="15.75" x14ac:dyDescent="0.25">
      <c r="A40" s="125" t="s">
        <v>107</v>
      </c>
      <c r="B40" s="126" t="s">
        <v>208</v>
      </c>
      <c r="C40" s="126">
        <v>4</v>
      </c>
      <c r="D40" s="149">
        <f>J40+35.4</f>
        <v>39</v>
      </c>
      <c r="E40" s="149">
        <f t="shared" si="4"/>
        <v>39</v>
      </c>
      <c r="F40" s="128">
        <v>45</v>
      </c>
      <c r="G40" s="128">
        <v>44</v>
      </c>
      <c r="H40" s="128">
        <v>46</v>
      </c>
      <c r="I40" s="128">
        <v>41</v>
      </c>
      <c r="J40" s="156">
        <v>3.6000000000000014</v>
      </c>
      <c r="K40" s="156">
        <f>AVERAGE(SMALL((D40:F40),{1,2,3}))-$E$1</f>
        <v>5.6000000000000014</v>
      </c>
      <c r="L40" s="156">
        <f>AVERAGE(SMALL(($D40:G40),{1,2,3,4}))-35.4</f>
        <v>6.3500000000000014</v>
      </c>
      <c r="M40" s="156">
        <f>AVERAGE(SMALL((D40:H40),{1,2,3,4}))-35.4</f>
        <v>6.3500000000000014</v>
      </c>
      <c r="N40" s="156">
        <f>AVERAGE(SMALL(($D40:I40),{1,2,3,4}))-35.4</f>
        <v>5.3500000000000014</v>
      </c>
      <c r="O40" s="130">
        <f t="shared" si="5"/>
        <v>4</v>
      </c>
      <c r="P40" s="131">
        <v>2</v>
      </c>
    </row>
    <row r="41" spans="1:16" ht="15.75" x14ac:dyDescent="0.25">
      <c r="A41" s="125" t="s">
        <v>77</v>
      </c>
      <c r="B41" s="126" t="s">
        <v>208</v>
      </c>
      <c r="C41" s="126">
        <v>2</v>
      </c>
      <c r="D41" s="149">
        <f>J41+35.4</f>
        <v>44</v>
      </c>
      <c r="E41" s="149">
        <f t="shared" si="4"/>
        <v>44</v>
      </c>
      <c r="F41" s="128">
        <v>47</v>
      </c>
      <c r="G41" s="128" t="s">
        <v>172</v>
      </c>
      <c r="H41" s="128">
        <v>49</v>
      </c>
      <c r="I41" s="128">
        <v>43</v>
      </c>
      <c r="J41" s="156">
        <v>8.6000000000000014</v>
      </c>
      <c r="K41" s="156">
        <f>AVERAGE(SMALL((D41:F41),{1,2,3}))-$E$1</f>
        <v>9.6000000000000014</v>
      </c>
      <c r="L41" s="156">
        <f>AVERAGE(SMALL(($D41:G41),{1,2,3}))-35.4</f>
        <v>9.6000000000000014</v>
      </c>
      <c r="M41" s="156">
        <f>AVERAGE(SMALL(($D41:H41),{1,2,3}))-35.4</f>
        <v>9.6000000000000014</v>
      </c>
      <c r="N41" s="156">
        <f>AVERAGE(SMALL(($D41:I41),{1,2,3,4}))-35.4</f>
        <v>9.1000000000000014</v>
      </c>
      <c r="O41" s="130">
        <f t="shared" si="5"/>
        <v>3</v>
      </c>
      <c r="P41" s="131">
        <v>2</v>
      </c>
    </row>
    <row r="42" spans="1:16" ht="15.75" x14ac:dyDescent="0.25">
      <c r="A42" s="125" t="s">
        <v>42</v>
      </c>
      <c r="B42" s="126" t="s">
        <v>208</v>
      </c>
      <c r="C42" s="126">
        <v>6</v>
      </c>
      <c r="D42" s="149">
        <f>J42+35.4</f>
        <v>38.25</v>
      </c>
      <c r="E42" s="149">
        <f t="shared" si="4"/>
        <v>38.25</v>
      </c>
      <c r="F42" s="128">
        <v>39</v>
      </c>
      <c r="G42" s="128">
        <v>41</v>
      </c>
      <c r="H42" s="128">
        <v>45</v>
      </c>
      <c r="I42" s="128">
        <v>37</v>
      </c>
      <c r="J42" s="156">
        <v>2.8500000000000014</v>
      </c>
      <c r="K42" s="156">
        <f>AVERAGE(SMALL((D42:F42),{1,2,3}))-$E$1</f>
        <v>3.1000000000000014</v>
      </c>
      <c r="L42" s="156">
        <f>AVERAGE(SMALL(($D42:G42),{1,2,3,4}))-35.4</f>
        <v>3.7250000000000014</v>
      </c>
      <c r="M42" s="156">
        <f>AVERAGE(SMALL((D42:H42),{1,2,3,4}))-35.4</f>
        <v>3.7250000000000014</v>
      </c>
      <c r="N42" s="156">
        <f>AVERAGE(SMALL(($D42:I42),{1,2,3,4}))-35.4</f>
        <v>2.7250000000000014</v>
      </c>
      <c r="O42" s="130">
        <f t="shared" si="5"/>
        <v>4</v>
      </c>
      <c r="P42" s="131">
        <v>2</v>
      </c>
    </row>
    <row r="43" spans="1:16" ht="15.75" x14ac:dyDescent="0.25">
      <c r="A43" s="125" t="s">
        <v>113</v>
      </c>
      <c r="B43" s="126" t="s">
        <v>208</v>
      </c>
      <c r="C43" s="126">
        <v>7</v>
      </c>
      <c r="D43" s="149">
        <f>J43+35.4</f>
        <v>37.5</v>
      </c>
      <c r="E43" s="149">
        <f t="shared" si="4"/>
        <v>37.5</v>
      </c>
      <c r="F43" s="128">
        <v>40</v>
      </c>
      <c r="G43" s="128">
        <v>47</v>
      </c>
      <c r="H43" s="128">
        <v>42</v>
      </c>
      <c r="I43" s="128">
        <v>43</v>
      </c>
      <c r="J43" s="156">
        <v>2.1000000000000014</v>
      </c>
      <c r="K43" s="156">
        <f>AVERAGE(SMALL((D43:F43),{1,2,3}))-$E$1</f>
        <v>2.9333333333333371</v>
      </c>
      <c r="L43" s="156">
        <f>AVERAGE(SMALL(($D43:G43),{1,2,3,4}))-35.4</f>
        <v>5.1000000000000014</v>
      </c>
      <c r="M43" s="156">
        <f>AVERAGE(SMALL((D43:H43),{1,2,3,4}))-35.4</f>
        <v>3.8500000000000014</v>
      </c>
      <c r="N43" s="156">
        <f>AVERAGE(SMALL(($D43:I43),{1,2,3,4}))-35.4</f>
        <v>3.8500000000000014</v>
      </c>
      <c r="O43" s="130">
        <f t="shared" si="5"/>
        <v>4</v>
      </c>
      <c r="P43" s="131">
        <v>2</v>
      </c>
    </row>
    <row r="44" spans="1:16" ht="15.75" x14ac:dyDescent="0.25">
      <c r="A44" s="125" t="s">
        <v>114</v>
      </c>
      <c r="B44" s="126" t="s">
        <v>209</v>
      </c>
      <c r="C44" s="126">
        <v>8</v>
      </c>
      <c r="D44" s="150">
        <f>AVERAGE(F44:G44)</f>
        <v>42.5</v>
      </c>
      <c r="E44" s="150">
        <f t="shared" si="4"/>
        <v>42.5</v>
      </c>
      <c r="F44" s="128">
        <v>45</v>
      </c>
      <c r="G44" s="128">
        <v>40</v>
      </c>
      <c r="H44" s="128" t="s">
        <v>172</v>
      </c>
      <c r="I44" s="128" t="s">
        <v>172</v>
      </c>
      <c r="J44" s="156" t="s">
        <v>171</v>
      </c>
      <c r="K44" s="156" t="s">
        <v>171</v>
      </c>
      <c r="L44" s="156">
        <f>AVERAGE(SMALL((F44:G44),{1,2}))-$E$1</f>
        <v>7.1000000000000014</v>
      </c>
      <c r="M44" s="156">
        <f>AVERAGE(SMALL((D44:H44),{1,2,3,4}))-35.4</f>
        <v>7.1000000000000014</v>
      </c>
      <c r="N44" s="156">
        <f>AVERAGE(SMALL(($D44:I44),{1,2,3,4}))-35.4</f>
        <v>7.1000000000000014</v>
      </c>
      <c r="O44" s="130">
        <f t="shared" si="5"/>
        <v>2</v>
      </c>
      <c r="P44" s="131">
        <v>0</v>
      </c>
    </row>
    <row r="45" spans="1:16" ht="15.75" x14ac:dyDescent="0.25">
      <c r="A45" s="125" t="s">
        <v>32</v>
      </c>
      <c r="B45" s="126" t="s">
        <v>208</v>
      </c>
      <c r="C45" s="126">
        <v>1</v>
      </c>
      <c r="D45" s="149">
        <f>J45+35.4</f>
        <v>44.25</v>
      </c>
      <c r="E45" s="149">
        <f t="shared" si="4"/>
        <v>44.25</v>
      </c>
      <c r="F45" s="128">
        <v>47</v>
      </c>
      <c r="G45" s="128">
        <v>52</v>
      </c>
      <c r="H45" s="128">
        <v>47</v>
      </c>
      <c r="I45" s="128">
        <v>41</v>
      </c>
      <c r="J45" s="156">
        <v>8.8500000000000014</v>
      </c>
      <c r="K45" s="156">
        <f>AVERAGE(SMALL((D45:F45),{1,2,3}))-$E$1</f>
        <v>9.7666666666666657</v>
      </c>
      <c r="L45" s="156">
        <f>AVERAGE(SMALL(($D45:G45),{1,2,3,4}))-35.4</f>
        <v>11.475000000000001</v>
      </c>
      <c r="M45" s="156">
        <f>AVERAGE(SMALL((D45:H45),{1,2,3,4}))-35.4</f>
        <v>10.225000000000001</v>
      </c>
      <c r="N45" s="156">
        <f>AVERAGE(SMALL(($D45:I45),{1,2,3,4}))-35.4</f>
        <v>8.7250000000000014</v>
      </c>
      <c r="O45" s="130">
        <f t="shared" si="5"/>
        <v>4</v>
      </c>
      <c r="P45" s="131">
        <v>2</v>
      </c>
    </row>
    <row r="46" spans="1:16" ht="15.75" x14ac:dyDescent="0.25">
      <c r="A46" s="125" t="s">
        <v>93</v>
      </c>
      <c r="B46" s="126" t="s">
        <v>208</v>
      </c>
      <c r="C46" s="126">
        <v>3</v>
      </c>
      <c r="D46" s="149">
        <f>J46+35.4</f>
        <v>48.75</v>
      </c>
      <c r="E46" s="149">
        <f t="shared" si="4"/>
        <v>48.75</v>
      </c>
      <c r="F46" s="128">
        <v>53</v>
      </c>
      <c r="G46" s="128">
        <v>56</v>
      </c>
      <c r="H46" s="128" t="s">
        <v>172</v>
      </c>
      <c r="I46" s="128">
        <v>58</v>
      </c>
      <c r="J46" s="156">
        <v>13.350000000000001</v>
      </c>
      <c r="K46" s="156">
        <f>AVERAGE(SMALL((D46:F46),{1,2,3}))-$E$1</f>
        <v>14.766666666666666</v>
      </c>
      <c r="L46" s="156">
        <f>AVERAGE(SMALL(($D46:G46),{1,2,3,4}))-35.4</f>
        <v>16.225000000000001</v>
      </c>
      <c r="M46" s="156">
        <f>AVERAGE(SMALL((D46:H46),{1,2,3,4}))-35.4</f>
        <v>16.225000000000001</v>
      </c>
      <c r="N46" s="156">
        <f>AVERAGE(SMALL(($D46:I46),{1,2,3,4}))-35.4</f>
        <v>16.225000000000001</v>
      </c>
      <c r="O46" s="130">
        <f t="shared" si="5"/>
        <v>3</v>
      </c>
      <c r="P46" s="131">
        <v>2</v>
      </c>
    </row>
    <row r="47" spans="1:16" ht="15.75" x14ac:dyDescent="0.25">
      <c r="A47" s="125" t="s">
        <v>118</v>
      </c>
      <c r="B47" s="126" t="s">
        <v>209</v>
      </c>
      <c r="C47" s="126">
        <v>5</v>
      </c>
      <c r="D47" s="150">
        <f>AVERAGE(F47:G47)</f>
        <v>50</v>
      </c>
      <c r="E47" s="150">
        <f t="shared" si="4"/>
        <v>50</v>
      </c>
      <c r="F47" s="128">
        <v>57</v>
      </c>
      <c r="G47" s="128">
        <v>43</v>
      </c>
      <c r="H47" s="128">
        <v>45</v>
      </c>
      <c r="I47" s="128">
        <v>57</v>
      </c>
      <c r="J47" s="156" t="s">
        <v>171</v>
      </c>
      <c r="K47" s="156" t="s">
        <v>171</v>
      </c>
      <c r="L47" s="156">
        <f>AVERAGE(SMALL((F47:G47),{1,2}))-$E$1</f>
        <v>14.600000000000001</v>
      </c>
      <c r="M47" s="156">
        <f>AVERAGE(SMALL((D47:H47),{1,2,3,4}))-35.4</f>
        <v>11.600000000000001</v>
      </c>
      <c r="N47" s="156">
        <f>AVERAGE(SMALL(($D47:I47),{1,2,3,4}))-35.4</f>
        <v>11.600000000000001</v>
      </c>
      <c r="O47" s="130">
        <f t="shared" si="5"/>
        <v>4</v>
      </c>
      <c r="P47" s="131">
        <v>0</v>
      </c>
    </row>
    <row r="48" spans="1:16" ht="15.75" x14ac:dyDescent="0.25">
      <c r="A48" s="125" t="s">
        <v>45</v>
      </c>
      <c r="B48" s="126" t="s">
        <v>208</v>
      </c>
      <c r="C48" s="126">
        <v>1</v>
      </c>
      <c r="D48" s="149">
        <f t="shared" ref="D48:D54" si="6">J48+35.4</f>
        <v>47.75</v>
      </c>
      <c r="E48" s="149">
        <f t="shared" si="4"/>
        <v>47.75</v>
      </c>
      <c r="F48" s="128">
        <v>48</v>
      </c>
      <c r="G48" s="128">
        <v>58</v>
      </c>
      <c r="H48" s="128">
        <v>50</v>
      </c>
      <c r="I48" s="128">
        <v>49</v>
      </c>
      <c r="J48" s="156">
        <v>12.350000000000001</v>
      </c>
      <c r="K48" s="156">
        <f>AVERAGE(SMALL((D48:F48),{1,2,3}))-$E$1</f>
        <v>12.433333333333337</v>
      </c>
      <c r="L48" s="156">
        <f>AVERAGE(SMALL(($D48:G48),{1,2,3,4}))-35.4</f>
        <v>14.975000000000001</v>
      </c>
      <c r="M48" s="156">
        <f>AVERAGE(SMALL((D48:H48),{1,2,3,4}))-35.4</f>
        <v>12.975000000000001</v>
      </c>
      <c r="N48" s="156">
        <f>AVERAGE(SMALL(($D48:I48),{1,2,3,4}))-35.4</f>
        <v>12.725000000000001</v>
      </c>
      <c r="O48" s="130">
        <f t="shared" si="5"/>
        <v>4</v>
      </c>
      <c r="P48" s="131">
        <v>2</v>
      </c>
    </row>
    <row r="49" spans="1:16" ht="15.75" x14ac:dyDescent="0.25">
      <c r="A49" s="125" t="s">
        <v>73</v>
      </c>
      <c r="B49" s="126" t="s">
        <v>208</v>
      </c>
      <c r="C49" s="126">
        <v>3</v>
      </c>
      <c r="D49" s="149">
        <f t="shared" si="6"/>
        <v>41.25</v>
      </c>
      <c r="E49" s="149">
        <f t="shared" si="4"/>
        <v>41.25</v>
      </c>
      <c r="F49" s="128">
        <v>50</v>
      </c>
      <c r="G49" s="128">
        <v>41</v>
      </c>
      <c r="H49" s="128" t="s">
        <v>172</v>
      </c>
      <c r="I49" s="128">
        <v>42</v>
      </c>
      <c r="J49" s="156">
        <v>5.8500000000000014</v>
      </c>
      <c r="K49" s="156">
        <f>AVERAGE(SMALL((D49:F49),{1,2,3}))-$E$1</f>
        <v>8.7666666666666657</v>
      </c>
      <c r="L49" s="156">
        <f>AVERAGE(SMALL(($D49:G49),{1,2,3,4}))-35.4</f>
        <v>7.9750000000000014</v>
      </c>
      <c r="M49" s="156">
        <f>AVERAGE(SMALL((D49:H49),{1,2,3,4}))-35.4</f>
        <v>7.9750000000000014</v>
      </c>
      <c r="N49" s="156">
        <f>AVERAGE(SMALL(($D49:I49),{1,2,3,4}))-35.4</f>
        <v>5.9750000000000014</v>
      </c>
      <c r="O49" s="130">
        <f t="shared" si="5"/>
        <v>3</v>
      </c>
      <c r="P49" s="131">
        <v>2</v>
      </c>
    </row>
    <row r="50" spans="1:16" ht="15.75" x14ac:dyDescent="0.25">
      <c r="A50" s="125" t="s">
        <v>117</v>
      </c>
      <c r="B50" s="126" t="s">
        <v>208</v>
      </c>
      <c r="C50" s="126">
        <v>8</v>
      </c>
      <c r="D50" s="149">
        <f t="shared" si="6"/>
        <v>40.75</v>
      </c>
      <c r="E50" s="149">
        <f t="shared" si="4"/>
        <v>40.75</v>
      </c>
      <c r="F50" s="128">
        <v>43</v>
      </c>
      <c r="G50" s="128">
        <v>50</v>
      </c>
      <c r="H50" s="128" t="s">
        <v>172</v>
      </c>
      <c r="I50" s="128" t="s">
        <v>172</v>
      </c>
      <c r="J50" s="156">
        <v>5.3500000000000014</v>
      </c>
      <c r="K50" s="156">
        <f>AVERAGE(SMALL((D50:F50),{1,2,3}))-$E$1</f>
        <v>6.1000000000000014</v>
      </c>
      <c r="L50" s="156">
        <f>AVERAGE(SMALL(($D50:G50),{1,2,3,4}))-35.4</f>
        <v>8.2250000000000014</v>
      </c>
      <c r="M50" s="156">
        <f>AVERAGE(SMALL((D50:H50),{1,2,3,4}))-35.4</f>
        <v>8.2250000000000014</v>
      </c>
      <c r="N50" s="156">
        <f>AVERAGE(SMALL(($D50:I50),{1,2,3,4}))-35.4</f>
        <v>8.2250000000000014</v>
      </c>
      <c r="O50" s="130">
        <f t="shared" si="5"/>
        <v>2</v>
      </c>
      <c r="P50" s="131">
        <v>2</v>
      </c>
    </row>
    <row r="51" spans="1:16" ht="15.75" x14ac:dyDescent="0.25">
      <c r="A51" s="125" t="s">
        <v>49</v>
      </c>
      <c r="B51" s="126" t="s">
        <v>208</v>
      </c>
      <c r="C51" s="126">
        <v>6</v>
      </c>
      <c r="D51" s="149">
        <f t="shared" si="6"/>
        <v>42.5</v>
      </c>
      <c r="E51" s="149">
        <f t="shared" si="4"/>
        <v>42.5</v>
      </c>
      <c r="F51" s="128">
        <v>46</v>
      </c>
      <c r="G51" s="128" t="s">
        <v>172</v>
      </c>
      <c r="H51" s="128">
        <v>43</v>
      </c>
      <c r="I51" s="128">
        <v>45</v>
      </c>
      <c r="J51" s="156">
        <v>7.1000000000000014</v>
      </c>
      <c r="K51" s="156">
        <f>AVERAGE(SMALL((D51:F51),{1,2,3}))-$E$1</f>
        <v>8.2666666666666657</v>
      </c>
      <c r="L51" s="156">
        <f>AVERAGE(SMALL(($D51:G51),{1,2,3}))-35.4</f>
        <v>8.2666666666666657</v>
      </c>
      <c r="M51" s="156">
        <f>AVERAGE(SMALL((D51:H51),{1,2,3,4}))-35.4</f>
        <v>8.1000000000000014</v>
      </c>
      <c r="N51" s="156">
        <f>AVERAGE(SMALL(($D51:I51),{1,2,3,4}))-35.4</f>
        <v>7.8500000000000014</v>
      </c>
      <c r="O51" s="130">
        <f t="shared" si="5"/>
        <v>3</v>
      </c>
      <c r="P51" s="131">
        <v>2</v>
      </c>
    </row>
    <row r="52" spans="1:16" ht="15.75" x14ac:dyDescent="0.25">
      <c r="A52" s="125" t="s">
        <v>123</v>
      </c>
      <c r="B52" s="126" t="s">
        <v>208</v>
      </c>
      <c r="C52" s="126">
        <v>7</v>
      </c>
      <c r="D52" s="149">
        <f t="shared" si="6"/>
        <v>37.78</v>
      </c>
      <c r="E52" s="149">
        <f t="shared" si="4"/>
        <v>37.78</v>
      </c>
      <c r="F52" s="128" t="s">
        <v>172</v>
      </c>
      <c r="G52" s="128" t="s">
        <v>172</v>
      </c>
      <c r="H52" s="128" t="s">
        <v>172</v>
      </c>
      <c r="I52" s="128">
        <v>39</v>
      </c>
      <c r="J52" s="156">
        <v>2.3800000000000026</v>
      </c>
      <c r="K52" s="156">
        <f>AVERAGE(SMALL((D52:F52),{1,2}))-$E$1</f>
        <v>2.3800000000000026</v>
      </c>
      <c r="L52" s="156">
        <f>AVERAGE(SMALL((D52:E52),{1,2}))-$E$1</f>
        <v>2.3800000000000026</v>
      </c>
      <c r="M52" s="156">
        <f>AVERAGE(SMALL((D52:F52),{1,2}))-$E$1</f>
        <v>2.3800000000000026</v>
      </c>
      <c r="N52" s="156">
        <f>AVERAGE(SMALL(($D52:I52),{1,2,3}))-35.4</f>
        <v>2.7866666666666688</v>
      </c>
      <c r="O52" s="130">
        <f t="shared" si="5"/>
        <v>1</v>
      </c>
      <c r="P52" s="131">
        <v>2</v>
      </c>
    </row>
    <row r="53" spans="1:16" ht="15.75" x14ac:dyDescent="0.25">
      <c r="A53" s="125" t="s">
        <v>124</v>
      </c>
      <c r="B53" s="126" t="s">
        <v>208</v>
      </c>
      <c r="C53" s="126">
        <v>5</v>
      </c>
      <c r="D53" s="149">
        <f t="shared" si="6"/>
        <v>40.375</v>
      </c>
      <c r="E53" s="149">
        <f t="shared" si="4"/>
        <v>40.375</v>
      </c>
      <c r="F53" s="128">
        <v>46</v>
      </c>
      <c r="G53" s="128">
        <v>39</v>
      </c>
      <c r="H53" s="128">
        <v>36</v>
      </c>
      <c r="I53" s="128">
        <v>37</v>
      </c>
      <c r="J53" s="156">
        <v>4.9750000000000014</v>
      </c>
      <c r="K53" s="156">
        <f>AVERAGE(SMALL((D53:F53),{1,2,3}))-$E$1</f>
        <v>6.8500000000000014</v>
      </c>
      <c r="L53" s="156">
        <f>AVERAGE(SMALL(($D53:G53),{1,2,3,4}))-35.4</f>
        <v>6.0375000000000014</v>
      </c>
      <c r="M53" s="156">
        <f>AVERAGE(SMALL((D53:H53),{1,2,3,4}))-35.4</f>
        <v>3.5375000000000014</v>
      </c>
      <c r="N53" s="156">
        <f>AVERAGE(SMALL(($D53:I53),{1,2,3,4}))-35.4</f>
        <v>2.6937500000000014</v>
      </c>
      <c r="O53" s="130">
        <f t="shared" si="5"/>
        <v>4</v>
      </c>
      <c r="P53" s="131">
        <v>2</v>
      </c>
    </row>
    <row r="54" spans="1:16" ht="15.75" x14ac:dyDescent="0.25">
      <c r="A54" s="125" t="s">
        <v>126</v>
      </c>
      <c r="B54" s="126" t="s">
        <v>208</v>
      </c>
      <c r="C54" s="126">
        <v>7</v>
      </c>
      <c r="D54" s="149">
        <f t="shared" si="6"/>
        <v>42.75</v>
      </c>
      <c r="E54" s="149">
        <f t="shared" si="4"/>
        <v>42.75</v>
      </c>
      <c r="F54" s="128" t="s">
        <v>172</v>
      </c>
      <c r="G54" s="128">
        <v>43</v>
      </c>
      <c r="H54" s="128">
        <v>46</v>
      </c>
      <c r="I54" s="128">
        <v>47</v>
      </c>
      <c r="J54" s="156">
        <v>7.3500000000000014</v>
      </c>
      <c r="K54" s="156">
        <f>AVERAGE(SMALL((D54:F54),{1,2}))-$E$1</f>
        <v>7.3500000000000014</v>
      </c>
      <c r="L54" s="156">
        <f>AVERAGE(SMALL(($D54:G54),{1,2,3}))-35.4</f>
        <v>7.4333333333333371</v>
      </c>
      <c r="M54" s="156">
        <f>AVERAGE(SMALL((D54:H54),{1,2,3,4}))-35.4</f>
        <v>8.2250000000000014</v>
      </c>
      <c r="N54" s="156">
        <f>AVERAGE(SMALL(($D54:I54),{1,2,3,4}))-35.4</f>
        <v>8.2250000000000014</v>
      </c>
      <c r="O54" s="130">
        <f t="shared" si="5"/>
        <v>3</v>
      </c>
      <c r="P54" s="131">
        <v>2</v>
      </c>
    </row>
    <row r="55" spans="1:16" ht="15.75" x14ac:dyDescent="0.25">
      <c r="A55" s="125" t="s">
        <v>109</v>
      </c>
      <c r="B55" s="126" t="s">
        <v>210</v>
      </c>
      <c r="C55" s="126">
        <v>8</v>
      </c>
      <c r="D55" s="150">
        <f>AVERAGE(F55:H55)</f>
        <v>45</v>
      </c>
      <c r="E55" s="150">
        <f t="shared" si="4"/>
        <v>45</v>
      </c>
      <c r="F55" s="128">
        <v>45</v>
      </c>
      <c r="G55" s="128" t="s">
        <v>172</v>
      </c>
      <c r="H55" s="128">
        <v>45</v>
      </c>
      <c r="I55" s="128">
        <v>45</v>
      </c>
      <c r="J55" s="156" t="s">
        <v>171</v>
      </c>
      <c r="K55" s="156" t="s">
        <v>171</v>
      </c>
      <c r="L55" s="156" t="s">
        <v>171</v>
      </c>
      <c r="M55" s="156">
        <f>AVERAGE(SMALL((D55:H55),{1,2,3,4}))-35.4</f>
        <v>9.6000000000000014</v>
      </c>
      <c r="N55" s="156">
        <f>AVERAGE(SMALL(($D55:I55),{1,2,3,4}))-35.4</f>
        <v>9.6000000000000014</v>
      </c>
      <c r="O55" s="130">
        <f t="shared" si="5"/>
        <v>3</v>
      </c>
      <c r="P55" s="131">
        <v>1</v>
      </c>
    </row>
    <row r="56" spans="1:16" ht="15.75" x14ac:dyDescent="0.25">
      <c r="A56" s="125" t="s">
        <v>50</v>
      </c>
      <c r="B56" s="126" t="s">
        <v>208</v>
      </c>
      <c r="C56" s="126">
        <v>1</v>
      </c>
      <c r="D56" s="149">
        <f>J56+35.4</f>
        <v>41.5</v>
      </c>
      <c r="E56" s="149">
        <f t="shared" si="4"/>
        <v>41.5</v>
      </c>
      <c r="F56" s="128">
        <v>41</v>
      </c>
      <c r="G56" s="128">
        <v>44</v>
      </c>
      <c r="H56" s="128">
        <v>38</v>
      </c>
      <c r="I56" s="128">
        <v>42</v>
      </c>
      <c r="J56" s="156">
        <v>6.1000000000000014</v>
      </c>
      <c r="K56" s="156">
        <f>AVERAGE(SMALL((D56:F56),{1,2,3}))-$E$1</f>
        <v>5.9333333333333371</v>
      </c>
      <c r="L56" s="156">
        <f>AVERAGE(SMALL(($D56:G56),{1,2,3,4}))-35.4</f>
        <v>6.6000000000000014</v>
      </c>
      <c r="M56" s="156">
        <f>AVERAGE(SMALL((D56:H56),{1,2,3,4}))-35.4</f>
        <v>5.1000000000000014</v>
      </c>
      <c r="N56" s="156">
        <f>AVERAGE(SMALL(($D56:I56),{1,2,3,4}))-35.4</f>
        <v>5.1000000000000014</v>
      </c>
      <c r="O56" s="130">
        <f t="shared" si="5"/>
        <v>4</v>
      </c>
      <c r="P56" s="131">
        <v>2</v>
      </c>
    </row>
    <row r="57" spans="1:16" ht="15.75" x14ac:dyDescent="0.25">
      <c r="A57" s="125" t="s">
        <v>53</v>
      </c>
      <c r="B57" s="126" t="s">
        <v>208</v>
      </c>
      <c r="C57" s="126">
        <v>1</v>
      </c>
      <c r="D57" s="149">
        <f>J57+35.4</f>
        <v>39.5</v>
      </c>
      <c r="E57" s="149">
        <f t="shared" si="4"/>
        <v>39.5</v>
      </c>
      <c r="F57" s="128">
        <v>43</v>
      </c>
      <c r="G57" s="128">
        <v>39</v>
      </c>
      <c r="H57" s="128">
        <v>44</v>
      </c>
      <c r="I57" s="128">
        <v>42</v>
      </c>
      <c r="J57" s="156">
        <v>4.1000000000000014</v>
      </c>
      <c r="K57" s="156">
        <f>AVERAGE(SMALL((D57:F57),{1,2,3}))-$E$1</f>
        <v>5.2666666666666657</v>
      </c>
      <c r="L57" s="156">
        <f>AVERAGE(SMALL(($D57:G57),{1,2,3,4}))-35.4</f>
        <v>4.8500000000000014</v>
      </c>
      <c r="M57" s="156">
        <f>AVERAGE(SMALL((D57:H57),{1,2,3,4}))-35.4</f>
        <v>4.8500000000000014</v>
      </c>
      <c r="N57" s="156">
        <f>AVERAGE(SMALL(($D57:I57),{1,2,3,4}))-35.4</f>
        <v>4.6000000000000014</v>
      </c>
      <c r="O57" s="130">
        <f t="shared" si="5"/>
        <v>4</v>
      </c>
      <c r="P57" s="131">
        <v>2</v>
      </c>
    </row>
    <row r="58" spans="1:16" ht="15.75" x14ac:dyDescent="0.25">
      <c r="A58" s="135" t="s">
        <v>54</v>
      </c>
      <c r="B58" s="126" t="s">
        <v>209</v>
      </c>
      <c r="C58" s="126">
        <v>6</v>
      </c>
      <c r="D58" s="150">
        <f>AVERAGE(F58:G58)</f>
        <v>44</v>
      </c>
      <c r="E58" s="150">
        <f t="shared" si="4"/>
        <v>44</v>
      </c>
      <c r="F58" s="128">
        <v>44</v>
      </c>
      <c r="G58" s="128">
        <v>44</v>
      </c>
      <c r="H58" s="128">
        <v>40</v>
      </c>
      <c r="I58" s="128">
        <v>46</v>
      </c>
      <c r="J58" s="156" t="s">
        <v>171</v>
      </c>
      <c r="K58" s="156" t="s">
        <v>171</v>
      </c>
      <c r="L58" s="156">
        <f>AVERAGE(SMALL((F58:G58),{1,2}))-$E$1</f>
        <v>8.6000000000000014</v>
      </c>
      <c r="M58" s="156">
        <f>AVERAGE(SMALL((D58:H58),{1,2,3,4}))-35.4</f>
        <v>7.6000000000000014</v>
      </c>
      <c r="N58" s="156">
        <f>AVERAGE(SMALL(($D58:I58),{1,2,3,4}))-35.4</f>
        <v>7.6000000000000014</v>
      </c>
      <c r="O58" s="130">
        <f t="shared" si="5"/>
        <v>4</v>
      </c>
      <c r="P58" s="131">
        <v>0</v>
      </c>
    </row>
    <row r="59" spans="1:16" ht="15.75" x14ac:dyDescent="0.25">
      <c r="A59" s="125" t="s">
        <v>79</v>
      </c>
      <c r="B59" s="126" t="s">
        <v>208</v>
      </c>
      <c r="C59" s="126">
        <v>3</v>
      </c>
      <c r="D59" s="149">
        <f>J59+35.4</f>
        <v>39</v>
      </c>
      <c r="E59" s="149">
        <f t="shared" si="4"/>
        <v>39</v>
      </c>
      <c r="F59" s="128">
        <v>43</v>
      </c>
      <c r="G59" s="128">
        <v>43</v>
      </c>
      <c r="H59" s="128">
        <v>41</v>
      </c>
      <c r="I59" s="128">
        <v>42</v>
      </c>
      <c r="J59" s="156">
        <v>3.6000000000000014</v>
      </c>
      <c r="K59" s="156">
        <f>AVERAGE(SMALL((D59:F59),{1,2,3}))-$E$1</f>
        <v>4.9333333333333371</v>
      </c>
      <c r="L59" s="156">
        <f>AVERAGE(SMALL(($D59:G59),{1,2,3,4}))-35.4</f>
        <v>5.6000000000000014</v>
      </c>
      <c r="M59" s="156">
        <f>AVERAGE(SMALL((D59:H59),{1,2,3,4}))-35.4</f>
        <v>5.1000000000000014</v>
      </c>
      <c r="N59" s="156">
        <f>AVERAGE(SMALL(($D59:I59),{1,2,3,4}))-35.4</f>
        <v>4.8500000000000014</v>
      </c>
      <c r="O59" s="130">
        <f t="shared" si="5"/>
        <v>4</v>
      </c>
      <c r="P59" s="131">
        <v>2</v>
      </c>
    </row>
    <row r="60" spans="1:16" ht="15.75" x14ac:dyDescent="0.25">
      <c r="A60" s="125" t="s">
        <v>111</v>
      </c>
      <c r="B60" s="126" t="s">
        <v>208</v>
      </c>
      <c r="C60" s="126">
        <v>8</v>
      </c>
      <c r="D60" s="149">
        <f>J60+35.4</f>
        <v>43</v>
      </c>
      <c r="E60" s="149">
        <f t="shared" si="4"/>
        <v>43</v>
      </c>
      <c r="F60" s="128" t="s">
        <v>172</v>
      </c>
      <c r="G60" s="128">
        <v>44</v>
      </c>
      <c r="H60" s="128">
        <v>39</v>
      </c>
      <c r="I60" s="128">
        <v>45</v>
      </c>
      <c r="J60" s="156">
        <v>7.6000000000000014</v>
      </c>
      <c r="K60" s="156">
        <f>AVERAGE(SMALL((D60:F60),{1,2}))-$E$1</f>
        <v>7.6000000000000014</v>
      </c>
      <c r="L60" s="156">
        <f>AVERAGE(SMALL(($D60:G60),{1,2,3}))-35.4</f>
        <v>7.9333333333333371</v>
      </c>
      <c r="M60" s="156">
        <f>AVERAGE(SMALL((D60:H60),{1,2,3,4}))-35.4</f>
        <v>6.8500000000000014</v>
      </c>
      <c r="N60" s="156">
        <f>AVERAGE(SMALL(($D60:I60),{1,2,3,4}))-35.4</f>
        <v>6.8500000000000014</v>
      </c>
      <c r="O60" s="130">
        <f t="shared" si="5"/>
        <v>3</v>
      </c>
      <c r="P60" s="131">
        <v>2</v>
      </c>
    </row>
    <row r="61" spans="1:16" ht="15.75" x14ac:dyDescent="0.25">
      <c r="A61" s="125" t="s">
        <v>82</v>
      </c>
      <c r="B61" s="126" t="s">
        <v>208</v>
      </c>
      <c r="C61" s="126">
        <v>2</v>
      </c>
      <c r="D61" s="149">
        <f>J61+35.4</f>
        <v>35.75</v>
      </c>
      <c r="E61" s="149">
        <f t="shared" si="4"/>
        <v>35.75</v>
      </c>
      <c r="F61" s="128">
        <v>38</v>
      </c>
      <c r="G61" s="128">
        <v>34</v>
      </c>
      <c r="H61" s="128">
        <v>36</v>
      </c>
      <c r="I61" s="128">
        <v>36</v>
      </c>
      <c r="J61" s="156">
        <v>0.35000000000000142</v>
      </c>
      <c r="K61" s="156">
        <f>AVERAGE(SMALL((D61:F61),{1,2,3}))-$E$1</f>
        <v>1.1000000000000014</v>
      </c>
      <c r="L61" s="156">
        <f>AVERAGE(SMALL(($D61:G61),{1,2,3,4}))-35.4</f>
        <v>0.47500000000000142</v>
      </c>
      <c r="M61" s="156">
        <f>AVERAGE(SMALL((D61:H61),{1,2,3,4}))-35.4</f>
        <v>-2.4999999999998579E-2</v>
      </c>
      <c r="N61" s="156">
        <f>AVERAGE(SMALL(($D61:I61),{1,2,3,4}))-35.4</f>
        <v>-2.4999999999998579E-2</v>
      </c>
      <c r="O61" s="130">
        <f t="shared" si="5"/>
        <v>4</v>
      </c>
      <c r="P61" s="131">
        <v>2</v>
      </c>
    </row>
    <row r="62" spans="1:16" ht="15.75" x14ac:dyDescent="0.25">
      <c r="A62" s="125" t="s">
        <v>108</v>
      </c>
      <c r="B62" s="126" t="s">
        <v>209</v>
      </c>
      <c r="C62" s="126">
        <v>4</v>
      </c>
      <c r="D62" s="150">
        <f>AVERAGE(F62:G62)</f>
        <v>54.5</v>
      </c>
      <c r="E62" s="150">
        <f t="shared" si="4"/>
        <v>54.5</v>
      </c>
      <c r="F62" s="128">
        <v>51</v>
      </c>
      <c r="G62" s="128">
        <v>58</v>
      </c>
      <c r="H62" s="128">
        <v>51</v>
      </c>
      <c r="I62" s="128">
        <v>54</v>
      </c>
      <c r="J62" s="156" t="s">
        <v>171</v>
      </c>
      <c r="K62" s="156" t="s">
        <v>171</v>
      </c>
      <c r="L62" s="156">
        <f>AVERAGE(SMALL((F62:G62),{1,2}))-$E$1</f>
        <v>19.100000000000001</v>
      </c>
      <c r="M62" s="156">
        <f>AVERAGE(SMALL((D62:H62),{1,2,3,4}))-35.4</f>
        <v>17.350000000000001</v>
      </c>
      <c r="N62" s="156">
        <f>AVERAGE(SMALL(($D62:I62),{1,2,3,4}))-35.4</f>
        <v>17.225000000000001</v>
      </c>
      <c r="O62" s="130">
        <f t="shared" si="5"/>
        <v>4</v>
      </c>
      <c r="P62" s="131">
        <v>0</v>
      </c>
    </row>
    <row r="63" spans="1:16" ht="15.75" x14ac:dyDescent="0.25">
      <c r="A63" s="151" t="s">
        <v>80</v>
      </c>
      <c r="B63" s="126" t="s">
        <v>208</v>
      </c>
      <c r="C63" s="126">
        <v>2</v>
      </c>
      <c r="D63" s="149">
        <f t="shared" ref="D63:D78" si="7">J63+35.4</f>
        <v>39.4</v>
      </c>
      <c r="E63" s="149">
        <f t="shared" si="4"/>
        <v>39.4</v>
      </c>
      <c r="F63" s="128">
        <v>40</v>
      </c>
      <c r="G63" s="128">
        <v>41</v>
      </c>
      <c r="H63" s="128">
        <v>42</v>
      </c>
      <c r="I63" s="128">
        <v>40</v>
      </c>
      <c r="J63" s="156">
        <v>4</v>
      </c>
      <c r="K63" s="156">
        <f>AVERAGE(SMALL((D63:F63),{1,2,3}))-$E$1</f>
        <v>4.2000000000000028</v>
      </c>
      <c r="L63" s="156">
        <f>AVERAGE(SMALL(($D63:G63),{1,2,3,4}))-35.4</f>
        <v>4.5500000000000043</v>
      </c>
      <c r="M63" s="156">
        <f>AVERAGE(SMALL((D63:H63),{1,2,3,4}))-35.4</f>
        <v>4.5500000000000043</v>
      </c>
      <c r="N63" s="156">
        <f>AVERAGE(SMALL(($D63:I63),{1,2,3,4}))-35.4</f>
        <v>4.3000000000000043</v>
      </c>
      <c r="O63" s="130">
        <f t="shared" si="5"/>
        <v>4</v>
      </c>
      <c r="P63" s="131">
        <v>2</v>
      </c>
    </row>
    <row r="64" spans="1:16" ht="15.75" x14ac:dyDescent="0.25">
      <c r="A64" s="125" t="s">
        <v>112</v>
      </c>
      <c r="B64" s="126" t="s">
        <v>208</v>
      </c>
      <c r="C64" s="126">
        <v>4</v>
      </c>
      <c r="D64" s="149">
        <f t="shared" si="7"/>
        <v>36.5</v>
      </c>
      <c r="E64" s="149">
        <f t="shared" si="4"/>
        <v>36.5</v>
      </c>
      <c r="F64" s="128" t="s">
        <v>172</v>
      </c>
      <c r="G64" s="128" t="s">
        <v>172</v>
      </c>
      <c r="H64" s="128" t="s">
        <v>172</v>
      </c>
      <c r="I64" s="128">
        <v>41</v>
      </c>
      <c r="J64" s="156">
        <v>1.1000000000000014</v>
      </c>
      <c r="K64" s="156">
        <f>AVERAGE(SMALL((D64:F64),{1,2}))-$E$1</f>
        <v>1.1000000000000014</v>
      </c>
      <c r="L64" s="156">
        <f>AVERAGE(SMALL((D64:E64),{1,2}))-$E$1</f>
        <v>1.1000000000000014</v>
      </c>
      <c r="M64" s="156">
        <f>AVERAGE(SMALL((D64:F64),{1,2}))-$E$1</f>
        <v>1.1000000000000014</v>
      </c>
      <c r="N64" s="156">
        <f>AVERAGE(SMALL(($D64:I64),{1,2,3}))-35.4</f>
        <v>2.6000000000000014</v>
      </c>
      <c r="O64" s="130">
        <f t="shared" si="5"/>
        <v>1</v>
      </c>
      <c r="P64" s="131">
        <v>2</v>
      </c>
    </row>
    <row r="65" spans="1:16" ht="15.75" x14ac:dyDescent="0.25">
      <c r="A65" s="125" t="s">
        <v>88</v>
      </c>
      <c r="B65" s="126" t="s">
        <v>208</v>
      </c>
      <c r="C65" s="126">
        <v>3</v>
      </c>
      <c r="D65" s="149">
        <f t="shared" si="7"/>
        <v>44.5</v>
      </c>
      <c r="E65" s="149">
        <f t="shared" si="4"/>
        <v>44.5</v>
      </c>
      <c r="F65" s="128">
        <v>48</v>
      </c>
      <c r="G65" s="128">
        <v>50</v>
      </c>
      <c r="H65" s="128">
        <v>41</v>
      </c>
      <c r="I65" s="128">
        <v>48</v>
      </c>
      <c r="J65" s="156">
        <v>9.1000000000000014</v>
      </c>
      <c r="K65" s="156">
        <f>AVERAGE(SMALL((D65:F65),{1,2,3}))-$E$1</f>
        <v>10.266666666666666</v>
      </c>
      <c r="L65" s="156">
        <f>AVERAGE(SMALL(($D65:G65),{1,2,3,4}))-35.4</f>
        <v>11.350000000000001</v>
      </c>
      <c r="M65" s="156">
        <f>AVERAGE(SMALL((D65:H65),{1,2,3,4}))-35.4</f>
        <v>9.1000000000000014</v>
      </c>
      <c r="N65" s="156">
        <f>AVERAGE(SMALL(($D65:I65),{1,2,3,4}))-35.4</f>
        <v>9.1000000000000014</v>
      </c>
      <c r="O65" s="130">
        <f t="shared" si="5"/>
        <v>4</v>
      </c>
      <c r="P65" s="131">
        <v>2</v>
      </c>
    </row>
    <row r="66" spans="1:16" ht="15.75" x14ac:dyDescent="0.25">
      <c r="A66" s="145" t="s">
        <v>33</v>
      </c>
      <c r="B66" s="126" t="s">
        <v>208</v>
      </c>
      <c r="C66" s="126">
        <v>6</v>
      </c>
      <c r="D66" s="149">
        <f t="shared" si="7"/>
        <v>40.450000000000003</v>
      </c>
      <c r="E66" s="149">
        <f t="shared" si="4"/>
        <v>40.450000000000003</v>
      </c>
      <c r="F66" s="128">
        <v>44</v>
      </c>
      <c r="G66" s="128">
        <v>44</v>
      </c>
      <c r="H66" s="128">
        <v>43</v>
      </c>
      <c r="I66" s="128">
        <v>39</v>
      </c>
      <c r="J66" s="156">
        <v>5.0500000000000043</v>
      </c>
      <c r="K66" s="156">
        <f>AVERAGE(SMALL((D66:F66),{1,2,3}))-$E$1</f>
        <v>6.2333333333333343</v>
      </c>
      <c r="L66" s="156">
        <f>AVERAGE(SMALL(($D66:G66),{1,2,3,4}))-35.4</f>
        <v>6.8250000000000028</v>
      </c>
      <c r="M66" s="156">
        <f>AVERAGE(SMALL((D66:H66),{1,2,3,4}))-35.4</f>
        <v>6.5750000000000028</v>
      </c>
      <c r="N66" s="156">
        <f>AVERAGE(SMALL(($D66:I66),{1,2,3,4}))-35.4</f>
        <v>5.3250000000000028</v>
      </c>
      <c r="O66" s="130">
        <f t="shared" si="5"/>
        <v>4</v>
      </c>
      <c r="P66" s="131">
        <v>2</v>
      </c>
    </row>
    <row r="67" spans="1:16" ht="15.75" x14ac:dyDescent="0.25">
      <c r="A67" s="125" t="s">
        <v>132</v>
      </c>
      <c r="B67" s="126" t="s">
        <v>208</v>
      </c>
      <c r="C67" s="126">
        <v>7</v>
      </c>
      <c r="D67" s="149">
        <f t="shared" si="7"/>
        <v>45.172499999999999</v>
      </c>
      <c r="E67" s="149">
        <f t="shared" ref="E67:E90" si="8">D67</f>
        <v>45.172499999999999</v>
      </c>
      <c r="F67" s="128">
        <v>46</v>
      </c>
      <c r="G67" s="128">
        <v>49</v>
      </c>
      <c r="H67" s="128">
        <v>45</v>
      </c>
      <c r="I67" s="128" t="s">
        <v>172</v>
      </c>
      <c r="J67" s="156">
        <v>9.7725000000000009</v>
      </c>
      <c r="K67" s="156">
        <f>AVERAGE(SMALL((D67:F67),{1,2,3}))-$E$1</f>
        <v>10.048333333333332</v>
      </c>
      <c r="L67" s="156">
        <f>AVERAGE(SMALL(($D67:G67),{1,2,3,4}))-35.4</f>
        <v>10.936250000000001</v>
      </c>
      <c r="M67" s="156">
        <f>AVERAGE(SMALL((D67:H67),{1,2,3,4}))-35.4</f>
        <v>9.9362500000000011</v>
      </c>
      <c r="N67" s="156">
        <f>AVERAGE(SMALL(($D67:I67),{1,2,3,4}))-35.4</f>
        <v>9.9362500000000011</v>
      </c>
      <c r="O67" s="130">
        <f t="shared" ref="O67:O90" si="9">COUNT(F67:I67)</f>
        <v>3</v>
      </c>
      <c r="P67" s="131">
        <v>2</v>
      </c>
    </row>
    <row r="68" spans="1:16" ht="15.75" x14ac:dyDescent="0.25">
      <c r="A68" s="125" t="s">
        <v>131</v>
      </c>
      <c r="B68" s="126" t="s">
        <v>208</v>
      </c>
      <c r="C68" s="126">
        <v>7</v>
      </c>
      <c r="D68" s="149">
        <f t="shared" si="7"/>
        <v>43.1875</v>
      </c>
      <c r="E68" s="149">
        <f t="shared" si="8"/>
        <v>43.1875</v>
      </c>
      <c r="F68" s="128">
        <v>48</v>
      </c>
      <c r="G68" s="128">
        <v>45</v>
      </c>
      <c r="H68" s="128">
        <v>49</v>
      </c>
      <c r="I68" s="128">
        <v>52</v>
      </c>
      <c r="J68" s="156">
        <v>7.7875000000000014</v>
      </c>
      <c r="K68" s="156">
        <f>AVERAGE(SMALL((D68:F68),{1,2,3}))-$E$1</f>
        <v>9.3916666666666657</v>
      </c>
      <c r="L68" s="156">
        <f>AVERAGE(SMALL(($D68:G68),{1,2,3,4}))-35.4</f>
        <v>9.4437500000000014</v>
      </c>
      <c r="M68" s="156">
        <f>AVERAGE(SMALL((D68:H68),{1,2,3,4}))-35.4</f>
        <v>9.4437500000000014</v>
      </c>
      <c r="N68" s="156">
        <f>AVERAGE(SMALL(($D68:I68),{1,2,3,4}))-35.4</f>
        <v>9.4437500000000014</v>
      </c>
      <c r="O68" s="130">
        <f t="shared" si="9"/>
        <v>4</v>
      </c>
      <c r="P68" s="131">
        <v>2</v>
      </c>
    </row>
    <row r="69" spans="1:16" ht="15.75" x14ac:dyDescent="0.25">
      <c r="A69" s="125" t="s">
        <v>92</v>
      </c>
      <c r="B69" s="126" t="s">
        <v>208</v>
      </c>
      <c r="C69" s="126">
        <v>2</v>
      </c>
      <c r="D69" s="149">
        <f t="shared" si="7"/>
        <v>48.5</v>
      </c>
      <c r="E69" s="149">
        <f t="shared" si="8"/>
        <v>48.5</v>
      </c>
      <c r="F69" s="128">
        <v>48</v>
      </c>
      <c r="G69" s="128">
        <v>50</v>
      </c>
      <c r="H69" s="128">
        <v>44</v>
      </c>
      <c r="I69" s="128" t="s">
        <v>172</v>
      </c>
      <c r="J69" s="156">
        <v>13.100000000000001</v>
      </c>
      <c r="K69" s="156">
        <f>AVERAGE(SMALL((D69:F69),{1,2,3}))-$E$1</f>
        <v>12.933333333333337</v>
      </c>
      <c r="L69" s="156">
        <f>AVERAGE(SMALL(($D69:G69),{1,2,3,4}))-35.4</f>
        <v>13.350000000000001</v>
      </c>
      <c r="M69" s="156">
        <f>AVERAGE(SMALL((D69:H69),{1,2,3,4}))-35.4</f>
        <v>11.850000000000001</v>
      </c>
      <c r="N69" s="156">
        <f>AVERAGE(SMALL(($D69:I69),{1,2,3,4}))-35.4</f>
        <v>11.850000000000001</v>
      </c>
      <c r="O69" s="130">
        <f t="shared" si="9"/>
        <v>3</v>
      </c>
      <c r="P69" s="131">
        <v>2</v>
      </c>
    </row>
    <row r="70" spans="1:16" ht="15.75" x14ac:dyDescent="0.25">
      <c r="A70" s="125" t="s">
        <v>57</v>
      </c>
      <c r="B70" s="126" t="s">
        <v>208</v>
      </c>
      <c r="C70" s="126">
        <v>1</v>
      </c>
      <c r="D70" s="149">
        <f t="shared" si="7"/>
        <v>48.1935</v>
      </c>
      <c r="E70" s="149">
        <f t="shared" si="8"/>
        <v>48.1935</v>
      </c>
      <c r="F70" s="128">
        <v>46</v>
      </c>
      <c r="G70" s="128">
        <v>48</v>
      </c>
      <c r="H70" s="128" t="s">
        <v>172</v>
      </c>
      <c r="I70" s="128" t="s">
        <v>172</v>
      </c>
      <c r="J70" s="156">
        <v>12.793500000000002</v>
      </c>
      <c r="K70" s="156">
        <f>AVERAGE(SMALL((D70:F70),{1,2,3}))-$E$1</f>
        <v>12.062333333333335</v>
      </c>
      <c r="L70" s="156">
        <f>AVERAGE(SMALL(($D70:G70),{1,2,3,4}))-35.4</f>
        <v>12.196750000000002</v>
      </c>
      <c r="M70" s="156">
        <f>AVERAGE(SMALL((D70:H70),{1,2,3,4}))-35.4</f>
        <v>12.196750000000002</v>
      </c>
      <c r="N70" s="156">
        <f>AVERAGE(SMALL(($D70:I70),{1,2,3,4}))-35.4</f>
        <v>12.196750000000002</v>
      </c>
      <c r="O70" s="130">
        <f t="shared" si="9"/>
        <v>2</v>
      </c>
      <c r="P70" s="131">
        <v>2</v>
      </c>
    </row>
    <row r="71" spans="1:16" ht="15.75" x14ac:dyDescent="0.25">
      <c r="A71" s="125" t="s">
        <v>95</v>
      </c>
      <c r="B71" s="126" t="s">
        <v>208</v>
      </c>
      <c r="C71" s="126">
        <v>3</v>
      </c>
      <c r="D71" s="149">
        <f t="shared" si="7"/>
        <v>42</v>
      </c>
      <c r="E71" s="149">
        <f t="shared" si="8"/>
        <v>42</v>
      </c>
      <c r="F71" s="128" t="s">
        <v>172</v>
      </c>
      <c r="G71" s="128" t="s">
        <v>172</v>
      </c>
      <c r="H71" s="128" t="s">
        <v>172</v>
      </c>
      <c r="I71" s="128" t="s">
        <v>172</v>
      </c>
      <c r="J71" s="156">
        <v>6.6000000000000014</v>
      </c>
      <c r="K71" s="156">
        <f>AVERAGE(SMALL((D71:F71),{1,2}))-$E$1</f>
        <v>6.6000000000000014</v>
      </c>
      <c r="L71" s="156">
        <f>AVERAGE(SMALL((D71:E71),{1,2}))-$E$1</f>
        <v>6.6000000000000014</v>
      </c>
      <c r="M71" s="156">
        <f>AVERAGE(SMALL((D71:F71),{1,2}))-$E$1</f>
        <v>6.6000000000000014</v>
      </c>
      <c r="N71" s="156">
        <f>AVERAGE(SMALL(($D71:I71),{1,2}))-$E$1</f>
        <v>6.6000000000000014</v>
      </c>
      <c r="O71" s="130">
        <f t="shared" si="9"/>
        <v>0</v>
      </c>
      <c r="P71" s="131">
        <v>2</v>
      </c>
    </row>
    <row r="72" spans="1:16" ht="15.75" x14ac:dyDescent="0.25">
      <c r="A72" s="125" t="s">
        <v>125</v>
      </c>
      <c r="B72" s="126" t="s">
        <v>208</v>
      </c>
      <c r="C72" s="126">
        <v>7</v>
      </c>
      <c r="D72" s="149">
        <f t="shared" si="7"/>
        <v>40.75</v>
      </c>
      <c r="E72" s="149">
        <f t="shared" si="8"/>
        <v>40.75</v>
      </c>
      <c r="F72" s="128">
        <v>42</v>
      </c>
      <c r="G72" s="128">
        <v>44</v>
      </c>
      <c r="H72" s="128">
        <v>43</v>
      </c>
      <c r="I72" s="128">
        <v>40</v>
      </c>
      <c r="J72" s="156">
        <v>5.3500000000000014</v>
      </c>
      <c r="K72" s="156">
        <f>AVERAGE(SMALL((D72:F72),{1,2,3}))-$E$1</f>
        <v>5.7666666666666657</v>
      </c>
      <c r="L72" s="156">
        <f>AVERAGE(SMALL(($D72:G72),{1,2,3,4}))-35.4</f>
        <v>6.4750000000000014</v>
      </c>
      <c r="M72" s="156">
        <f>AVERAGE(SMALL((D72:H72),{1,2,3,4}))-35.4</f>
        <v>6.2250000000000014</v>
      </c>
      <c r="N72" s="156">
        <f>AVERAGE(SMALL(($D72:I72),{1,2,3,4}))-35.4</f>
        <v>5.4750000000000014</v>
      </c>
      <c r="O72" s="130">
        <f t="shared" si="9"/>
        <v>4</v>
      </c>
      <c r="P72" s="131">
        <v>2</v>
      </c>
    </row>
    <row r="73" spans="1:16" ht="15.75" x14ac:dyDescent="0.25">
      <c r="A73" s="125" t="s">
        <v>58</v>
      </c>
      <c r="B73" s="126" t="s">
        <v>208</v>
      </c>
      <c r="C73" s="126">
        <v>6</v>
      </c>
      <c r="D73" s="149">
        <f t="shared" si="7"/>
        <v>37</v>
      </c>
      <c r="E73" s="149">
        <f t="shared" si="8"/>
        <v>37</v>
      </c>
      <c r="F73" s="128">
        <v>43</v>
      </c>
      <c r="G73" s="128">
        <v>37</v>
      </c>
      <c r="H73" s="128">
        <v>39</v>
      </c>
      <c r="I73" s="128" t="s">
        <v>172</v>
      </c>
      <c r="J73" s="156">
        <v>1.6000000000000014</v>
      </c>
      <c r="K73" s="156">
        <f>AVERAGE(SMALL((D73:F73),{1,2,3}))-$E$1</f>
        <v>3.6000000000000014</v>
      </c>
      <c r="L73" s="156">
        <f>AVERAGE(SMALL(($D73:G73),{1,2,3,4}))-35.4</f>
        <v>3.1000000000000014</v>
      </c>
      <c r="M73" s="156">
        <f>AVERAGE(SMALL((D73:H73),{1,2,3,4}))-35.4</f>
        <v>2.1000000000000014</v>
      </c>
      <c r="N73" s="156">
        <f>AVERAGE(SMALL(($D73:I73),{1,2,3,4}))-35.4</f>
        <v>2.1000000000000014</v>
      </c>
      <c r="O73" s="130">
        <f t="shared" si="9"/>
        <v>3</v>
      </c>
      <c r="P73" s="131">
        <v>2</v>
      </c>
    </row>
    <row r="74" spans="1:16" ht="15.75" x14ac:dyDescent="0.25">
      <c r="A74" s="125" t="s">
        <v>94</v>
      </c>
      <c r="B74" s="126" t="s">
        <v>208</v>
      </c>
      <c r="C74" s="126">
        <v>2</v>
      </c>
      <c r="D74" s="149">
        <f t="shared" si="7"/>
        <v>44.487499999999997</v>
      </c>
      <c r="E74" s="149">
        <f t="shared" si="8"/>
        <v>44.487499999999997</v>
      </c>
      <c r="F74" s="128">
        <v>43</v>
      </c>
      <c r="G74" s="128">
        <v>49</v>
      </c>
      <c r="H74" s="128">
        <v>48</v>
      </c>
      <c r="I74" s="128" t="s">
        <v>172</v>
      </c>
      <c r="J74" s="156">
        <v>9.0874999999999986</v>
      </c>
      <c r="K74" s="156">
        <f>AVERAGE(SMALL((D74:F74),{1,2,3}))-$E$1</f>
        <v>8.5916666666666686</v>
      </c>
      <c r="L74" s="156">
        <f>AVERAGE(SMALL(($D74:G74),{1,2,3,4}))-35.4</f>
        <v>9.84375</v>
      </c>
      <c r="M74" s="156">
        <f>AVERAGE(SMALL((D74:H74),{1,2,3,4}))-35.4</f>
        <v>9.59375</v>
      </c>
      <c r="N74" s="156">
        <f>AVERAGE(SMALL(($D74:I74),{1,2,3,4}))-35.4</f>
        <v>9.59375</v>
      </c>
      <c r="O74" s="130">
        <f t="shared" si="9"/>
        <v>3</v>
      </c>
      <c r="P74" s="131">
        <v>2</v>
      </c>
    </row>
    <row r="75" spans="1:16" ht="15.75" x14ac:dyDescent="0.25">
      <c r="A75" s="125" t="s">
        <v>127</v>
      </c>
      <c r="B75" s="126" t="s">
        <v>208</v>
      </c>
      <c r="C75" s="126">
        <v>7</v>
      </c>
      <c r="D75" s="149">
        <f t="shared" si="7"/>
        <v>51.047333333333327</v>
      </c>
      <c r="E75" s="149">
        <f t="shared" si="8"/>
        <v>51.047333333333327</v>
      </c>
      <c r="F75" s="128" t="s">
        <v>172</v>
      </c>
      <c r="G75" s="128">
        <v>45</v>
      </c>
      <c r="H75" s="128">
        <v>47</v>
      </c>
      <c r="I75" s="128">
        <v>49</v>
      </c>
      <c r="J75" s="156">
        <v>15.647333333333329</v>
      </c>
      <c r="K75" s="156">
        <f>AVERAGE(SMALL((D75:F75),{1,2}))-$E$1</f>
        <v>15.647333333333329</v>
      </c>
      <c r="L75" s="156">
        <f>AVERAGE(SMALL(($D75:G75),{1,2,3}))-35.4</f>
        <v>13.631555555555551</v>
      </c>
      <c r="M75" s="156">
        <f>AVERAGE(SMALL((D75:H75),{1,2,3,4}))-35.4</f>
        <v>13.123666666666658</v>
      </c>
      <c r="N75" s="156">
        <f>AVERAGE(SMALL(($D75:I75),{1,2,3,4}))-35.4</f>
        <v>12.61183333333333</v>
      </c>
      <c r="O75" s="130">
        <f t="shared" si="9"/>
        <v>3</v>
      </c>
      <c r="P75" s="131">
        <v>2</v>
      </c>
    </row>
    <row r="76" spans="1:16" ht="15.75" x14ac:dyDescent="0.25">
      <c r="A76" s="125" t="s">
        <v>128</v>
      </c>
      <c r="B76" s="126" t="s">
        <v>208</v>
      </c>
      <c r="C76" s="126">
        <v>5</v>
      </c>
      <c r="D76" s="149">
        <f t="shared" si="7"/>
        <v>50.25</v>
      </c>
      <c r="E76" s="149">
        <f t="shared" si="8"/>
        <v>50.25</v>
      </c>
      <c r="F76" s="128">
        <v>52</v>
      </c>
      <c r="G76" s="128">
        <v>48</v>
      </c>
      <c r="H76" s="128">
        <v>47</v>
      </c>
      <c r="I76" s="128">
        <v>54</v>
      </c>
      <c r="J76" s="156">
        <v>14.850000000000001</v>
      </c>
      <c r="K76" s="156">
        <f>AVERAGE(SMALL((D76:F76),{1,2,3}))-$E$1</f>
        <v>15.433333333333337</v>
      </c>
      <c r="L76" s="156">
        <f>AVERAGE(SMALL(($D76:G76),{1,2,3,4}))-35.4</f>
        <v>14.725000000000001</v>
      </c>
      <c r="M76" s="156">
        <f>AVERAGE(SMALL((D76:H76),{1,2,3,4}))-35.4</f>
        <v>13.475000000000001</v>
      </c>
      <c r="N76" s="156">
        <f>AVERAGE(SMALL(($D76:I76),{1,2,3,4}))-35.4</f>
        <v>13.475000000000001</v>
      </c>
      <c r="O76" s="130">
        <f t="shared" si="9"/>
        <v>4</v>
      </c>
      <c r="P76" s="131">
        <v>2</v>
      </c>
    </row>
    <row r="77" spans="1:16" ht="15.75" x14ac:dyDescent="0.25">
      <c r="A77" s="125" t="s">
        <v>106</v>
      </c>
      <c r="B77" s="126" t="s">
        <v>208</v>
      </c>
      <c r="C77" s="126">
        <v>4</v>
      </c>
      <c r="D77" s="149">
        <f t="shared" si="7"/>
        <v>44.75</v>
      </c>
      <c r="E77" s="149">
        <f t="shared" si="8"/>
        <v>44.75</v>
      </c>
      <c r="F77" s="128" t="s">
        <v>172</v>
      </c>
      <c r="G77" s="128">
        <v>48</v>
      </c>
      <c r="H77" s="128">
        <v>54</v>
      </c>
      <c r="I77" s="128">
        <v>46</v>
      </c>
      <c r="J77" s="156">
        <v>9.3500000000000014</v>
      </c>
      <c r="K77" s="156">
        <f>AVERAGE(SMALL((D77:F77),{1,2}))-$E$1</f>
        <v>9.3500000000000014</v>
      </c>
      <c r="L77" s="156">
        <f>AVERAGE(SMALL(($D77:G77),{1,2,3}))-35.4</f>
        <v>10.433333333333337</v>
      </c>
      <c r="M77" s="156">
        <f>AVERAGE(SMALL((D77:H77),{1,2,3,4}))-35.4</f>
        <v>12.475000000000001</v>
      </c>
      <c r="N77" s="156">
        <f>AVERAGE(SMALL(($D77:I77),{1,2,3,4}))-35.4</f>
        <v>10.475000000000001</v>
      </c>
      <c r="O77" s="130">
        <f t="shared" si="9"/>
        <v>3</v>
      </c>
      <c r="P77" s="131">
        <v>2</v>
      </c>
    </row>
    <row r="78" spans="1:16" ht="15.75" x14ac:dyDescent="0.25">
      <c r="A78" s="125" t="s">
        <v>115</v>
      </c>
      <c r="B78" s="126" t="s">
        <v>208</v>
      </c>
      <c r="C78" s="126">
        <v>4</v>
      </c>
      <c r="D78" s="149">
        <f t="shared" si="7"/>
        <v>46.75</v>
      </c>
      <c r="E78" s="149">
        <f t="shared" si="8"/>
        <v>46.75</v>
      </c>
      <c r="F78" s="128" t="s">
        <v>172</v>
      </c>
      <c r="G78" s="128">
        <v>42</v>
      </c>
      <c r="H78" s="128">
        <v>44</v>
      </c>
      <c r="I78" s="128" t="s">
        <v>172</v>
      </c>
      <c r="J78" s="156">
        <v>11.350000000000001</v>
      </c>
      <c r="K78" s="156">
        <f>AVERAGE(SMALL((D78:F78),{1,2}))-$E$1</f>
        <v>11.350000000000001</v>
      </c>
      <c r="L78" s="156">
        <f>AVERAGE(SMALL(($D78:G78),{1,2,3}))-35.4</f>
        <v>9.7666666666666657</v>
      </c>
      <c r="M78" s="156">
        <f>AVERAGE(SMALL((D78:H78),{1,2,3,4}))-35.4</f>
        <v>9.4750000000000014</v>
      </c>
      <c r="N78" s="156">
        <f>AVERAGE(SMALL(($D78:I78),{1,2,3,4}))-35.4</f>
        <v>9.4750000000000014</v>
      </c>
      <c r="O78" s="130">
        <f t="shared" si="9"/>
        <v>2</v>
      </c>
      <c r="P78" s="131">
        <v>2</v>
      </c>
    </row>
    <row r="79" spans="1:16" ht="15.75" x14ac:dyDescent="0.25">
      <c r="A79" s="125" t="s">
        <v>76</v>
      </c>
      <c r="B79" s="126" t="s">
        <v>209</v>
      </c>
      <c r="C79" s="126">
        <v>3</v>
      </c>
      <c r="D79" s="150">
        <f>AVERAGE(F79:G79)</f>
        <v>47.5</v>
      </c>
      <c r="E79" s="150">
        <f t="shared" si="8"/>
        <v>47.5</v>
      </c>
      <c r="F79" s="128">
        <v>47</v>
      </c>
      <c r="G79" s="128">
        <v>48</v>
      </c>
      <c r="H79" s="128" t="s">
        <v>172</v>
      </c>
      <c r="I79" s="128">
        <v>47</v>
      </c>
      <c r="J79" s="156" t="s">
        <v>171</v>
      </c>
      <c r="K79" s="156" t="s">
        <v>171</v>
      </c>
      <c r="L79" s="156">
        <f>AVERAGE(SMALL((F79:G79),{1,2}))-$E$1</f>
        <v>12.100000000000001</v>
      </c>
      <c r="M79" s="156">
        <f>AVERAGE(SMALL((D79:H79),{1,2,3,4}))-35.4</f>
        <v>12.100000000000001</v>
      </c>
      <c r="N79" s="156">
        <f>AVERAGE(SMALL(($D79:I79),{1,2,3,4}))-35.4</f>
        <v>11.850000000000001</v>
      </c>
      <c r="O79" s="130">
        <f t="shared" si="9"/>
        <v>3</v>
      </c>
      <c r="P79" s="131">
        <v>0</v>
      </c>
    </row>
    <row r="80" spans="1:16" ht="15.75" x14ac:dyDescent="0.25">
      <c r="A80" s="125" t="s">
        <v>91</v>
      </c>
      <c r="B80" s="126" t="s">
        <v>209</v>
      </c>
      <c r="C80" s="126">
        <v>3</v>
      </c>
      <c r="D80" s="150">
        <f>AVERAGE(F80:I80)</f>
        <v>45</v>
      </c>
      <c r="E80" s="150">
        <f t="shared" si="8"/>
        <v>45</v>
      </c>
      <c r="F80" s="128" t="s">
        <v>172</v>
      </c>
      <c r="G80" s="128" t="s">
        <v>172</v>
      </c>
      <c r="H80" s="128">
        <v>42</v>
      </c>
      <c r="I80" s="128">
        <v>48</v>
      </c>
      <c r="J80" s="156" t="s">
        <v>171</v>
      </c>
      <c r="K80" s="156" t="s">
        <v>171</v>
      </c>
      <c r="L80" s="156" t="s">
        <v>171</v>
      </c>
      <c r="M80" s="156" t="s">
        <v>171</v>
      </c>
      <c r="N80" s="156">
        <f>AVERAGE(SMALL(($D80:I80),{1,2,3,4}))-35.4</f>
        <v>9.6000000000000014</v>
      </c>
      <c r="O80" s="130">
        <f t="shared" si="9"/>
        <v>2</v>
      </c>
      <c r="P80" s="131">
        <v>0</v>
      </c>
    </row>
    <row r="81" spans="1:16" ht="15.75" x14ac:dyDescent="0.25">
      <c r="A81" s="125" t="s">
        <v>55</v>
      </c>
      <c r="B81" s="126" t="s">
        <v>208</v>
      </c>
      <c r="C81" s="126">
        <v>1</v>
      </c>
      <c r="D81" s="149">
        <f>J81+35.4</f>
        <v>34.5</v>
      </c>
      <c r="E81" s="149">
        <f t="shared" si="8"/>
        <v>34.5</v>
      </c>
      <c r="F81" s="128">
        <v>36</v>
      </c>
      <c r="G81" s="128">
        <v>37</v>
      </c>
      <c r="H81" s="128">
        <v>34</v>
      </c>
      <c r="I81" s="128">
        <v>36</v>
      </c>
      <c r="J81" s="156">
        <v>-0.89999999999999858</v>
      </c>
      <c r="K81" s="156">
        <f>AVERAGE(SMALL((D81:F81),{1,2,3}))-$E$1</f>
        <v>-0.39999999999999858</v>
      </c>
      <c r="L81" s="156">
        <f>AVERAGE(SMALL(($D81:G81),{1,2,3,4}))-35.4</f>
        <v>0.10000000000000142</v>
      </c>
      <c r="M81" s="156">
        <f>AVERAGE(SMALL((D81:H81),{1,2,3,4}))-35.4</f>
        <v>-0.64999999999999858</v>
      </c>
      <c r="N81" s="156">
        <f>AVERAGE(SMALL(($D81:I81),{1,2,3,4}))-35.4</f>
        <v>-0.64999999999999858</v>
      </c>
      <c r="O81" s="130">
        <f t="shared" si="9"/>
        <v>4</v>
      </c>
      <c r="P81" s="131">
        <v>2</v>
      </c>
    </row>
    <row r="82" spans="1:16" ht="15.75" x14ac:dyDescent="0.25">
      <c r="A82" s="125" t="s">
        <v>116</v>
      </c>
      <c r="B82" s="126" t="s">
        <v>208</v>
      </c>
      <c r="C82" s="126">
        <v>4</v>
      </c>
      <c r="D82" s="150">
        <f>AVERAGE(F82:G82)</f>
        <v>48</v>
      </c>
      <c r="E82" s="150">
        <f t="shared" si="8"/>
        <v>48</v>
      </c>
      <c r="F82" s="128">
        <v>43</v>
      </c>
      <c r="G82" s="128">
        <v>53</v>
      </c>
      <c r="H82" s="128">
        <v>44</v>
      </c>
      <c r="I82" s="128" t="s">
        <v>172</v>
      </c>
      <c r="J82" s="156" t="s">
        <v>171</v>
      </c>
      <c r="K82" s="156" t="s">
        <v>171</v>
      </c>
      <c r="L82" s="156">
        <f>AVERAGE(SMALL((F82:G82),{1,2}))-$E$1</f>
        <v>12.600000000000001</v>
      </c>
      <c r="M82" s="156">
        <f>AVERAGE(SMALL((D82:H82),{1,2,3,4}))-35.4</f>
        <v>10.350000000000001</v>
      </c>
      <c r="N82" s="156">
        <f>AVERAGE(SMALL(($D82:I82),{1,2,3,4}))-35.4</f>
        <v>10.350000000000001</v>
      </c>
      <c r="O82" s="130">
        <f t="shared" si="9"/>
        <v>3</v>
      </c>
      <c r="P82" s="131">
        <v>1</v>
      </c>
    </row>
    <row r="83" spans="1:16" ht="15.75" x14ac:dyDescent="0.25">
      <c r="A83" s="125" t="s">
        <v>96</v>
      </c>
      <c r="B83" s="126" t="s">
        <v>209</v>
      </c>
      <c r="C83" s="126">
        <v>2</v>
      </c>
      <c r="D83" s="150">
        <f>AVERAGE(F83:G83)</f>
        <v>42.5</v>
      </c>
      <c r="E83" s="150">
        <f t="shared" si="8"/>
        <v>42.5</v>
      </c>
      <c r="F83" s="128">
        <v>43</v>
      </c>
      <c r="G83" s="128">
        <v>42</v>
      </c>
      <c r="H83" s="128">
        <v>41</v>
      </c>
      <c r="I83" s="128" t="s">
        <v>172</v>
      </c>
      <c r="J83" s="156" t="s">
        <v>171</v>
      </c>
      <c r="K83" s="156" t="s">
        <v>171</v>
      </c>
      <c r="L83" s="156">
        <f>AVERAGE(SMALL((F83:G83),{1,2}))-$E$1</f>
        <v>7.1000000000000014</v>
      </c>
      <c r="M83" s="156">
        <f>AVERAGE(SMALL((D83:H83),{1,2,3,4}))-35.4</f>
        <v>6.6000000000000014</v>
      </c>
      <c r="N83" s="156">
        <f>AVERAGE(SMALL(($D83:I83),{1,2,3,4}))-35.4</f>
        <v>6.6000000000000014</v>
      </c>
      <c r="O83" s="130">
        <f t="shared" si="9"/>
        <v>3</v>
      </c>
      <c r="P83" s="131">
        <v>0</v>
      </c>
    </row>
    <row r="84" spans="1:16" ht="15.75" x14ac:dyDescent="0.25">
      <c r="A84" s="125" t="s">
        <v>130</v>
      </c>
      <c r="B84" s="126" t="s">
        <v>208</v>
      </c>
      <c r="C84" s="126">
        <v>7</v>
      </c>
      <c r="D84" s="149">
        <f t="shared" ref="D84:D90" si="10">J84+35.4</f>
        <v>45.75</v>
      </c>
      <c r="E84" s="149">
        <f t="shared" si="8"/>
        <v>45.75</v>
      </c>
      <c r="F84" s="128">
        <v>45</v>
      </c>
      <c r="G84" s="128" t="s">
        <v>172</v>
      </c>
      <c r="H84" s="128">
        <v>41</v>
      </c>
      <c r="I84" s="128">
        <v>51</v>
      </c>
      <c r="J84" s="156">
        <v>10.350000000000001</v>
      </c>
      <c r="K84" s="156">
        <f>AVERAGE(SMALL((D84:F84),{1,2,3}))-$E$1</f>
        <v>10.100000000000001</v>
      </c>
      <c r="L84" s="156">
        <f>AVERAGE(SMALL(($D84:G84),{1,2,3}))-35.4</f>
        <v>10.100000000000001</v>
      </c>
      <c r="M84" s="156">
        <f>AVERAGE(SMALL((D84:H84),{1,2,3,4}))-35.4</f>
        <v>8.9750000000000014</v>
      </c>
      <c r="N84" s="156">
        <f>AVERAGE(SMALL(($D84:I84),{1,2,3,4}))-35.4</f>
        <v>8.9750000000000014</v>
      </c>
      <c r="O84" s="130">
        <f t="shared" si="9"/>
        <v>3</v>
      </c>
      <c r="P84" s="131">
        <v>2</v>
      </c>
    </row>
    <row r="85" spans="1:16" ht="15.75" x14ac:dyDescent="0.25">
      <c r="A85" s="125" t="s">
        <v>46</v>
      </c>
      <c r="B85" s="126" t="s">
        <v>208</v>
      </c>
      <c r="C85" s="126">
        <v>6</v>
      </c>
      <c r="D85" s="149">
        <f t="shared" si="10"/>
        <v>55.25</v>
      </c>
      <c r="E85" s="149">
        <f t="shared" si="8"/>
        <v>55.25</v>
      </c>
      <c r="F85" s="128">
        <v>72</v>
      </c>
      <c r="G85" s="128">
        <v>69</v>
      </c>
      <c r="H85" s="128">
        <v>70</v>
      </c>
      <c r="I85" s="128">
        <v>63</v>
      </c>
      <c r="J85" s="156">
        <v>19.850000000000001</v>
      </c>
      <c r="K85" s="156">
        <f>AVERAGE(SMALL((D85:F85),{1,2,3}))-$E$1</f>
        <v>25.433333333333337</v>
      </c>
      <c r="L85" s="156">
        <f>AVERAGE(SMALL(($D85:G85),{1,2,3,4}))-35.4</f>
        <v>27.475000000000001</v>
      </c>
      <c r="M85" s="156">
        <f>AVERAGE(SMALL((D85:H85),{1,2,3,4}))-35.4</f>
        <v>26.975000000000001</v>
      </c>
      <c r="N85" s="156">
        <f>AVERAGE(SMALL(($D85:I85),{1,2,3,4}))-35.4</f>
        <v>25.225000000000001</v>
      </c>
      <c r="O85" s="130">
        <f t="shared" si="9"/>
        <v>4</v>
      </c>
      <c r="P85" s="131">
        <v>2</v>
      </c>
    </row>
    <row r="86" spans="1:16" ht="15.75" x14ac:dyDescent="0.25">
      <c r="A86" s="125" t="s">
        <v>84</v>
      </c>
      <c r="B86" s="126" t="s">
        <v>208</v>
      </c>
      <c r="C86" s="126">
        <v>2</v>
      </c>
      <c r="D86" s="149">
        <f t="shared" si="10"/>
        <v>47.5</v>
      </c>
      <c r="E86" s="149">
        <f t="shared" si="8"/>
        <v>47.5</v>
      </c>
      <c r="F86" s="128">
        <v>45</v>
      </c>
      <c r="G86" s="128">
        <v>50</v>
      </c>
      <c r="H86" s="128">
        <v>53</v>
      </c>
      <c r="I86" s="128">
        <v>50</v>
      </c>
      <c r="J86" s="156">
        <v>12.100000000000001</v>
      </c>
      <c r="K86" s="156">
        <f>AVERAGE(SMALL((D86:F86),{1,2,3}))-$E$1</f>
        <v>11.266666666666666</v>
      </c>
      <c r="L86" s="156">
        <f>AVERAGE(SMALL(($D86:G86),{1,2,3,4}))-35.4</f>
        <v>12.100000000000001</v>
      </c>
      <c r="M86" s="156">
        <f>AVERAGE(SMALL((D86:H86),{1,2,3,4}))-35.4</f>
        <v>12.100000000000001</v>
      </c>
      <c r="N86" s="156">
        <f>AVERAGE(SMALL(($D86:I86),{1,2,3,4}))-35.4</f>
        <v>12.100000000000001</v>
      </c>
      <c r="O86" s="130">
        <f t="shared" si="9"/>
        <v>4</v>
      </c>
      <c r="P86" s="131">
        <v>2</v>
      </c>
    </row>
    <row r="87" spans="1:16" ht="15.75" x14ac:dyDescent="0.25">
      <c r="A87" s="125" t="s">
        <v>110</v>
      </c>
      <c r="B87" s="126" t="s">
        <v>208</v>
      </c>
      <c r="C87" s="126">
        <v>4</v>
      </c>
      <c r="D87" s="149">
        <f t="shared" si="10"/>
        <v>40.25</v>
      </c>
      <c r="E87" s="149">
        <f t="shared" si="8"/>
        <v>40.25</v>
      </c>
      <c r="F87" s="128">
        <v>42</v>
      </c>
      <c r="G87" s="128">
        <v>42</v>
      </c>
      <c r="H87" s="128">
        <v>43</v>
      </c>
      <c r="I87" s="128">
        <v>44</v>
      </c>
      <c r="J87" s="156">
        <v>4.8500000000000014</v>
      </c>
      <c r="K87" s="156">
        <f>AVERAGE(SMALL((D87:F87),{1,2,3}))-$E$1</f>
        <v>5.4333333333333371</v>
      </c>
      <c r="L87" s="156">
        <f>AVERAGE(SMALL(($D87:G87),{1,2,3,4}))-35.4</f>
        <v>5.7250000000000014</v>
      </c>
      <c r="M87" s="156">
        <f>AVERAGE(SMALL((D87:H87),{1,2,3,4}))-35.4</f>
        <v>5.7250000000000014</v>
      </c>
      <c r="N87" s="156">
        <f>AVERAGE(SMALL(($D87:I87),{1,2,3,4}))-35.4</f>
        <v>5.7250000000000014</v>
      </c>
      <c r="O87" s="130">
        <f t="shared" si="9"/>
        <v>4</v>
      </c>
      <c r="P87" s="131">
        <v>2</v>
      </c>
    </row>
    <row r="88" spans="1:16" ht="15.75" x14ac:dyDescent="0.25">
      <c r="A88" s="125" t="s">
        <v>129</v>
      </c>
      <c r="B88" s="126" t="s">
        <v>208</v>
      </c>
      <c r="C88" s="126">
        <v>5</v>
      </c>
      <c r="D88" s="149">
        <f t="shared" si="10"/>
        <v>38.75</v>
      </c>
      <c r="E88" s="149">
        <f t="shared" si="8"/>
        <v>38.75</v>
      </c>
      <c r="F88" s="128">
        <v>39</v>
      </c>
      <c r="G88" s="128">
        <v>43</v>
      </c>
      <c r="H88" s="128">
        <v>39</v>
      </c>
      <c r="I88" s="128">
        <v>49</v>
      </c>
      <c r="J88" s="156">
        <v>3.3500000000000014</v>
      </c>
      <c r="K88" s="156">
        <f>AVERAGE(SMALL((D88:F88),{1,2,3}))-$E$1</f>
        <v>3.4333333333333371</v>
      </c>
      <c r="L88" s="156">
        <f>AVERAGE(SMALL(($D88:G88),{1,2,3,4}))-35.4</f>
        <v>4.4750000000000014</v>
      </c>
      <c r="M88" s="156">
        <f>AVERAGE(SMALL((D88:H88),{1,2,3,4}))-35.4</f>
        <v>3.4750000000000014</v>
      </c>
      <c r="N88" s="156">
        <f>AVERAGE(SMALL(($D88:I88),{1,2,3,4}))-35.4</f>
        <v>3.4750000000000014</v>
      </c>
      <c r="O88" s="130">
        <f t="shared" si="9"/>
        <v>4</v>
      </c>
      <c r="P88" s="131">
        <v>2</v>
      </c>
    </row>
    <row r="89" spans="1:16" ht="15.75" x14ac:dyDescent="0.25">
      <c r="A89" s="125" t="s">
        <v>51</v>
      </c>
      <c r="B89" s="126" t="s">
        <v>208</v>
      </c>
      <c r="C89" s="126">
        <v>6</v>
      </c>
      <c r="D89" s="149">
        <f t="shared" si="10"/>
        <v>40.75</v>
      </c>
      <c r="E89" s="149">
        <f t="shared" si="8"/>
        <v>40.75</v>
      </c>
      <c r="F89" s="128" t="s">
        <v>172</v>
      </c>
      <c r="G89" s="128">
        <v>40</v>
      </c>
      <c r="H89" s="128">
        <v>41</v>
      </c>
      <c r="I89" s="128">
        <v>42</v>
      </c>
      <c r="J89" s="156">
        <v>5.3500000000000014</v>
      </c>
      <c r="K89" s="156">
        <f>AVERAGE(SMALL((D89:F89),{1,2}))-$E$1</f>
        <v>5.3500000000000014</v>
      </c>
      <c r="L89" s="156">
        <f>AVERAGE(SMALL(($D89:G89),{1,2,3}))-35.4</f>
        <v>5.1000000000000014</v>
      </c>
      <c r="M89" s="156">
        <f>AVERAGE(SMALL((D89:H89),{1,2,3,4}))-35.4</f>
        <v>5.2250000000000014</v>
      </c>
      <c r="N89" s="156">
        <f>AVERAGE(SMALL(($D89:I89),{1,2,3,4}))-35.4</f>
        <v>5.2250000000000014</v>
      </c>
      <c r="O89" s="130">
        <f t="shared" si="9"/>
        <v>3</v>
      </c>
      <c r="P89" s="131">
        <v>2</v>
      </c>
    </row>
    <row r="90" spans="1:16" ht="15.75" x14ac:dyDescent="0.25">
      <c r="A90" s="125" t="s">
        <v>104</v>
      </c>
      <c r="B90" s="126" t="s">
        <v>208</v>
      </c>
      <c r="C90" s="126">
        <v>8</v>
      </c>
      <c r="D90" s="149">
        <f t="shared" si="10"/>
        <v>45.366666666666667</v>
      </c>
      <c r="E90" s="149">
        <f t="shared" si="8"/>
        <v>45.366666666666667</v>
      </c>
      <c r="F90" s="128" t="s">
        <v>172</v>
      </c>
      <c r="G90" s="128">
        <v>42</v>
      </c>
      <c r="H90" s="128" t="s">
        <v>172</v>
      </c>
      <c r="I90" s="128">
        <v>40</v>
      </c>
      <c r="J90" s="156">
        <v>9.9666666666666686</v>
      </c>
      <c r="K90" s="156">
        <f>AVERAGE(SMALL((D90:F90),{1,2}))-$E$1</f>
        <v>9.9666666666666686</v>
      </c>
      <c r="L90" s="156">
        <f>AVERAGE(SMALL(($D90:G90),{1,2,3}))-35.4</f>
        <v>8.8444444444444485</v>
      </c>
      <c r="M90" s="156">
        <f>AVERAGE(SMALL((D90:H90),{1,2,3}))-35.4</f>
        <v>8.8444444444444485</v>
      </c>
      <c r="N90" s="156">
        <f>AVERAGE(SMALL(($D90:I90),{1,2,3,4}))-35.4</f>
        <v>7.7833333333333385</v>
      </c>
      <c r="O90" s="130">
        <f t="shared" si="9"/>
        <v>2</v>
      </c>
      <c r="P90" s="131">
        <v>2</v>
      </c>
    </row>
    <row r="91" spans="1:16" x14ac:dyDescent="0.25">
      <c r="D91"/>
      <c r="E91"/>
      <c r="J91"/>
      <c r="K91"/>
      <c r="L91"/>
      <c r="M91"/>
      <c r="P91" s="152" t="s">
        <v>173</v>
      </c>
    </row>
    <row r="92" spans="1:16" x14ac:dyDescent="0.25">
      <c r="C92" s="111">
        <v>1</v>
      </c>
      <c r="D92" t="s">
        <v>206</v>
      </c>
      <c r="E92"/>
      <c r="J92"/>
      <c r="K92"/>
      <c r="L92"/>
      <c r="M92"/>
    </row>
    <row r="93" spans="1:16" x14ac:dyDescent="0.25">
      <c r="C93" s="111">
        <v>2</v>
      </c>
      <c r="D93" t="s">
        <v>207</v>
      </c>
      <c r="E93"/>
      <c r="J93"/>
      <c r="K93"/>
      <c r="L93"/>
      <c r="M93"/>
    </row>
    <row r="94" spans="1:16" x14ac:dyDescent="0.25">
      <c r="D94"/>
      <c r="E94"/>
      <c r="J94"/>
      <c r="K94"/>
      <c r="L94"/>
      <c r="M94"/>
    </row>
    <row r="95" spans="1:16" x14ac:dyDescent="0.25">
      <c r="D95"/>
      <c r="E95"/>
      <c r="J95"/>
      <c r="K95"/>
      <c r="L95"/>
      <c r="M95"/>
    </row>
    <row r="96" spans="1:16" x14ac:dyDescent="0.25">
      <c r="D96"/>
      <c r="E96"/>
      <c r="J96"/>
      <c r="K96"/>
      <c r="L96"/>
      <c r="M96"/>
    </row>
    <row r="97" spans="4:13" x14ac:dyDescent="0.25">
      <c r="D97"/>
      <c r="E97"/>
      <c r="J97"/>
      <c r="K97"/>
      <c r="L97"/>
      <c r="M97"/>
    </row>
    <row r="98" spans="4:13" x14ac:dyDescent="0.25">
      <c r="D98"/>
      <c r="E98"/>
      <c r="J98"/>
      <c r="K98"/>
      <c r="L98"/>
      <c r="M98"/>
    </row>
    <row r="99" spans="4:13" x14ac:dyDescent="0.25">
      <c r="D99"/>
      <c r="E99"/>
      <c r="J99"/>
      <c r="K99"/>
      <c r="L99"/>
      <c r="M99"/>
    </row>
    <row r="100" spans="4:13" x14ac:dyDescent="0.25">
      <c r="D100"/>
      <c r="E100"/>
      <c r="J100"/>
      <c r="K100"/>
      <c r="L100"/>
      <c r="M100"/>
    </row>
    <row r="101" spans="4:13" x14ac:dyDescent="0.25">
      <c r="D101"/>
      <c r="E101"/>
      <c r="J101"/>
      <c r="K101"/>
      <c r="L101"/>
      <c r="M101"/>
    </row>
    <row r="102" spans="4:13" x14ac:dyDescent="0.25">
      <c r="D102"/>
      <c r="E102"/>
      <c r="J102"/>
      <c r="K102"/>
      <c r="L102"/>
      <c r="M102"/>
    </row>
    <row r="103" spans="4:13" x14ac:dyDescent="0.25">
      <c r="D103"/>
      <c r="E103"/>
      <c r="J103"/>
      <c r="K103"/>
      <c r="L103"/>
      <c r="M103"/>
    </row>
    <row r="104" spans="4:13" x14ac:dyDescent="0.25">
      <c r="D104"/>
      <c r="E104"/>
      <c r="J104"/>
      <c r="K104"/>
      <c r="L104"/>
      <c r="M104"/>
    </row>
    <row r="105" spans="4:13" x14ac:dyDescent="0.25">
      <c r="D105"/>
      <c r="E105"/>
      <c r="J105"/>
      <c r="K105"/>
      <c r="L105"/>
      <c r="M105"/>
    </row>
    <row r="106" spans="4:13" x14ac:dyDescent="0.25">
      <c r="D106"/>
      <c r="E106"/>
      <c r="J106"/>
      <c r="K106"/>
      <c r="L106"/>
      <c r="M106"/>
    </row>
    <row r="107" spans="4:13" x14ac:dyDescent="0.25">
      <c r="D107"/>
      <c r="E107"/>
      <c r="J107"/>
      <c r="K107"/>
      <c r="L107"/>
      <c r="M107"/>
    </row>
    <row r="108" spans="4:13" x14ac:dyDescent="0.25">
      <c r="D108"/>
      <c r="E108"/>
      <c r="J108"/>
      <c r="K108"/>
      <c r="L108"/>
      <c r="M108"/>
    </row>
    <row r="109" spans="4:13" x14ac:dyDescent="0.25">
      <c r="D109"/>
      <c r="E109"/>
      <c r="J109"/>
      <c r="K109"/>
      <c r="L109"/>
      <c r="M109"/>
    </row>
    <row r="110" spans="4:13" x14ac:dyDescent="0.25">
      <c r="D110"/>
      <c r="E110"/>
      <c r="J110"/>
      <c r="K110"/>
      <c r="L110"/>
      <c r="M110"/>
    </row>
    <row r="111" spans="4:13" x14ac:dyDescent="0.25">
      <c r="D111"/>
      <c r="E111"/>
      <c r="J111"/>
      <c r="K111"/>
      <c r="L111"/>
      <c r="M111"/>
    </row>
    <row r="112" spans="4:13" x14ac:dyDescent="0.25">
      <c r="D112"/>
      <c r="E112"/>
      <c r="J112"/>
      <c r="K112"/>
      <c r="L112"/>
      <c r="M112"/>
    </row>
    <row r="113" spans="4:13" x14ac:dyDescent="0.25">
      <c r="D113"/>
      <c r="E113"/>
      <c r="J113"/>
      <c r="K113"/>
      <c r="L113"/>
      <c r="M113"/>
    </row>
    <row r="114" spans="4:13" x14ac:dyDescent="0.25">
      <c r="D114"/>
      <c r="E114"/>
      <c r="J114"/>
      <c r="K114"/>
      <c r="L114"/>
      <c r="M114"/>
    </row>
    <row r="115" spans="4:13" x14ac:dyDescent="0.25">
      <c r="D115"/>
      <c r="E115"/>
      <c r="J115"/>
      <c r="K115"/>
      <c r="L115"/>
      <c r="M115"/>
    </row>
    <row r="116" spans="4:13" x14ac:dyDescent="0.25">
      <c r="D116"/>
      <c r="E116"/>
      <c r="J116"/>
      <c r="K116"/>
      <c r="L116"/>
      <c r="M116"/>
    </row>
    <row r="117" spans="4:13" x14ac:dyDescent="0.25">
      <c r="D117"/>
      <c r="E117"/>
      <c r="J117"/>
      <c r="K117"/>
      <c r="L117"/>
      <c r="M117"/>
    </row>
    <row r="118" spans="4:13" x14ac:dyDescent="0.25">
      <c r="D118"/>
      <c r="E118"/>
      <c r="J118"/>
      <c r="K118"/>
      <c r="L118"/>
      <c r="M118"/>
    </row>
    <row r="119" spans="4:13" x14ac:dyDescent="0.25">
      <c r="D119"/>
      <c r="E119"/>
      <c r="J119"/>
      <c r="K119"/>
      <c r="L119"/>
      <c r="M119"/>
    </row>
    <row r="120" spans="4:13" x14ac:dyDescent="0.25">
      <c r="D120"/>
      <c r="E120"/>
      <c r="J120"/>
      <c r="K120"/>
      <c r="L120"/>
      <c r="M120"/>
    </row>
    <row r="121" spans="4:13" x14ac:dyDescent="0.25">
      <c r="D121"/>
      <c r="E121"/>
      <c r="J121"/>
      <c r="K121"/>
      <c r="L121"/>
      <c r="M121"/>
    </row>
    <row r="122" spans="4:13" x14ac:dyDescent="0.25">
      <c r="D122"/>
      <c r="E122"/>
      <c r="J122"/>
      <c r="K122"/>
      <c r="L122"/>
      <c r="M122"/>
    </row>
    <row r="123" spans="4:13" x14ac:dyDescent="0.25">
      <c r="D123"/>
      <c r="E123"/>
      <c r="J123"/>
      <c r="K123"/>
      <c r="L123"/>
      <c r="M123"/>
    </row>
    <row r="124" spans="4:13" x14ac:dyDescent="0.25">
      <c r="D124"/>
      <c r="E124"/>
      <c r="J124"/>
      <c r="K124"/>
      <c r="L124"/>
      <c r="M124"/>
    </row>
    <row r="125" spans="4:13" x14ac:dyDescent="0.25">
      <c r="D125"/>
      <c r="E125"/>
      <c r="J125"/>
      <c r="K125"/>
      <c r="L125"/>
      <c r="M125"/>
    </row>
    <row r="126" spans="4:13" x14ac:dyDescent="0.25">
      <c r="D126"/>
      <c r="E126"/>
      <c r="J126"/>
      <c r="K126"/>
      <c r="L126"/>
      <c r="M126"/>
    </row>
    <row r="127" spans="4:13" x14ac:dyDescent="0.25">
      <c r="D127"/>
      <c r="E127"/>
      <c r="J127"/>
      <c r="K127"/>
      <c r="L127"/>
      <c r="M127"/>
    </row>
    <row r="128" spans="4:13" x14ac:dyDescent="0.25">
      <c r="D128"/>
      <c r="E128"/>
      <c r="J128"/>
      <c r="K128"/>
      <c r="L128"/>
      <c r="M128"/>
    </row>
    <row r="129" spans="4:13" x14ac:dyDescent="0.25">
      <c r="D129"/>
      <c r="E129"/>
      <c r="J129"/>
      <c r="K129"/>
      <c r="L129"/>
      <c r="M129"/>
    </row>
    <row r="130" spans="4:13" x14ac:dyDescent="0.25">
      <c r="D130"/>
      <c r="E130"/>
      <c r="J130"/>
      <c r="K130"/>
      <c r="L130"/>
      <c r="M130"/>
    </row>
    <row r="131" spans="4:13" x14ac:dyDescent="0.25">
      <c r="D131"/>
      <c r="E131"/>
      <c r="J131"/>
      <c r="K131"/>
      <c r="L131"/>
      <c r="M131"/>
    </row>
    <row r="132" spans="4:13" x14ac:dyDescent="0.25">
      <c r="D132"/>
      <c r="E132"/>
      <c r="J132"/>
      <c r="K132"/>
      <c r="L132"/>
      <c r="M132"/>
    </row>
    <row r="133" spans="4:13" x14ac:dyDescent="0.25">
      <c r="D133"/>
      <c r="E133"/>
      <c r="J133"/>
      <c r="K133"/>
      <c r="L133"/>
      <c r="M133"/>
    </row>
    <row r="134" spans="4:13" x14ac:dyDescent="0.25">
      <c r="D134"/>
      <c r="E134"/>
      <c r="J134"/>
      <c r="K134"/>
      <c r="L134"/>
      <c r="M134"/>
    </row>
    <row r="135" spans="4:13" x14ac:dyDescent="0.25">
      <c r="D135"/>
      <c r="E135"/>
      <c r="J135"/>
      <c r="K135"/>
      <c r="L135"/>
      <c r="M135"/>
    </row>
    <row r="136" spans="4:13" x14ac:dyDescent="0.25">
      <c r="D136"/>
      <c r="E136"/>
      <c r="J136"/>
      <c r="K136"/>
      <c r="L136"/>
      <c r="M136"/>
    </row>
    <row r="137" spans="4:13" x14ac:dyDescent="0.25">
      <c r="D137"/>
      <c r="E137"/>
      <c r="J137"/>
      <c r="K137"/>
      <c r="L137"/>
      <c r="M137"/>
    </row>
    <row r="138" spans="4:13" x14ac:dyDescent="0.25">
      <c r="D138"/>
      <c r="E138"/>
      <c r="J138"/>
      <c r="K138"/>
      <c r="L138"/>
      <c r="M138"/>
    </row>
    <row r="139" spans="4:13" x14ac:dyDescent="0.25">
      <c r="D139"/>
      <c r="E139"/>
      <c r="J139"/>
      <c r="K139"/>
      <c r="L139"/>
      <c r="M139"/>
    </row>
    <row r="140" spans="4:13" x14ac:dyDescent="0.25">
      <c r="D140"/>
      <c r="E140"/>
      <c r="J140"/>
      <c r="K140"/>
      <c r="L140"/>
      <c r="M140"/>
    </row>
    <row r="141" spans="4:13" x14ac:dyDescent="0.25">
      <c r="D141"/>
      <c r="E141"/>
      <c r="J141"/>
      <c r="K141"/>
      <c r="L141"/>
      <c r="M141"/>
    </row>
    <row r="142" spans="4:13" x14ac:dyDescent="0.25">
      <c r="D142"/>
      <c r="E142"/>
      <c r="J142"/>
      <c r="K142"/>
      <c r="L142"/>
      <c r="M142"/>
    </row>
    <row r="143" spans="4:13" x14ac:dyDescent="0.25">
      <c r="D143"/>
      <c r="E143"/>
      <c r="J143"/>
      <c r="K143"/>
      <c r="L143"/>
      <c r="M143"/>
    </row>
    <row r="144" spans="4:13" x14ac:dyDescent="0.25">
      <c r="D144"/>
      <c r="E144"/>
      <c r="J144"/>
      <c r="K144"/>
      <c r="L144"/>
      <c r="M144"/>
    </row>
    <row r="145" spans="4:13" x14ac:dyDescent="0.25">
      <c r="D145"/>
      <c r="E145"/>
      <c r="J145"/>
      <c r="K145"/>
      <c r="L145"/>
      <c r="M145"/>
    </row>
    <row r="146" spans="4:13" x14ac:dyDescent="0.25">
      <c r="D146"/>
      <c r="E146"/>
      <c r="J146"/>
      <c r="K146"/>
      <c r="L146"/>
      <c r="M146"/>
    </row>
    <row r="147" spans="4:13" x14ac:dyDescent="0.25">
      <c r="D147"/>
      <c r="E147"/>
      <c r="J147"/>
      <c r="K147"/>
      <c r="L147"/>
      <c r="M147"/>
    </row>
    <row r="148" spans="4:13" x14ac:dyDescent="0.25">
      <c r="D148"/>
      <c r="E148"/>
      <c r="J148"/>
      <c r="K148"/>
      <c r="L148"/>
      <c r="M148"/>
    </row>
    <row r="149" spans="4:13" x14ac:dyDescent="0.25">
      <c r="D149"/>
      <c r="E149"/>
      <c r="J149"/>
      <c r="K149"/>
      <c r="L149"/>
      <c r="M149"/>
    </row>
    <row r="150" spans="4:13" x14ac:dyDescent="0.25">
      <c r="D150"/>
      <c r="E150"/>
      <c r="J150"/>
      <c r="K150"/>
      <c r="L150"/>
      <c r="M150"/>
    </row>
    <row r="151" spans="4:13" x14ac:dyDescent="0.25">
      <c r="D151"/>
      <c r="E151"/>
      <c r="J151"/>
      <c r="K151"/>
      <c r="L151"/>
      <c r="M151"/>
    </row>
    <row r="152" spans="4:13" x14ac:dyDescent="0.25">
      <c r="D152"/>
      <c r="E152"/>
      <c r="J152"/>
      <c r="K152"/>
      <c r="L152"/>
      <c r="M152"/>
    </row>
    <row r="153" spans="4:13" x14ac:dyDescent="0.25">
      <c r="D153"/>
      <c r="E153"/>
      <c r="J153"/>
      <c r="K153"/>
      <c r="L153"/>
      <c r="M153"/>
    </row>
    <row r="154" spans="4:13" x14ac:dyDescent="0.25">
      <c r="D154"/>
      <c r="E154"/>
      <c r="J154"/>
      <c r="K154"/>
      <c r="L154"/>
      <c r="M154"/>
    </row>
    <row r="155" spans="4:13" x14ac:dyDescent="0.25">
      <c r="D155"/>
      <c r="E155"/>
      <c r="J155"/>
      <c r="K155"/>
      <c r="L155"/>
      <c r="M155"/>
    </row>
    <row r="156" spans="4:13" x14ac:dyDescent="0.25">
      <c r="D156"/>
      <c r="E156"/>
      <c r="J156"/>
      <c r="K156"/>
      <c r="L156"/>
      <c r="M156"/>
    </row>
    <row r="157" spans="4:13" x14ac:dyDescent="0.25">
      <c r="D157"/>
      <c r="E157"/>
      <c r="J157"/>
      <c r="K157"/>
      <c r="L157"/>
      <c r="M157"/>
    </row>
    <row r="158" spans="4:13" x14ac:dyDescent="0.25">
      <c r="D158"/>
      <c r="E158"/>
      <c r="J158"/>
      <c r="K158"/>
      <c r="L158"/>
      <c r="M158"/>
    </row>
    <row r="159" spans="4:13" x14ac:dyDescent="0.25">
      <c r="D159"/>
      <c r="E159"/>
      <c r="J159"/>
      <c r="K159"/>
      <c r="L159"/>
      <c r="M159"/>
    </row>
    <row r="160" spans="4:13" x14ac:dyDescent="0.25">
      <c r="D160"/>
      <c r="E160"/>
      <c r="J160"/>
      <c r="K160"/>
      <c r="L160"/>
      <c r="M160"/>
    </row>
    <row r="161" spans="4:13" x14ac:dyDescent="0.25">
      <c r="D161"/>
      <c r="E161"/>
      <c r="J161"/>
      <c r="K161"/>
      <c r="L161"/>
      <c r="M161"/>
    </row>
    <row r="162" spans="4:13" x14ac:dyDescent="0.25">
      <c r="D162"/>
      <c r="E162"/>
      <c r="J162"/>
      <c r="K162"/>
      <c r="L162"/>
      <c r="M162"/>
    </row>
    <row r="163" spans="4:13" x14ac:dyDescent="0.25">
      <c r="D163"/>
      <c r="E163"/>
      <c r="J163"/>
      <c r="K163"/>
      <c r="L163"/>
      <c r="M163"/>
    </row>
    <row r="164" spans="4:13" x14ac:dyDescent="0.25">
      <c r="D164"/>
      <c r="E164"/>
      <c r="J164"/>
      <c r="K164"/>
      <c r="L164"/>
      <c r="M164"/>
    </row>
    <row r="165" spans="4:13" x14ac:dyDescent="0.25">
      <c r="D165"/>
      <c r="E165"/>
      <c r="J165"/>
      <c r="K165"/>
      <c r="L165"/>
      <c r="M165"/>
    </row>
    <row r="166" spans="4:13" x14ac:dyDescent="0.25">
      <c r="D166"/>
      <c r="E166"/>
      <c r="J166"/>
      <c r="K166"/>
      <c r="L166"/>
      <c r="M166"/>
    </row>
    <row r="167" spans="4:13" x14ac:dyDescent="0.25">
      <c r="D167"/>
      <c r="E167"/>
      <c r="J167"/>
      <c r="K167"/>
      <c r="L167"/>
      <c r="M167"/>
    </row>
    <row r="168" spans="4:13" x14ac:dyDescent="0.25">
      <c r="D168"/>
      <c r="E168"/>
      <c r="J168"/>
      <c r="K168"/>
      <c r="L168"/>
      <c r="M168"/>
    </row>
    <row r="169" spans="4:13" x14ac:dyDescent="0.25">
      <c r="D169"/>
      <c r="E169"/>
      <c r="J169"/>
      <c r="K169"/>
      <c r="L169"/>
      <c r="M169"/>
    </row>
    <row r="170" spans="4:13" x14ac:dyDescent="0.25">
      <c r="D170"/>
      <c r="E170"/>
      <c r="J170"/>
      <c r="K170"/>
      <c r="L170"/>
      <c r="M170"/>
    </row>
    <row r="171" spans="4:13" x14ac:dyDescent="0.25">
      <c r="D171"/>
      <c r="E171"/>
      <c r="J171"/>
      <c r="K171"/>
      <c r="L171"/>
      <c r="M171"/>
    </row>
    <row r="172" spans="4:13" x14ac:dyDescent="0.25">
      <c r="D172"/>
      <c r="E172"/>
      <c r="J172"/>
      <c r="K172"/>
      <c r="L172"/>
      <c r="M172"/>
    </row>
    <row r="173" spans="4:13" x14ac:dyDescent="0.25">
      <c r="D173"/>
      <c r="E173"/>
      <c r="J173"/>
      <c r="K173"/>
      <c r="L173"/>
      <c r="M173"/>
    </row>
    <row r="174" spans="4:13" x14ac:dyDescent="0.25">
      <c r="D174"/>
      <c r="E174"/>
      <c r="J174"/>
      <c r="K174"/>
      <c r="L174"/>
      <c r="M174"/>
    </row>
    <row r="175" spans="4:13" x14ac:dyDescent="0.25">
      <c r="D175"/>
      <c r="E175"/>
      <c r="J175"/>
      <c r="K175"/>
      <c r="L175"/>
      <c r="M175"/>
    </row>
    <row r="176" spans="4:13" x14ac:dyDescent="0.25">
      <c r="D176"/>
      <c r="E176"/>
      <c r="J176"/>
      <c r="K176"/>
      <c r="L176"/>
      <c r="M176"/>
    </row>
    <row r="177" spans="4:13" x14ac:dyDescent="0.25">
      <c r="D177"/>
      <c r="E177"/>
      <c r="J177"/>
      <c r="K177"/>
      <c r="L177"/>
      <c r="M177"/>
    </row>
    <row r="178" spans="4:13" x14ac:dyDescent="0.25">
      <c r="D178"/>
      <c r="E178"/>
      <c r="J178"/>
      <c r="K178"/>
      <c r="L178"/>
      <c r="M178"/>
    </row>
    <row r="179" spans="4:13" x14ac:dyDescent="0.25">
      <c r="D179"/>
      <c r="E179"/>
      <c r="J179"/>
      <c r="K179"/>
      <c r="L179"/>
      <c r="M179"/>
    </row>
    <row r="180" spans="4:13" x14ac:dyDescent="0.25">
      <c r="D180"/>
      <c r="E180"/>
      <c r="J180"/>
      <c r="K180"/>
      <c r="L180"/>
      <c r="M180"/>
    </row>
    <row r="181" spans="4:13" x14ac:dyDescent="0.25">
      <c r="D181"/>
      <c r="E181"/>
      <c r="J181"/>
      <c r="K181"/>
      <c r="L181"/>
      <c r="M181"/>
    </row>
    <row r="182" spans="4:13" x14ac:dyDescent="0.25">
      <c r="D182"/>
      <c r="E182"/>
      <c r="J182"/>
      <c r="K182"/>
      <c r="L182"/>
      <c r="M182"/>
    </row>
    <row r="183" spans="4:13" x14ac:dyDescent="0.25">
      <c r="D183"/>
      <c r="E183"/>
      <c r="J183"/>
      <c r="K183"/>
      <c r="L183"/>
      <c r="M183"/>
    </row>
    <row r="184" spans="4:13" x14ac:dyDescent="0.25">
      <c r="D184"/>
      <c r="E184"/>
      <c r="J184"/>
      <c r="K184"/>
      <c r="L184"/>
      <c r="M184"/>
    </row>
    <row r="185" spans="4:13" x14ac:dyDescent="0.25">
      <c r="D185"/>
      <c r="E185"/>
      <c r="J185"/>
      <c r="K185"/>
      <c r="L185"/>
      <c r="M185"/>
    </row>
    <row r="186" spans="4:13" x14ac:dyDescent="0.25">
      <c r="D186"/>
      <c r="E186"/>
      <c r="J186"/>
      <c r="K186"/>
      <c r="L186"/>
      <c r="M186"/>
    </row>
    <row r="187" spans="4:13" x14ac:dyDescent="0.25">
      <c r="D187"/>
      <c r="E187"/>
      <c r="J187"/>
      <c r="K187"/>
      <c r="L187"/>
      <c r="M187"/>
    </row>
    <row r="188" spans="4:13" x14ac:dyDescent="0.25">
      <c r="D188"/>
      <c r="E188"/>
      <c r="J188"/>
      <c r="K188"/>
      <c r="L188"/>
      <c r="M188"/>
    </row>
    <row r="189" spans="4:13" x14ac:dyDescent="0.25">
      <c r="D189"/>
      <c r="E189"/>
      <c r="J189"/>
      <c r="K189"/>
      <c r="L189"/>
      <c r="M189"/>
    </row>
    <row r="190" spans="4:13" x14ac:dyDescent="0.25">
      <c r="D190"/>
      <c r="E190"/>
      <c r="J190"/>
      <c r="K190"/>
      <c r="L190"/>
      <c r="M190"/>
    </row>
    <row r="191" spans="4:13" x14ac:dyDescent="0.25">
      <c r="D191"/>
      <c r="E191"/>
      <c r="J191"/>
      <c r="K191"/>
      <c r="L191"/>
      <c r="M191"/>
    </row>
    <row r="192" spans="4:13" x14ac:dyDescent="0.25">
      <c r="D192"/>
      <c r="E192"/>
      <c r="J192"/>
      <c r="K192"/>
      <c r="L192"/>
      <c r="M192"/>
    </row>
    <row r="193" spans="4:13" x14ac:dyDescent="0.25">
      <c r="D193"/>
      <c r="E193"/>
      <c r="J193"/>
      <c r="K193"/>
      <c r="L193"/>
      <c r="M193"/>
    </row>
    <row r="194" spans="4:13" x14ac:dyDescent="0.25">
      <c r="D194"/>
      <c r="E194"/>
      <c r="J194"/>
      <c r="K194"/>
      <c r="L194"/>
      <c r="M194"/>
    </row>
    <row r="195" spans="4:13" x14ac:dyDescent="0.25">
      <c r="D195"/>
      <c r="E195"/>
      <c r="J195"/>
      <c r="K195"/>
      <c r="L195"/>
      <c r="M195"/>
    </row>
    <row r="196" spans="4:13" x14ac:dyDescent="0.25">
      <c r="D196"/>
      <c r="E196"/>
      <c r="J196"/>
      <c r="K196"/>
      <c r="L196"/>
      <c r="M196"/>
    </row>
    <row r="197" spans="4:13" x14ac:dyDescent="0.25">
      <c r="D197"/>
      <c r="E197"/>
      <c r="J197"/>
      <c r="K197"/>
      <c r="L197"/>
      <c r="M197"/>
    </row>
    <row r="198" spans="4:13" x14ac:dyDescent="0.25">
      <c r="D198"/>
      <c r="E198"/>
      <c r="J198"/>
      <c r="K198"/>
      <c r="L198"/>
      <c r="M198"/>
    </row>
    <row r="199" spans="4:13" x14ac:dyDescent="0.25">
      <c r="D199"/>
      <c r="E199"/>
      <c r="J199"/>
      <c r="K199"/>
      <c r="L199"/>
      <c r="M199"/>
    </row>
    <row r="200" spans="4:13" x14ac:dyDescent="0.25">
      <c r="D200"/>
      <c r="E200"/>
      <c r="J200"/>
      <c r="K200"/>
      <c r="L200"/>
      <c r="M200"/>
    </row>
    <row r="201" spans="4:13" x14ac:dyDescent="0.25">
      <c r="D201"/>
      <c r="E201"/>
      <c r="J201"/>
      <c r="K201"/>
      <c r="L201"/>
      <c r="M201"/>
    </row>
    <row r="202" spans="4:13" x14ac:dyDescent="0.25">
      <c r="D202"/>
      <c r="E202"/>
      <c r="J202"/>
      <c r="K202"/>
      <c r="L202"/>
      <c r="M202"/>
    </row>
    <row r="203" spans="4:13" x14ac:dyDescent="0.25">
      <c r="D203"/>
      <c r="E203"/>
      <c r="J203"/>
      <c r="K203"/>
      <c r="L203"/>
      <c r="M203"/>
    </row>
    <row r="204" spans="4:13" x14ac:dyDescent="0.25">
      <c r="D204"/>
      <c r="E204"/>
      <c r="J204"/>
      <c r="K204"/>
      <c r="L204"/>
      <c r="M204"/>
    </row>
    <row r="205" spans="4:13" x14ac:dyDescent="0.25">
      <c r="D205"/>
      <c r="E205"/>
      <c r="J205"/>
      <c r="K205"/>
      <c r="L205"/>
      <c r="M205"/>
    </row>
    <row r="206" spans="4:13" x14ac:dyDescent="0.25">
      <c r="D206"/>
      <c r="E206"/>
      <c r="J206"/>
      <c r="K206"/>
      <c r="L206"/>
      <c r="M206"/>
    </row>
    <row r="207" spans="4:13" x14ac:dyDescent="0.25">
      <c r="D207"/>
      <c r="E207"/>
      <c r="J207"/>
      <c r="K207"/>
      <c r="L207"/>
      <c r="M207"/>
    </row>
    <row r="208" spans="4:13" x14ac:dyDescent="0.25">
      <c r="D208"/>
      <c r="E208"/>
      <c r="J208"/>
      <c r="K208"/>
      <c r="L208"/>
      <c r="M208"/>
    </row>
    <row r="209" spans="4:13" x14ac:dyDescent="0.25">
      <c r="D209"/>
      <c r="E209"/>
      <c r="J209"/>
      <c r="K209"/>
      <c r="L209"/>
      <c r="M209"/>
    </row>
    <row r="210" spans="4:13" x14ac:dyDescent="0.25">
      <c r="D210"/>
      <c r="E210"/>
      <c r="J210"/>
      <c r="K210"/>
      <c r="L210"/>
      <c r="M210"/>
    </row>
    <row r="211" spans="4:13" x14ac:dyDescent="0.25">
      <c r="D211"/>
      <c r="E211"/>
      <c r="J211"/>
      <c r="K211"/>
      <c r="L211"/>
      <c r="M211"/>
    </row>
    <row r="212" spans="4:13" x14ac:dyDescent="0.25">
      <c r="D212"/>
      <c r="E212"/>
      <c r="J212"/>
      <c r="K212"/>
      <c r="L212"/>
      <c r="M212"/>
    </row>
    <row r="213" spans="4:13" x14ac:dyDescent="0.25">
      <c r="D213"/>
      <c r="E213"/>
      <c r="J213"/>
      <c r="K213"/>
      <c r="L213"/>
      <c r="M213"/>
    </row>
    <row r="214" spans="4:13" x14ac:dyDescent="0.25">
      <c r="D214"/>
      <c r="E214"/>
      <c r="J214"/>
      <c r="K214"/>
      <c r="L214"/>
      <c r="M214"/>
    </row>
    <row r="215" spans="4:13" x14ac:dyDescent="0.25">
      <c r="D215"/>
      <c r="E215"/>
      <c r="J215"/>
      <c r="K215"/>
      <c r="L215"/>
      <c r="M215"/>
    </row>
    <row r="216" spans="4:13" x14ac:dyDescent="0.25">
      <c r="D216"/>
      <c r="E216"/>
      <c r="J216"/>
      <c r="K216"/>
      <c r="L216"/>
      <c r="M216"/>
    </row>
    <row r="217" spans="4:13" x14ac:dyDescent="0.25">
      <c r="D217"/>
      <c r="E217"/>
      <c r="J217"/>
      <c r="K217"/>
      <c r="L217"/>
      <c r="M217"/>
    </row>
    <row r="218" spans="4:13" x14ac:dyDescent="0.25">
      <c r="D218"/>
      <c r="E218"/>
      <c r="J218"/>
      <c r="K218"/>
      <c r="L218"/>
      <c r="M218"/>
    </row>
    <row r="219" spans="4:13" x14ac:dyDescent="0.25">
      <c r="D219"/>
      <c r="E219"/>
      <c r="J219"/>
      <c r="K219"/>
      <c r="L219"/>
      <c r="M219"/>
    </row>
    <row r="220" spans="4:13" x14ac:dyDescent="0.25">
      <c r="D220"/>
      <c r="E220"/>
      <c r="J220"/>
      <c r="K220"/>
      <c r="L220"/>
      <c r="M220"/>
    </row>
    <row r="221" spans="4:13" x14ac:dyDescent="0.25">
      <c r="D221"/>
      <c r="E221"/>
      <c r="J221"/>
      <c r="K221"/>
      <c r="L221"/>
      <c r="M221"/>
    </row>
    <row r="222" spans="4:13" x14ac:dyDescent="0.25">
      <c r="D222"/>
      <c r="E222"/>
      <c r="J222"/>
      <c r="K222"/>
      <c r="L222"/>
      <c r="M222"/>
    </row>
    <row r="223" spans="4:13" x14ac:dyDescent="0.25">
      <c r="D223"/>
      <c r="E223"/>
      <c r="J223"/>
      <c r="K223"/>
      <c r="L223"/>
      <c r="M223"/>
    </row>
    <row r="224" spans="4:13" x14ac:dyDescent="0.25">
      <c r="D224"/>
      <c r="E224"/>
      <c r="J224"/>
      <c r="K224"/>
      <c r="L224"/>
      <c r="M224"/>
    </row>
    <row r="225" spans="4:13" x14ac:dyDescent="0.25">
      <c r="D225"/>
      <c r="E225"/>
      <c r="J225"/>
      <c r="K225"/>
      <c r="L225"/>
      <c r="M225"/>
    </row>
    <row r="226" spans="4:13" x14ac:dyDescent="0.25">
      <c r="D226"/>
      <c r="E226"/>
      <c r="J226"/>
      <c r="K226"/>
      <c r="L226"/>
      <c r="M226"/>
    </row>
    <row r="227" spans="4:13" x14ac:dyDescent="0.25">
      <c r="D227"/>
      <c r="E227"/>
      <c r="J227"/>
      <c r="K227"/>
      <c r="L227"/>
      <c r="M227"/>
    </row>
    <row r="228" spans="4:13" x14ac:dyDescent="0.25">
      <c r="D228"/>
      <c r="E228"/>
      <c r="J228"/>
      <c r="K228"/>
      <c r="L228"/>
      <c r="M228"/>
    </row>
    <row r="229" spans="4:13" x14ac:dyDescent="0.25">
      <c r="D229"/>
      <c r="E229"/>
      <c r="J229"/>
      <c r="K229"/>
      <c r="L229"/>
      <c r="M229"/>
    </row>
    <row r="230" spans="4:13" x14ac:dyDescent="0.25">
      <c r="D230"/>
      <c r="E230"/>
      <c r="J230"/>
      <c r="K230"/>
      <c r="L230"/>
      <c r="M230"/>
    </row>
    <row r="231" spans="4:13" x14ac:dyDescent="0.25">
      <c r="D231"/>
      <c r="E231"/>
      <c r="J231"/>
      <c r="K231"/>
      <c r="L231"/>
      <c r="M231"/>
    </row>
    <row r="232" spans="4:13" x14ac:dyDescent="0.25">
      <c r="D232"/>
      <c r="E232"/>
      <c r="J232"/>
      <c r="K232"/>
      <c r="L232"/>
      <c r="M232"/>
    </row>
    <row r="233" spans="4:13" x14ac:dyDescent="0.25">
      <c r="D233"/>
      <c r="E233"/>
      <c r="J233"/>
      <c r="K233"/>
      <c r="L233"/>
      <c r="M233"/>
    </row>
    <row r="234" spans="4:13" x14ac:dyDescent="0.25">
      <c r="D234"/>
      <c r="E234"/>
      <c r="J234"/>
      <c r="K234"/>
      <c r="L234"/>
      <c r="M234"/>
    </row>
    <row r="235" spans="4:13" x14ac:dyDescent="0.25">
      <c r="D235"/>
      <c r="E235"/>
      <c r="J235"/>
      <c r="K235"/>
      <c r="L235"/>
      <c r="M235"/>
    </row>
    <row r="236" spans="4:13" x14ac:dyDescent="0.25">
      <c r="D236"/>
      <c r="E236"/>
      <c r="J236"/>
      <c r="K236"/>
      <c r="L236"/>
      <c r="M236"/>
    </row>
    <row r="237" spans="4:13" x14ac:dyDescent="0.25">
      <c r="D237"/>
      <c r="E237"/>
      <c r="J237"/>
      <c r="K237"/>
      <c r="L237"/>
      <c r="M237"/>
    </row>
    <row r="238" spans="4:13" x14ac:dyDescent="0.25">
      <c r="D238"/>
      <c r="E238"/>
      <c r="J238"/>
      <c r="K238"/>
      <c r="L238"/>
      <c r="M238"/>
    </row>
    <row r="239" spans="4:13" x14ac:dyDescent="0.25">
      <c r="D239"/>
      <c r="E239"/>
      <c r="J239"/>
      <c r="K239"/>
      <c r="L239"/>
      <c r="M239"/>
    </row>
    <row r="240" spans="4:13" x14ac:dyDescent="0.25">
      <c r="D240"/>
      <c r="E240"/>
      <c r="J240"/>
      <c r="K240"/>
      <c r="L240"/>
      <c r="M240"/>
    </row>
    <row r="241" spans="4:13" x14ac:dyDescent="0.25">
      <c r="D241"/>
      <c r="E241"/>
      <c r="J241"/>
      <c r="K241"/>
      <c r="L241"/>
      <c r="M241"/>
    </row>
    <row r="242" spans="4:13" x14ac:dyDescent="0.25">
      <c r="D242"/>
      <c r="E242"/>
      <c r="J242"/>
      <c r="K242"/>
      <c r="L242"/>
      <c r="M242"/>
    </row>
    <row r="243" spans="4:13" x14ac:dyDescent="0.25">
      <c r="D243"/>
      <c r="E243"/>
      <c r="J243"/>
      <c r="K243"/>
      <c r="L243"/>
      <c r="M243"/>
    </row>
    <row r="244" spans="4:13" x14ac:dyDescent="0.25">
      <c r="D244"/>
      <c r="E244"/>
      <c r="J244"/>
      <c r="K244"/>
      <c r="L244"/>
      <c r="M244"/>
    </row>
    <row r="245" spans="4:13" x14ac:dyDescent="0.25">
      <c r="D245"/>
      <c r="E245"/>
      <c r="J245"/>
      <c r="K245"/>
      <c r="L245"/>
      <c r="M245"/>
    </row>
    <row r="246" spans="4:13" x14ac:dyDescent="0.25">
      <c r="D246"/>
      <c r="E246"/>
      <c r="J246"/>
      <c r="K246"/>
      <c r="L246"/>
      <c r="M246"/>
    </row>
    <row r="247" spans="4:13" x14ac:dyDescent="0.25">
      <c r="D247"/>
      <c r="E247"/>
      <c r="J247"/>
      <c r="K247"/>
      <c r="L247"/>
      <c r="M247"/>
    </row>
    <row r="248" spans="4:13" x14ac:dyDescent="0.25">
      <c r="D248"/>
      <c r="E248"/>
      <c r="J248"/>
      <c r="K248"/>
      <c r="L248"/>
      <c r="M248"/>
    </row>
    <row r="249" spans="4:13" x14ac:dyDescent="0.25">
      <c r="D249"/>
      <c r="E249"/>
      <c r="J249"/>
      <c r="K249"/>
      <c r="L249"/>
      <c r="M249"/>
    </row>
    <row r="250" spans="4:13" x14ac:dyDescent="0.25">
      <c r="D250"/>
      <c r="E250"/>
      <c r="J250"/>
      <c r="K250"/>
      <c r="L250"/>
      <c r="M250"/>
    </row>
    <row r="251" spans="4:13" x14ac:dyDescent="0.25">
      <c r="D251"/>
      <c r="E251"/>
      <c r="J251"/>
      <c r="K251"/>
      <c r="L251"/>
      <c r="M251"/>
    </row>
    <row r="252" spans="4:13" x14ac:dyDescent="0.25">
      <c r="D252"/>
      <c r="E252"/>
      <c r="J252"/>
      <c r="K252"/>
      <c r="L252"/>
      <c r="M252"/>
    </row>
    <row r="253" spans="4:13" x14ac:dyDescent="0.25">
      <c r="D253"/>
      <c r="E253"/>
      <c r="J253"/>
      <c r="K253"/>
      <c r="L253"/>
      <c r="M253"/>
    </row>
    <row r="254" spans="4:13" x14ac:dyDescent="0.25">
      <c r="D254"/>
      <c r="E254"/>
      <c r="J254"/>
      <c r="K254"/>
      <c r="L254"/>
      <c r="M254"/>
    </row>
    <row r="255" spans="4:13" x14ac:dyDescent="0.25">
      <c r="D255"/>
      <c r="E255"/>
      <c r="J255"/>
      <c r="K255"/>
      <c r="L255"/>
      <c r="M255"/>
    </row>
    <row r="256" spans="4:13" x14ac:dyDescent="0.25">
      <c r="D256"/>
      <c r="E256"/>
      <c r="J256"/>
      <c r="K256"/>
      <c r="L256"/>
      <c r="M256"/>
    </row>
    <row r="257" spans="4:13" x14ac:dyDescent="0.25">
      <c r="D257"/>
      <c r="E257"/>
      <c r="J257"/>
      <c r="K257"/>
      <c r="L257"/>
      <c r="M257"/>
    </row>
    <row r="258" spans="4:13" x14ac:dyDescent="0.25">
      <c r="D258"/>
      <c r="E258"/>
      <c r="J258"/>
      <c r="K258"/>
      <c r="L258"/>
      <c r="M258"/>
    </row>
    <row r="259" spans="4:13" x14ac:dyDescent="0.25">
      <c r="D259"/>
      <c r="E259"/>
      <c r="J259"/>
      <c r="K259"/>
      <c r="L259"/>
      <c r="M259"/>
    </row>
    <row r="260" spans="4:13" x14ac:dyDescent="0.25">
      <c r="D260"/>
      <c r="E260"/>
      <c r="J260"/>
      <c r="K260"/>
      <c r="L260"/>
      <c r="M260"/>
    </row>
    <row r="261" spans="4:13" x14ac:dyDescent="0.25">
      <c r="D261"/>
      <c r="E261"/>
      <c r="J261"/>
      <c r="K261"/>
      <c r="L261"/>
      <c r="M261"/>
    </row>
    <row r="262" spans="4:13" x14ac:dyDescent="0.25">
      <c r="D262"/>
      <c r="E262"/>
      <c r="J262"/>
      <c r="K262"/>
      <c r="L262"/>
      <c r="M262"/>
    </row>
    <row r="263" spans="4:13" x14ac:dyDescent="0.25">
      <c r="D263"/>
      <c r="E263"/>
      <c r="J263"/>
      <c r="K263"/>
      <c r="L263"/>
      <c r="M263"/>
    </row>
    <row r="264" spans="4:13" x14ac:dyDescent="0.25">
      <c r="D264"/>
      <c r="E264"/>
      <c r="J264"/>
      <c r="K264"/>
      <c r="L264"/>
      <c r="M264"/>
    </row>
    <row r="265" spans="4:13" x14ac:dyDescent="0.25">
      <c r="D265"/>
      <c r="E265"/>
      <c r="J265"/>
      <c r="K265"/>
      <c r="L265"/>
      <c r="M265"/>
    </row>
    <row r="266" spans="4:13" x14ac:dyDescent="0.25">
      <c r="D266"/>
      <c r="E266"/>
      <c r="J266"/>
      <c r="K266"/>
      <c r="L266"/>
      <c r="M266"/>
    </row>
    <row r="267" spans="4:13" x14ac:dyDescent="0.25">
      <c r="D267"/>
      <c r="E267"/>
      <c r="J267"/>
      <c r="K267"/>
      <c r="L267"/>
      <c r="M267"/>
    </row>
    <row r="268" spans="4:13" x14ac:dyDescent="0.25">
      <c r="D268"/>
      <c r="E268"/>
      <c r="J268"/>
      <c r="K268"/>
      <c r="L268"/>
      <c r="M268"/>
    </row>
    <row r="269" spans="4:13" x14ac:dyDescent="0.25">
      <c r="D269"/>
      <c r="E269"/>
      <c r="J269"/>
      <c r="K269"/>
      <c r="L269"/>
      <c r="M269"/>
    </row>
    <row r="270" spans="4:13" x14ac:dyDescent="0.25">
      <c r="D270"/>
      <c r="E270"/>
      <c r="J270"/>
      <c r="K270"/>
      <c r="L270"/>
      <c r="M270"/>
    </row>
    <row r="271" spans="4:13" x14ac:dyDescent="0.25">
      <c r="D271"/>
      <c r="E271"/>
      <c r="J271"/>
      <c r="K271"/>
      <c r="L271"/>
      <c r="M271"/>
    </row>
    <row r="272" spans="4:13" x14ac:dyDescent="0.25">
      <c r="D272"/>
      <c r="E272"/>
      <c r="J272"/>
      <c r="K272"/>
      <c r="L272"/>
      <c r="M272"/>
    </row>
    <row r="273" spans="4:13" x14ac:dyDescent="0.25">
      <c r="D273"/>
      <c r="E273"/>
      <c r="J273"/>
      <c r="K273"/>
      <c r="L273"/>
      <c r="M273"/>
    </row>
    <row r="274" spans="4:13" x14ac:dyDescent="0.25">
      <c r="D274"/>
      <c r="E274"/>
      <c r="J274"/>
      <c r="K274"/>
      <c r="L274"/>
      <c r="M274"/>
    </row>
    <row r="275" spans="4:13" x14ac:dyDescent="0.25">
      <c r="D275"/>
      <c r="E275"/>
      <c r="J275"/>
      <c r="K275"/>
      <c r="L275"/>
      <c r="M275"/>
    </row>
    <row r="276" spans="4:13" x14ac:dyDescent="0.25">
      <c r="D276"/>
      <c r="E276"/>
      <c r="J276"/>
      <c r="K276"/>
      <c r="L276"/>
      <c r="M276"/>
    </row>
    <row r="277" spans="4:13" x14ac:dyDescent="0.25">
      <c r="D277"/>
      <c r="E277"/>
      <c r="J277"/>
      <c r="K277"/>
      <c r="L277"/>
      <c r="M277"/>
    </row>
    <row r="278" spans="4:13" x14ac:dyDescent="0.25">
      <c r="D278"/>
      <c r="E278"/>
      <c r="J278"/>
      <c r="K278"/>
      <c r="L278"/>
      <c r="M278"/>
    </row>
    <row r="279" spans="4:13" x14ac:dyDescent="0.25">
      <c r="D279"/>
      <c r="E279"/>
      <c r="J279"/>
      <c r="K279"/>
      <c r="L279"/>
      <c r="M279"/>
    </row>
    <row r="280" spans="4:13" x14ac:dyDescent="0.25">
      <c r="D280"/>
      <c r="E280"/>
      <c r="J280"/>
      <c r="K280"/>
      <c r="L280"/>
      <c r="M280"/>
    </row>
    <row r="281" spans="4:13" x14ac:dyDescent="0.25">
      <c r="D281"/>
      <c r="E281"/>
      <c r="J281"/>
      <c r="K281"/>
      <c r="L281"/>
      <c r="M281"/>
    </row>
    <row r="282" spans="4:13" x14ac:dyDescent="0.25">
      <c r="D282"/>
      <c r="E282"/>
      <c r="J282"/>
      <c r="K282"/>
      <c r="L282"/>
      <c r="M282"/>
    </row>
    <row r="283" spans="4:13" x14ac:dyDescent="0.25">
      <c r="D283"/>
      <c r="E283"/>
      <c r="J283"/>
      <c r="K283"/>
      <c r="L283"/>
      <c r="M283"/>
    </row>
    <row r="284" spans="4:13" x14ac:dyDescent="0.25">
      <c r="D284"/>
      <c r="E284"/>
      <c r="J284"/>
      <c r="K284"/>
      <c r="L284"/>
      <c r="M284"/>
    </row>
    <row r="285" spans="4:13" x14ac:dyDescent="0.25">
      <c r="D285"/>
      <c r="E285"/>
      <c r="J285"/>
      <c r="K285"/>
      <c r="L285"/>
      <c r="M285"/>
    </row>
    <row r="286" spans="4:13" x14ac:dyDescent="0.25">
      <c r="D286"/>
      <c r="E286"/>
      <c r="J286"/>
      <c r="K286"/>
      <c r="L286"/>
      <c r="M286"/>
    </row>
    <row r="287" spans="4:13" x14ac:dyDescent="0.25">
      <c r="D287"/>
      <c r="E287"/>
      <c r="J287"/>
      <c r="K287"/>
      <c r="L287"/>
      <c r="M287"/>
    </row>
    <row r="288" spans="4:13" x14ac:dyDescent="0.25">
      <c r="D288"/>
      <c r="E288"/>
      <c r="J288"/>
      <c r="K288"/>
      <c r="L288"/>
      <c r="M288"/>
    </row>
    <row r="289" spans="4:13" x14ac:dyDescent="0.25">
      <c r="D289"/>
      <c r="E289"/>
      <c r="J289"/>
      <c r="K289"/>
      <c r="L289"/>
      <c r="M289"/>
    </row>
    <row r="290" spans="4:13" x14ac:dyDescent="0.25">
      <c r="D290"/>
      <c r="E290"/>
      <c r="J290"/>
      <c r="K290"/>
      <c r="L290"/>
      <c r="M290"/>
    </row>
    <row r="291" spans="4:13" x14ac:dyDescent="0.25">
      <c r="D291"/>
      <c r="E291"/>
      <c r="J291"/>
      <c r="K291"/>
      <c r="L291"/>
      <c r="M291"/>
    </row>
    <row r="292" spans="4:13" x14ac:dyDescent="0.25">
      <c r="D292"/>
      <c r="E292"/>
      <c r="J292"/>
      <c r="K292"/>
      <c r="L292"/>
      <c r="M292"/>
    </row>
    <row r="293" spans="4:13" x14ac:dyDescent="0.25">
      <c r="D293"/>
      <c r="E293"/>
      <c r="J293"/>
      <c r="K293"/>
      <c r="L293"/>
      <c r="M293"/>
    </row>
    <row r="294" spans="4:13" x14ac:dyDescent="0.25">
      <c r="D294"/>
      <c r="E294"/>
      <c r="J294"/>
      <c r="K294"/>
      <c r="L294"/>
      <c r="M294"/>
    </row>
    <row r="295" spans="4:13" x14ac:dyDescent="0.25">
      <c r="D295"/>
      <c r="E295"/>
      <c r="J295"/>
      <c r="K295"/>
      <c r="L295"/>
      <c r="M295"/>
    </row>
    <row r="296" spans="4:13" x14ac:dyDescent="0.25">
      <c r="D296"/>
      <c r="E296"/>
      <c r="J296"/>
      <c r="K296"/>
      <c r="L296"/>
      <c r="M296"/>
    </row>
    <row r="297" spans="4:13" x14ac:dyDescent="0.25">
      <c r="D297"/>
      <c r="E297"/>
      <c r="J297"/>
      <c r="K297"/>
      <c r="L297"/>
      <c r="M297"/>
    </row>
    <row r="298" spans="4:13" x14ac:dyDescent="0.25">
      <c r="D298"/>
      <c r="E298"/>
      <c r="J298"/>
      <c r="K298"/>
      <c r="L298"/>
      <c r="M298"/>
    </row>
    <row r="299" spans="4:13" x14ac:dyDescent="0.25">
      <c r="D299"/>
      <c r="E299"/>
      <c r="J299"/>
      <c r="K299"/>
      <c r="L299"/>
      <c r="M299"/>
    </row>
    <row r="300" spans="4:13" x14ac:dyDescent="0.25">
      <c r="D300"/>
      <c r="E300"/>
      <c r="J300"/>
      <c r="K300"/>
      <c r="L300"/>
      <c r="M300"/>
    </row>
    <row r="301" spans="4:13" x14ac:dyDescent="0.25">
      <c r="D301"/>
      <c r="E301"/>
      <c r="J301"/>
      <c r="K301"/>
      <c r="L301"/>
      <c r="M301"/>
    </row>
    <row r="302" spans="4:13" x14ac:dyDescent="0.25">
      <c r="D302"/>
      <c r="E302"/>
      <c r="J302"/>
      <c r="K302"/>
      <c r="L302"/>
      <c r="M302"/>
    </row>
    <row r="303" spans="4:13" x14ac:dyDescent="0.25">
      <c r="D303"/>
      <c r="E303"/>
      <c r="J303"/>
      <c r="K303"/>
      <c r="L303"/>
      <c r="M303"/>
    </row>
    <row r="304" spans="4:13" x14ac:dyDescent="0.25">
      <c r="D304"/>
      <c r="E304"/>
      <c r="J304"/>
      <c r="K304"/>
      <c r="L304"/>
      <c r="M304"/>
    </row>
    <row r="305" spans="4:13" x14ac:dyDescent="0.25">
      <c r="D305"/>
      <c r="E305"/>
      <c r="J305"/>
      <c r="K305"/>
      <c r="L305"/>
      <c r="M305"/>
    </row>
    <row r="306" spans="4:13" x14ac:dyDescent="0.25">
      <c r="D306"/>
      <c r="E306"/>
      <c r="J306"/>
      <c r="K306"/>
      <c r="L306"/>
      <c r="M306"/>
    </row>
    <row r="307" spans="4:13" x14ac:dyDescent="0.25">
      <c r="D307"/>
      <c r="E307"/>
      <c r="J307"/>
      <c r="K307"/>
      <c r="L307"/>
      <c r="M307"/>
    </row>
    <row r="308" spans="4:13" x14ac:dyDescent="0.25">
      <c r="D308"/>
      <c r="E308"/>
      <c r="J308"/>
      <c r="K308"/>
      <c r="L308"/>
      <c r="M308"/>
    </row>
    <row r="309" spans="4:13" x14ac:dyDescent="0.25">
      <c r="D309"/>
      <c r="E309"/>
      <c r="J309"/>
      <c r="K309"/>
      <c r="L309"/>
      <c r="M309"/>
    </row>
    <row r="310" spans="4:13" x14ac:dyDescent="0.25">
      <c r="D310"/>
      <c r="E310"/>
      <c r="J310"/>
      <c r="K310"/>
      <c r="L310"/>
      <c r="M310"/>
    </row>
    <row r="311" spans="4:13" x14ac:dyDescent="0.25">
      <c r="D311"/>
      <c r="E311"/>
      <c r="J311"/>
      <c r="K311"/>
      <c r="L311"/>
      <c r="M311"/>
    </row>
    <row r="312" spans="4:13" x14ac:dyDescent="0.25">
      <c r="D312"/>
      <c r="E312"/>
      <c r="J312"/>
      <c r="K312"/>
      <c r="L312"/>
      <c r="M312"/>
    </row>
    <row r="313" spans="4:13" x14ac:dyDescent="0.25">
      <c r="D313"/>
      <c r="E313"/>
      <c r="J313"/>
      <c r="K313"/>
      <c r="L313"/>
      <c r="M313"/>
    </row>
    <row r="314" spans="4:13" x14ac:dyDescent="0.25">
      <c r="D314"/>
      <c r="E314"/>
      <c r="J314"/>
      <c r="K314"/>
      <c r="L314"/>
      <c r="M314"/>
    </row>
    <row r="315" spans="4:13" x14ac:dyDescent="0.25">
      <c r="D315"/>
      <c r="E315"/>
      <c r="J315"/>
      <c r="K315"/>
      <c r="L315"/>
      <c r="M315"/>
    </row>
    <row r="316" spans="4:13" x14ac:dyDescent="0.25">
      <c r="D316"/>
      <c r="E316"/>
      <c r="J316"/>
      <c r="K316"/>
      <c r="L316"/>
      <c r="M316"/>
    </row>
    <row r="317" spans="4:13" x14ac:dyDescent="0.25">
      <c r="D317"/>
      <c r="E317"/>
      <c r="J317"/>
      <c r="K317"/>
      <c r="L317"/>
      <c r="M317"/>
    </row>
    <row r="318" spans="4:13" x14ac:dyDescent="0.25">
      <c r="D318"/>
      <c r="E318"/>
      <c r="J318"/>
      <c r="K318"/>
      <c r="L318"/>
      <c r="M318"/>
    </row>
    <row r="319" spans="4:13" x14ac:dyDescent="0.25">
      <c r="D319"/>
      <c r="E319"/>
      <c r="J319"/>
      <c r="K319"/>
      <c r="L319"/>
      <c r="M319"/>
    </row>
    <row r="320" spans="4:13" x14ac:dyDescent="0.25">
      <c r="D320"/>
      <c r="E320"/>
      <c r="J320"/>
      <c r="K320"/>
      <c r="L320"/>
      <c r="M320"/>
    </row>
    <row r="321" spans="4:13" x14ac:dyDescent="0.25">
      <c r="D321"/>
      <c r="E321"/>
      <c r="J321"/>
      <c r="K321"/>
      <c r="L321"/>
      <c r="M321"/>
    </row>
    <row r="322" spans="4:13" x14ac:dyDescent="0.25">
      <c r="D322"/>
      <c r="E322"/>
      <c r="J322"/>
      <c r="K322"/>
      <c r="L322"/>
      <c r="M322"/>
    </row>
    <row r="323" spans="4:13" x14ac:dyDescent="0.25">
      <c r="D323"/>
      <c r="E323"/>
      <c r="J323"/>
      <c r="K323"/>
      <c r="L323"/>
      <c r="M323"/>
    </row>
    <row r="324" spans="4:13" x14ac:dyDescent="0.25">
      <c r="D324"/>
      <c r="E324"/>
      <c r="J324"/>
      <c r="K324"/>
      <c r="L324"/>
      <c r="M324"/>
    </row>
    <row r="325" spans="4:13" x14ac:dyDescent="0.25">
      <c r="D325"/>
      <c r="E325"/>
      <c r="J325"/>
      <c r="K325"/>
      <c r="L325"/>
      <c r="M325"/>
    </row>
    <row r="326" spans="4:13" x14ac:dyDescent="0.25">
      <c r="D326"/>
      <c r="E326"/>
      <c r="J326"/>
      <c r="K326"/>
      <c r="L326"/>
      <c r="M326"/>
    </row>
    <row r="327" spans="4:13" x14ac:dyDescent="0.25">
      <c r="D327"/>
      <c r="E327"/>
      <c r="J327"/>
      <c r="K327"/>
      <c r="L327"/>
      <c r="M327"/>
    </row>
    <row r="328" spans="4:13" x14ac:dyDescent="0.25">
      <c r="D328"/>
      <c r="E328"/>
      <c r="J328"/>
      <c r="K328"/>
      <c r="L328"/>
      <c r="M328"/>
    </row>
    <row r="329" spans="4:13" x14ac:dyDescent="0.25">
      <c r="D329"/>
      <c r="E329"/>
      <c r="J329"/>
      <c r="K329"/>
      <c r="L329"/>
      <c r="M329"/>
    </row>
    <row r="330" spans="4:13" x14ac:dyDescent="0.25">
      <c r="D330"/>
      <c r="E330"/>
      <c r="J330"/>
      <c r="K330"/>
      <c r="L330"/>
      <c r="M330"/>
    </row>
    <row r="331" spans="4:13" x14ac:dyDescent="0.25">
      <c r="D331"/>
      <c r="E331"/>
      <c r="J331"/>
      <c r="K331"/>
      <c r="L331"/>
      <c r="M331"/>
    </row>
    <row r="332" spans="4:13" x14ac:dyDescent="0.25">
      <c r="D332"/>
      <c r="E332"/>
      <c r="J332"/>
      <c r="K332"/>
      <c r="L332"/>
      <c r="M332"/>
    </row>
    <row r="333" spans="4:13" x14ac:dyDescent="0.25">
      <c r="D333"/>
      <c r="E333"/>
      <c r="J333"/>
      <c r="K333"/>
      <c r="L333"/>
      <c r="M333"/>
    </row>
    <row r="334" spans="4:13" x14ac:dyDescent="0.25">
      <c r="D334"/>
      <c r="E334"/>
      <c r="J334"/>
      <c r="K334"/>
      <c r="L334"/>
      <c r="M334"/>
    </row>
    <row r="335" spans="4:13" x14ac:dyDescent="0.25">
      <c r="D335"/>
      <c r="E335"/>
      <c r="J335"/>
      <c r="K335"/>
      <c r="L335"/>
      <c r="M335"/>
    </row>
    <row r="336" spans="4:13" x14ac:dyDescent="0.25">
      <c r="D336"/>
      <c r="E336"/>
      <c r="J336"/>
      <c r="K336"/>
      <c r="L336"/>
      <c r="M336"/>
    </row>
    <row r="337" spans="4:13" x14ac:dyDescent="0.25">
      <c r="D337"/>
      <c r="E337"/>
      <c r="J337"/>
      <c r="K337"/>
      <c r="L337"/>
      <c r="M337"/>
    </row>
    <row r="338" spans="4:13" x14ac:dyDescent="0.25">
      <c r="D338"/>
      <c r="E338"/>
      <c r="J338"/>
      <c r="K338"/>
      <c r="L338"/>
      <c r="M338"/>
    </row>
    <row r="339" spans="4:13" x14ac:dyDescent="0.25">
      <c r="D339"/>
      <c r="E339"/>
      <c r="J339"/>
      <c r="K339"/>
      <c r="L339"/>
      <c r="M339"/>
    </row>
    <row r="340" spans="4:13" x14ac:dyDescent="0.25">
      <c r="D340"/>
      <c r="E340"/>
      <c r="J340"/>
      <c r="K340"/>
      <c r="L340"/>
      <c r="M340"/>
    </row>
    <row r="341" spans="4:13" x14ac:dyDescent="0.25">
      <c r="D341"/>
      <c r="E341"/>
      <c r="J341"/>
      <c r="K341"/>
      <c r="L341"/>
      <c r="M341"/>
    </row>
    <row r="342" spans="4:13" x14ac:dyDescent="0.25">
      <c r="D342"/>
      <c r="E342"/>
      <c r="J342"/>
      <c r="K342"/>
      <c r="L342"/>
      <c r="M342"/>
    </row>
    <row r="343" spans="4:13" x14ac:dyDescent="0.25">
      <c r="D343"/>
      <c r="E343"/>
      <c r="J343"/>
      <c r="K343"/>
      <c r="L343"/>
      <c r="M343"/>
    </row>
    <row r="344" spans="4:13" x14ac:dyDescent="0.25">
      <c r="D344"/>
      <c r="E344"/>
      <c r="J344"/>
      <c r="K344"/>
      <c r="L344"/>
      <c r="M344"/>
    </row>
    <row r="345" spans="4:13" x14ac:dyDescent="0.25">
      <c r="D345"/>
      <c r="E345"/>
      <c r="J345"/>
      <c r="K345"/>
      <c r="L345"/>
      <c r="M345"/>
    </row>
    <row r="346" spans="4:13" x14ac:dyDescent="0.25">
      <c r="D346"/>
      <c r="E346"/>
      <c r="J346"/>
      <c r="K346"/>
      <c r="L346"/>
      <c r="M346"/>
    </row>
    <row r="347" spans="4:13" x14ac:dyDescent="0.25">
      <c r="D347"/>
      <c r="E347"/>
      <c r="J347"/>
      <c r="K347"/>
      <c r="L347"/>
      <c r="M347"/>
    </row>
    <row r="348" spans="4:13" x14ac:dyDescent="0.25">
      <c r="D348"/>
      <c r="E348"/>
      <c r="J348"/>
      <c r="K348"/>
      <c r="L348"/>
      <c r="M348"/>
    </row>
    <row r="349" spans="4:13" x14ac:dyDescent="0.25">
      <c r="D349"/>
      <c r="E349"/>
      <c r="J349"/>
      <c r="K349"/>
      <c r="L349"/>
      <c r="M349"/>
    </row>
    <row r="350" spans="4:13" x14ac:dyDescent="0.25">
      <c r="D350"/>
      <c r="E350"/>
      <c r="J350"/>
      <c r="K350"/>
      <c r="L350"/>
      <c r="M350"/>
    </row>
    <row r="351" spans="4:13" x14ac:dyDescent="0.25">
      <c r="D351"/>
      <c r="E351"/>
      <c r="J351"/>
      <c r="K351"/>
      <c r="L351"/>
      <c r="M351"/>
    </row>
    <row r="352" spans="4:13" x14ac:dyDescent="0.25">
      <c r="D352"/>
      <c r="E352"/>
      <c r="J352"/>
      <c r="K352"/>
      <c r="L352"/>
      <c r="M352"/>
    </row>
    <row r="353" spans="4:13" x14ac:dyDescent="0.25">
      <c r="D353"/>
      <c r="E353"/>
      <c r="J353"/>
      <c r="K353"/>
      <c r="L353"/>
      <c r="M353"/>
    </row>
    <row r="354" spans="4:13" x14ac:dyDescent="0.25">
      <c r="D354"/>
      <c r="E354"/>
      <c r="J354"/>
      <c r="K354"/>
      <c r="L354"/>
      <c r="M354"/>
    </row>
    <row r="355" spans="4:13" x14ac:dyDescent="0.25">
      <c r="D355"/>
      <c r="E355"/>
      <c r="J355"/>
      <c r="K355"/>
      <c r="L355"/>
      <c r="M355"/>
    </row>
    <row r="356" spans="4:13" x14ac:dyDescent="0.25">
      <c r="D356"/>
      <c r="E356"/>
      <c r="J356"/>
      <c r="K356"/>
      <c r="L356"/>
      <c r="M356"/>
    </row>
    <row r="357" spans="4:13" x14ac:dyDescent="0.25">
      <c r="D357"/>
      <c r="E357"/>
      <c r="J357"/>
      <c r="K357"/>
      <c r="L357"/>
      <c r="M357"/>
    </row>
    <row r="358" spans="4:13" x14ac:dyDescent="0.25">
      <c r="D358"/>
      <c r="E358"/>
      <c r="J358"/>
      <c r="K358"/>
      <c r="L358"/>
      <c r="M358"/>
    </row>
    <row r="359" spans="4:13" x14ac:dyDescent="0.25">
      <c r="D359"/>
      <c r="E359"/>
      <c r="J359"/>
      <c r="K359"/>
      <c r="L359"/>
      <c r="M359"/>
    </row>
    <row r="360" spans="4:13" x14ac:dyDescent="0.25">
      <c r="D360"/>
      <c r="E360"/>
      <c r="J360"/>
      <c r="K360"/>
      <c r="L360"/>
      <c r="M360"/>
    </row>
    <row r="361" spans="4:13" x14ac:dyDescent="0.25">
      <c r="D361"/>
      <c r="E361"/>
      <c r="J361"/>
      <c r="K361"/>
      <c r="L361"/>
      <c r="M361"/>
    </row>
    <row r="362" spans="4:13" x14ac:dyDescent="0.25">
      <c r="D362"/>
      <c r="E362"/>
      <c r="J362"/>
      <c r="K362"/>
      <c r="L362"/>
      <c r="M362"/>
    </row>
    <row r="363" spans="4:13" x14ac:dyDescent="0.25">
      <c r="D363"/>
      <c r="E363"/>
      <c r="J363"/>
      <c r="K363"/>
      <c r="L363"/>
      <c r="M363"/>
    </row>
    <row r="364" spans="4:13" x14ac:dyDescent="0.25">
      <c r="D364"/>
      <c r="E364"/>
      <c r="J364"/>
      <c r="K364"/>
      <c r="L364"/>
      <c r="M364"/>
    </row>
    <row r="365" spans="4:13" x14ac:dyDescent="0.25">
      <c r="D365"/>
      <c r="E365"/>
      <c r="J365"/>
      <c r="K365"/>
      <c r="L365"/>
      <c r="M365"/>
    </row>
    <row r="366" spans="4:13" x14ac:dyDescent="0.25">
      <c r="D366"/>
      <c r="E366"/>
      <c r="J366"/>
      <c r="K366"/>
      <c r="L366"/>
      <c r="M366"/>
    </row>
    <row r="367" spans="4:13" x14ac:dyDescent="0.25">
      <c r="D367"/>
      <c r="E367"/>
      <c r="J367"/>
      <c r="K367"/>
      <c r="L367"/>
      <c r="M367"/>
    </row>
    <row r="368" spans="4:13" x14ac:dyDescent="0.25">
      <c r="D368"/>
      <c r="E368"/>
      <c r="J368"/>
      <c r="K368"/>
      <c r="L368"/>
      <c r="M368"/>
    </row>
    <row r="369" spans="4:13" x14ac:dyDescent="0.25">
      <c r="D369"/>
      <c r="E369"/>
      <c r="J369"/>
      <c r="K369"/>
      <c r="L369"/>
      <c r="M369"/>
    </row>
    <row r="370" spans="4:13" x14ac:dyDescent="0.25">
      <c r="D370"/>
      <c r="E370"/>
      <c r="J370"/>
      <c r="K370"/>
      <c r="L370"/>
      <c r="M370"/>
    </row>
    <row r="371" spans="4:13" x14ac:dyDescent="0.25">
      <c r="D371"/>
      <c r="E371"/>
      <c r="J371"/>
      <c r="K371"/>
      <c r="L371"/>
      <c r="M371"/>
    </row>
    <row r="372" spans="4:13" x14ac:dyDescent="0.25">
      <c r="D372"/>
      <c r="E372"/>
      <c r="J372"/>
      <c r="K372"/>
      <c r="L372"/>
      <c r="M372"/>
    </row>
    <row r="373" spans="4:13" x14ac:dyDescent="0.25">
      <c r="D373"/>
      <c r="E373"/>
      <c r="J373"/>
      <c r="K373"/>
      <c r="L373"/>
      <c r="M373"/>
    </row>
    <row r="374" spans="4:13" x14ac:dyDescent="0.25">
      <c r="D374"/>
      <c r="E374"/>
      <c r="J374"/>
      <c r="K374"/>
      <c r="L374"/>
      <c r="M374"/>
    </row>
    <row r="375" spans="4:13" x14ac:dyDescent="0.25">
      <c r="D375"/>
      <c r="E375"/>
      <c r="J375"/>
      <c r="K375"/>
      <c r="L375"/>
      <c r="M375"/>
    </row>
    <row r="376" spans="4:13" x14ac:dyDescent="0.25">
      <c r="D376"/>
      <c r="E376"/>
      <c r="J376"/>
      <c r="K376"/>
      <c r="L376"/>
      <c r="M376"/>
    </row>
    <row r="377" spans="4:13" x14ac:dyDescent="0.25">
      <c r="D377"/>
      <c r="E377"/>
      <c r="J377"/>
      <c r="K377"/>
      <c r="L377"/>
      <c r="M377"/>
    </row>
    <row r="378" spans="4:13" x14ac:dyDescent="0.25">
      <c r="D378"/>
      <c r="E378"/>
      <c r="J378"/>
      <c r="K378"/>
      <c r="L378"/>
      <c r="M378"/>
    </row>
    <row r="379" spans="4:13" x14ac:dyDescent="0.25">
      <c r="D379"/>
      <c r="E379"/>
      <c r="J379"/>
      <c r="K379"/>
      <c r="L379"/>
      <c r="M379"/>
    </row>
    <row r="380" spans="4:13" x14ac:dyDescent="0.25">
      <c r="D380"/>
      <c r="E380"/>
      <c r="J380"/>
      <c r="K380"/>
      <c r="L380"/>
      <c r="M380"/>
    </row>
    <row r="381" spans="4:13" x14ac:dyDescent="0.25">
      <c r="D381"/>
      <c r="E381"/>
      <c r="J381"/>
      <c r="K381"/>
      <c r="L381"/>
      <c r="M381"/>
    </row>
    <row r="382" spans="4:13" x14ac:dyDescent="0.25">
      <c r="D382"/>
      <c r="E382"/>
      <c r="J382"/>
      <c r="K382"/>
      <c r="L382"/>
      <c r="M382"/>
    </row>
    <row r="383" spans="4:13" x14ac:dyDescent="0.25">
      <c r="D383"/>
      <c r="E383"/>
      <c r="J383"/>
      <c r="K383"/>
      <c r="L383"/>
      <c r="M383"/>
    </row>
    <row r="384" spans="4:13" x14ac:dyDescent="0.25">
      <c r="D384"/>
      <c r="E384"/>
      <c r="J384"/>
      <c r="K384"/>
      <c r="L384"/>
      <c r="M384"/>
    </row>
    <row r="385" spans="4:13" x14ac:dyDescent="0.25">
      <c r="D385"/>
      <c r="E385"/>
      <c r="J385"/>
      <c r="K385"/>
      <c r="L385"/>
      <c r="M385"/>
    </row>
    <row r="386" spans="4:13" x14ac:dyDescent="0.25">
      <c r="D386"/>
      <c r="E386"/>
      <c r="J386"/>
      <c r="K386"/>
      <c r="L386"/>
      <c r="M386"/>
    </row>
    <row r="387" spans="4:13" x14ac:dyDescent="0.25">
      <c r="D387"/>
      <c r="E387"/>
      <c r="J387"/>
      <c r="K387"/>
      <c r="L387"/>
      <c r="M387"/>
    </row>
    <row r="388" spans="4:13" x14ac:dyDescent="0.25">
      <c r="D388"/>
      <c r="E388"/>
      <c r="J388"/>
      <c r="K388"/>
      <c r="L388"/>
      <c r="M388"/>
    </row>
    <row r="389" spans="4:13" x14ac:dyDescent="0.25">
      <c r="D389"/>
      <c r="E389"/>
      <c r="J389"/>
      <c r="K389"/>
      <c r="L389"/>
      <c r="M389"/>
    </row>
    <row r="390" spans="4:13" x14ac:dyDescent="0.25">
      <c r="D390"/>
      <c r="E390"/>
      <c r="J390"/>
      <c r="K390"/>
      <c r="L390"/>
      <c r="M390"/>
    </row>
    <row r="391" spans="4:13" x14ac:dyDescent="0.25">
      <c r="D391"/>
      <c r="E391"/>
      <c r="J391"/>
      <c r="K391"/>
      <c r="L391"/>
      <c r="M391"/>
    </row>
    <row r="392" spans="4:13" x14ac:dyDescent="0.25">
      <c r="D392"/>
      <c r="E392"/>
      <c r="J392"/>
      <c r="K392"/>
      <c r="L392"/>
      <c r="M392"/>
    </row>
    <row r="393" spans="4:13" x14ac:dyDescent="0.25">
      <c r="D393"/>
      <c r="E393"/>
      <c r="J393"/>
      <c r="K393"/>
      <c r="L393"/>
      <c r="M393"/>
    </row>
    <row r="394" spans="4:13" x14ac:dyDescent="0.25">
      <c r="D394"/>
      <c r="E394"/>
      <c r="J394"/>
      <c r="K394"/>
      <c r="L394"/>
      <c r="M394"/>
    </row>
    <row r="395" spans="4:13" x14ac:dyDescent="0.25">
      <c r="D395"/>
      <c r="E395"/>
      <c r="J395"/>
      <c r="K395"/>
      <c r="L395"/>
      <c r="M395"/>
    </row>
    <row r="396" spans="4:13" x14ac:dyDescent="0.25">
      <c r="D396"/>
      <c r="E396"/>
      <c r="J396"/>
      <c r="K396"/>
      <c r="L396"/>
      <c r="M396"/>
    </row>
    <row r="397" spans="4:13" x14ac:dyDescent="0.25">
      <c r="D397"/>
      <c r="E397"/>
      <c r="J397"/>
      <c r="K397"/>
      <c r="L397"/>
      <c r="M397"/>
    </row>
    <row r="398" spans="4:13" x14ac:dyDescent="0.25">
      <c r="D398"/>
      <c r="E398"/>
      <c r="J398"/>
      <c r="K398"/>
      <c r="L398"/>
      <c r="M398"/>
    </row>
    <row r="399" spans="4:13" x14ac:dyDescent="0.25">
      <c r="D399"/>
      <c r="E399"/>
      <c r="J399"/>
      <c r="K399"/>
      <c r="L399"/>
      <c r="M399"/>
    </row>
    <row r="400" spans="4:13" x14ac:dyDescent="0.25">
      <c r="D400"/>
      <c r="E400"/>
      <c r="J400"/>
      <c r="K400"/>
      <c r="L400"/>
      <c r="M400"/>
    </row>
    <row r="401" spans="4:13" x14ac:dyDescent="0.25">
      <c r="D401"/>
      <c r="E401"/>
      <c r="J401"/>
      <c r="K401"/>
      <c r="L401"/>
      <c r="M401"/>
    </row>
    <row r="402" spans="4:13" x14ac:dyDescent="0.25">
      <c r="D402"/>
      <c r="E402"/>
      <c r="J402"/>
      <c r="K402"/>
      <c r="L402"/>
      <c r="M402"/>
    </row>
    <row r="403" spans="4:13" x14ac:dyDescent="0.25">
      <c r="D403"/>
      <c r="E403"/>
      <c r="J403"/>
      <c r="K403"/>
      <c r="L403"/>
      <c r="M403"/>
    </row>
    <row r="404" spans="4:13" x14ac:dyDescent="0.25">
      <c r="D404"/>
      <c r="E404"/>
      <c r="J404"/>
      <c r="K404"/>
      <c r="L404"/>
      <c r="M404"/>
    </row>
    <row r="405" spans="4:13" x14ac:dyDescent="0.25">
      <c r="D405"/>
      <c r="E405"/>
      <c r="J405"/>
      <c r="K405"/>
      <c r="L405"/>
      <c r="M405"/>
    </row>
    <row r="406" spans="4:13" x14ac:dyDescent="0.25">
      <c r="D406"/>
      <c r="E406"/>
      <c r="J406"/>
      <c r="K406"/>
      <c r="L406"/>
      <c r="M406"/>
    </row>
    <row r="407" spans="4:13" x14ac:dyDescent="0.25">
      <c r="D407"/>
      <c r="E407"/>
      <c r="J407"/>
      <c r="K407"/>
      <c r="L407"/>
      <c r="M407"/>
    </row>
    <row r="408" spans="4:13" x14ac:dyDescent="0.25">
      <c r="D408"/>
      <c r="E408"/>
      <c r="J408"/>
      <c r="K408"/>
      <c r="L408"/>
      <c r="M408"/>
    </row>
    <row r="409" spans="4:13" x14ac:dyDescent="0.25">
      <c r="D409"/>
      <c r="E409"/>
      <c r="J409"/>
      <c r="K409"/>
      <c r="L409"/>
      <c r="M409"/>
    </row>
    <row r="410" spans="4:13" x14ac:dyDescent="0.25">
      <c r="D410"/>
      <c r="E410"/>
      <c r="J410"/>
      <c r="K410"/>
      <c r="L410"/>
      <c r="M410"/>
    </row>
    <row r="411" spans="4:13" x14ac:dyDescent="0.25">
      <c r="D411"/>
      <c r="E411"/>
      <c r="J411"/>
      <c r="K411"/>
      <c r="L411"/>
      <c r="M411"/>
    </row>
    <row r="412" spans="4:13" x14ac:dyDescent="0.25">
      <c r="D412"/>
      <c r="E412"/>
      <c r="J412"/>
      <c r="K412"/>
      <c r="L412"/>
      <c r="M412"/>
    </row>
    <row r="413" spans="4:13" x14ac:dyDescent="0.25">
      <c r="D413"/>
      <c r="E413"/>
      <c r="J413"/>
      <c r="K413"/>
      <c r="L413"/>
      <c r="M413"/>
    </row>
    <row r="414" spans="4:13" x14ac:dyDescent="0.25">
      <c r="D414"/>
      <c r="E414"/>
      <c r="J414"/>
      <c r="K414"/>
      <c r="L414"/>
      <c r="M414"/>
    </row>
    <row r="415" spans="4:13" x14ac:dyDescent="0.25">
      <c r="D415"/>
      <c r="E415"/>
      <c r="J415"/>
      <c r="K415"/>
      <c r="L415"/>
      <c r="M415"/>
    </row>
    <row r="416" spans="4:13" x14ac:dyDescent="0.25">
      <c r="D416"/>
      <c r="E416"/>
      <c r="J416"/>
      <c r="K416"/>
      <c r="L416"/>
      <c r="M416"/>
    </row>
    <row r="417" spans="4:13" x14ac:dyDescent="0.25">
      <c r="D417"/>
      <c r="E417"/>
      <c r="J417"/>
      <c r="K417"/>
      <c r="L417"/>
      <c r="M417"/>
    </row>
    <row r="418" spans="4:13" x14ac:dyDescent="0.25">
      <c r="D418"/>
      <c r="E418"/>
      <c r="J418"/>
      <c r="K418"/>
      <c r="L418"/>
      <c r="M418"/>
    </row>
    <row r="419" spans="4:13" x14ac:dyDescent="0.25">
      <c r="D419"/>
      <c r="E419"/>
      <c r="J419"/>
      <c r="K419"/>
      <c r="L419"/>
      <c r="M419"/>
    </row>
    <row r="420" spans="4:13" x14ac:dyDescent="0.25">
      <c r="D420"/>
      <c r="E420"/>
      <c r="J420"/>
      <c r="K420"/>
      <c r="L420"/>
      <c r="M420"/>
    </row>
    <row r="421" spans="4:13" x14ac:dyDescent="0.25">
      <c r="D421"/>
      <c r="E421"/>
      <c r="J421"/>
      <c r="K421"/>
      <c r="L421"/>
      <c r="M421"/>
    </row>
    <row r="422" spans="4:13" x14ac:dyDescent="0.25">
      <c r="D422"/>
      <c r="E422"/>
      <c r="J422"/>
      <c r="K422"/>
      <c r="L422"/>
      <c r="M422"/>
    </row>
    <row r="423" spans="4:13" x14ac:dyDescent="0.25">
      <c r="D423"/>
      <c r="E423"/>
      <c r="J423"/>
      <c r="K423"/>
      <c r="L423"/>
      <c r="M423"/>
    </row>
    <row r="424" spans="4:13" x14ac:dyDescent="0.25">
      <c r="D424"/>
      <c r="E424"/>
      <c r="J424"/>
      <c r="K424"/>
      <c r="L424"/>
      <c r="M424"/>
    </row>
    <row r="425" spans="4:13" x14ac:dyDescent="0.25">
      <c r="D425"/>
      <c r="E425"/>
      <c r="J425"/>
      <c r="K425"/>
      <c r="L425"/>
      <c r="M425"/>
    </row>
    <row r="426" spans="4:13" x14ac:dyDescent="0.25">
      <c r="D426"/>
      <c r="E426"/>
      <c r="J426"/>
      <c r="K426"/>
      <c r="L426"/>
      <c r="M426"/>
    </row>
    <row r="427" spans="4:13" x14ac:dyDescent="0.25">
      <c r="D427"/>
      <c r="E427"/>
      <c r="J427"/>
      <c r="K427"/>
      <c r="L427"/>
      <c r="M427"/>
    </row>
    <row r="428" spans="4:13" x14ac:dyDescent="0.25">
      <c r="D428"/>
      <c r="E428"/>
      <c r="J428"/>
      <c r="K428"/>
      <c r="L428"/>
      <c r="M428"/>
    </row>
    <row r="429" spans="4:13" x14ac:dyDescent="0.25">
      <c r="D429"/>
      <c r="E429"/>
      <c r="J429"/>
      <c r="K429"/>
      <c r="L429"/>
      <c r="M429"/>
    </row>
    <row r="430" spans="4:13" x14ac:dyDescent="0.25">
      <c r="D430"/>
      <c r="E430"/>
      <c r="J430"/>
      <c r="K430"/>
      <c r="L430"/>
      <c r="M430"/>
    </row>
    <row r="431" spans="4:13" x14ac:dyDescent="0.25">
      <c r="D431"/>
      <c r="E431"/>
      <c r="J431"/>
      <c r="K431"/>
      <c r="L431"/>
      <c r="M431"/>
    </row>
    <row r="432" spans="4:13" x14ac:dyDescent="0.25">
      <c r="D432"/>
      <c r="E432"/>
      <c r="J432"/>
      <c r="K432"/>
      <c r="L432"/>
      <c r="M432"/>
    </row>
    <row r="433" spans="4:13" x14ac:dyDescent="0.25">
      <c r="D433"/>
      <c r="E433"/>
      <c r="J433"/>
      <c r="K433"/>
      <c r="L433"/>
      <c r="M433"/>
    </row>
    <row r="434" spans="4:13" x14ac:dyDescent="0.25">
      <c r="D434"/>
      <c r="E434"/>
      <c r="J434"/>
      <c r="K434"/>
      <c r="L434"/>
      <c r="M434"/>
    </row>
    <row r="435" spans="4:13" x14ac:dyDescent="0.25">
      <c r="D435"/>
      <c r="E435"/>
      <c r="J435"/>
      <c r="K435"/>
      <c r="L435"/>
      <c r="M435"/>
    </row>
    <row r="436" spans="4:13" x14ac:dyDescent="0.25">
      <c r="D436"/>
      <c r="E436"/>
      <c r="J436"/>
      <c r="K436"/>
      <c r="L436"/>
      <c r="M436"/>
    </row>
    <row r="437" spans="4:13" x14ac:dyDescent="0.25">
      <c r="D437"/>
      <c r="E437"/>
      <c r="J437"/>
      <c r="K437"/>
      <c r="L437"/>
      <c r="M437"/>
    </row>
    <row r="438" spans="4:13" x14ac:dyDescent="0.25">
      <c r="D438"/>
      <c r="E438"/>
      <c r="J438"/>
      <c r="K438"/>
      <c r="L438"/>
      <c r="M438"/>
    </row>
    <row r="439" spans="4:13" x14ac:dyDescent="0.25">
      <c r="D439"/>
      <c r="E439"/>
      <c r="J439"/>
      <c r="K439"/>
      <c r="L439"/>
      <c r="M439"/>
    </row>
    <row r="440" spans="4:13" x14ac:dyDescent="0.25">
      <c r="D440"/>
      <c r="E440"/>
      <c r="J440"/>
      <c r="K440"/>
      <c r="L440"/>
      <c r="M440"/>
    </row>
    <row r="441" spans="4:13" x14ac:dyDescent="0.25">
      <c r="D441"/>
      <c r="E441"/>
      <c r="J441"/>
      <c r="K441"/>
      <c r="L441"/>
      <c r="M441"/>
    </row>
    <row r="442" spans="4:13" x14ac:dyDescent="0.25">
      <c r="D442"/>
      <c r="E442"/>
      <c r="J442"/>
      <c r="K442"/>
      <c r="L442"/>
      <c r="M442"/>
    </row>
    <row r="443" spans="4:13" x14ac:dyDescent="0.25">
      <c r="D443"/>
      <c r="E443"/>
      <c r="J443"/>
      <c r="K443"/>
      <c r="L443"/>
      <c r="M443"/>
    </row>
    <row r="444" spans="4:13" x14ac:dyDescent="0.25">
      <c r="D444"/>
      <c r="E444"/>
      <c r="J444"/>
      <c r="K444"/>
      <c r="L444"/>
      <c r="M444"/>
    </row>
    <row r="445" spans="4:13" x14ac:dyDescent="0.25">
      <c r="D445"/>
      <c r="E445"/>
      <c r="J445"/>
      <c r="K445"/>
      <c r="L445"/>
      <c r="M445"/>
    </row>
    <row r="446" spans="4:13" x14ac:dyDescent="0.25">
      <c r="D446"/>
      <c r="E446"/>
      <c r="J446"/>
      <c r="K446"/>
      <c r="L446"/>
      <c r="M446"/>
    </row>
    <row r="447" spans="4:13" x14ac:dyDescent="0.25">
      <c r="D447"/>
      <c r="E447"/>
      <c r="J447"/>
      <c r="K447"/>
      <c r="L447"/>
      <c r="M447"/>
    </row>
    <row r="448" spans="4:13" x14ac:dyDescent="0.25">
      <c r="D448"/>
      <c r="E448"/>
      <c r="J448"/>
      <c r="K448"/>
      <c r="L448"/>
      <c r="M448"/>
    </row>
    <row r="449" spans="4:13" x14ac:dyDescent="0.25">
      <c r="D449"/>
      <c r="E449"/>
      <c r="J449"/>
      <c r="K449"/>
      <c r="L449"/>
      <c r="M449"/>
    </row>
    <row r="450" spans="4:13" x14ac:dyDescent="0.25">
      <c r="D450"/>
      <c r="E450"/>
      <c r="J450"/>
      <c r="K450"/>
      <c r="L450"/>
      <c r="M450"/>
    </row>
    <row r="451" spans="4:13" x14ac:dyDescent="0.25">
      <c r="D451"/>
      <c r="E451"/>
      <c r="J451"/>
      <c r="K451"/>
      <c r="L451"/>
      <c r="M451"/>
    </row>
    <row r="452" spans="4:13" x14ac:dyDescent="0.25">
      <c r="D452"/>
      <c r="E452"/>
      <c r="J452"/>
      <c r="K452"/>
      <c r="L452"/>
      <c r="M452"/>
    </row>
    <row r="453" spans="4:13" x14ac:dyDescent="0.25">
      <c r="D453"/>
      <c r="E453"/>
      <c r="J453"/>
      <c r="K453"/>
      <c r="L453"/>
      <c r="M453"/>
    </row>
    <row r="454" spans="4:13" x14ac:dyDescent="0.25">
      <c r="D454"/>
      <c r="E454"/>
      <c r="J454"/>
      <c r="K454"/>
      <c r="L454"/>
      <c r="M454"/>
    </row>
    <row r="455" spans="4:13" x14ac:dyDescent="0.25">
      <c r="D455"/>
      <c r="E455"/>
      <c r="J455"/>
      <c r="K455"/>
      <c r="L455"/>
      <c r="M455"/>
    </row>
    <row r="456" spans="4:13" x14ac:dyDescent="0.25">
      <c r="D456"/>
      <c r="E456"/>
      <c r="J456"/>
      <c r="K456"/>
      <c r="L456"/>
      <c r="M456"/>
    </row>
    <row r="457" spans="4:13" x14ac:dyDescent="0.25">
      <c r="D457"/>
      <c r="E457"/>
      <c r="J457"/>
      <c r="K457"/>
      <c r="L457"/>
      <c r="M457"/>
    </row>
    <row r="458" spans="4:13" x14ac:dyDescent="0.25">
      <c r="D458"/>
      <c r="E458"/>
      <c r="J458"/>
      <c r="K458"/>
      <c r="L458"/>
      <c r="M458"/>
    </row>
    <row r="459" spans="4:13" x14ac:dyDescent="0.25">
      <c r="D459"/>
      <c r="E459"/>
      <c r="J459"/>
      <c r="K459"/>
      <c r="L459"/>
      <c r="M459"/>
    </row>
    <row r="460" spans="4:13" x14ac:dyDescent="0.25">
      <c r="D460"/>
      <c r="E460"/>
      <c r="J460"/>
      <c r="K460"/>
      <c r="L460"/>
      <c r="M460"/>
    </row>
    <row r="461" spans="4:13" x14ac:dyDescent="0.25">
      <c r="D461"/>
      <c r="E461"/>
      <c r="J461"/>
      <c r="K461"/>
      <c r="L461"/>
      <c r="M461"/>
    </row>
    <row r="462" spans="4:13" x14ac:dyDescent="0.25">
      <c r="D462"/>
      <c r="E462"/>
      <c r="J462"/>
      <c r="K462"/>
      <c r="L462"/>
      <c r="M462"/>
    </row>
    <row r="463" spans="4:13" x14ac:dyDescent="0.25">
      <c r="D463"/>
      <c r="E463"/>
      <c r="J463"/>
      <c r="K463"/>
      <c r="L463"/>
      <c r="M463"/>
    </row>
    <row r="464" spans="4:13" x14ac:dyDescent="0.25">
      <c r="D464"/>
      <c r="E464"/>
      <c r="J464"/>
      <c r="K464"/>
      <c r="L464"/>
      <c r="M464"/>
    </row>
    <row r="465" spans="4:13" x14ac:dyDescent="0.25">
      <c r="D465"/>
      <c r="E465"/>
      <c r="J465"/>
      <c r="K465"/>
      <c r="L465"/>
      <c r="M465"/>
    </row>
    <row r="466" spans="4:13" x14ac:dyDescent="0.25">
      <c r="D466"/>
      <c r="E466"/>
      <c r="J466"/>
      <c r="K466"/>
      <c r="L466"/>
      <c r="M466"/>
    </row>
    <row r="467" spans="4:13" x14ac:dyDescent="0.25">
      <c r="D467"/>
      <c r="E467"/>
      <c r="J467"/>
      <c r="K467"/>
      <c r="L467"/>
      <c r="M467"/>
    </row>
    <row r="468" spans="4:13" x14ac:dyDescent="0.25">
      <c r="D468"/>
      <c r="E468"/>
      <c r="J468"/>
      <c r="K468"/>
      <c r="L468"/>
      <c r="M468"/>
    </row>
    <row r="469" spans="4:13" x14ac:dyDescent="0.25">
      <c r="D469"/>
      <c r="E469"/>
      <c r="J469"/>
      <c r="K469"/>
      <c r="L469"/>
      <c r="M469"/>
    </row>
    <row r="470" spans="4:13" x14ac:dyDescent="0.25">
      <c r="D470"/>
      <c r="E470"/>
      <c r="J470"/>
      <c r="K470"/>
      <c r="L470"/>
      <c r="M470"/>
    </row>
    <row r="471" spans="4:13" x14ac:dyDescent="0.25">
      <c r="D471"/>
      <c r="E471"/>
      <c r="J471"/>
      <c r="K471"/>
      <c r="L471"/>
      <c r="M471"/>
    </row>
    <row r="472" spans="4:13" x14ac:dyDescent="0.25">
      <c r="D472"/>
      <c r="E472"/>
      <c r="J472"/>
      <c r="K472"/>
      <c r="L472"/>
      <c r="M472"/>
    </row>
    <row r="473" spans="4:13" x14ac:dyDescent="0.25">
      <c r="D473"/>
      <c r="E473"/>
      <c r="J473"/>
      <c r="K473"/>
      <c r="L473"/>
      <c r="M473"/>
    </row>
    <row r="474" spans="4:13" x14ac:dyDescent="0.25">
      <c r="D474"/>
      <c r="E474"/>
      <c r="J474"/>
      <c r="K474"/>
      <c r="L474"/>
      <c r="M474"/>
    </row>
    <row r="475" spans="4:13" x14ac:dyDescent="0.25">
      <c r="D475"/>
      <c r="E475"/>
      <c r="J475"/>
      <c r="K475"/>
      <c r="L475"/>
      <c r="M475"/>
    </row>
    <row r="476" spans="4:13" x14ac:dyDescent="0.25">
      <c r="D476"/>
      <c r="E476"/>
      <c r="J476"/>
      <c r="K476"/>
      <c r="L476"/>
      <c r="M476"/>
    </row>
    <row r="477" spans="4:13" x14ac:dyDescent="0.25">
      <c r="D477"/>
      <c r="E477"/>
      <c r="J477"/>
      <c r="K477"/>
      <c r="L477"/>
      <c r="M477"/>
    </row>
    <row r="478" spans="4:13" x14ac:dyDescent="0.25">
      <c r="D478"/>
      <c r="E478"/>
      <c r="J478"/>
      <c r="K478"/>
      <c r="L478"/>
      <c r="M478"/>
    </row>
    <row r="479" spans="4:13" x14ac:dyDescent="0.25">
      <c r="D479"/>
      <c r="E479"/>
      <c r="J479"/>
      <c r="K479"/>
      <c r="L479"/>
      <c r="M479"/>
    </row>
    <row r="480" spans="4:13" x14ac:dyDescent="0.25">
      <c r="D480"/>
      <c r="E480"/>
      <c r="J480"/>
      <c r="K480"/>
      <c r="L480"/>
      <c r="M480"/>
    </row>
    <row r="481" spans="4:13" x14ac:dyDescent="0.25">
      <c r="D481"/>
      <c r="E481"/>
      <c r="J481"/>
      <c r="K481"/>
      <c r="L481"/>
      <c r="M481"/>
    </row>
    <row r="482" spans="4:13" x14ac:dyDescent="0.25">
      <c r="D482"/>
      <c r="E482"/>
      <c r="J482"/>
      <c r="K482"/>
      <c r="L482"/>
      <c r="M482"/>
    </row>
    <row r="483" spans="4:13" x14ac:dyDescent="0.25">
      <c r="D483"/>
      <c r="E483"/>
      <c r="J483"/>
      <c r="K483"/>
      <c r="L483"/>
      <c r="M483"/>
    </row>
    <row r="484" spans="4:13" x14ac:dyDescent="0.25">
      <c r="D484"/>
      <c r="E484"/>
      <c r="J484"/>
      <c r="K484"/>
      <c r="L484"/>
      <c r="M484"/>
    </row>
    <row r="485" spans="4:13" x14ac:dyDescent="0.25">
      <c r="D485"/>
      <c r="E485"/>
      <c r="J485"/>
      <c r="K485"/>
      <c r="L485"/>
      <c r="M485"/>
    </row>
    <row r="486" spans="4:13" x14ac:dyDescent="0.25">
      <c r="D486"/>
      <c r="E486"/>
      <c r="J486"/>
      <c r="K486"/>
      <c r="L486"/>
      <c r="M486"/>
    </row>
    <row r="487" spans="4:13" x14ac:dyDescent="0.25">
      <c r="D487"/>
      <c r="E487"/>
      <c r="J487"/>
      <c r="K487"/>
      <c r="L487"/>
      <c r="M487"/>
    </row>
    <row r="488" spans="4:13" x14ac:dyDescent="0.25">
      <c r="D488"/>
      <c r="E488"/>
      <c r="J488"/>
      <c r="K488"/>
      <c r="L488"/>
      <c r="M488"/>
    </row>
    <row r="489" spans="4:13" x14ac:dyDescent="0.25">
      <c r="D489"/>
      <c r="E489"/>
      <c r="J489"/>
      <c r="K489"/>
      <c r="L489"/>
      <c r="M489"/>
    </row>
    <row r="490" spans="4:13" x14ac:dyDescent="0.25">
      <c r="D490"/>
      <c r="E490"/>
      <c r="J490"/>
      <c r="K490"/>
      <c r="L490"/>
      <c r="M490"/>
    </row>
    <row r="491" spans="4:13" x14ac:dyDescent="0.25">
      <c r="D491"/>
      <c r="E491"/>
      <c r="J491"/>
      <c r="K491"/>
      <c r="L491"/>
      <c r="M491"/>
    </row>
    <row r="492" spans="4:13" x14ac:dyDescent="0.25">
      <c r="D492"/>
      <c r="E492"/>
      <c r="J492"/>
      <c r="K492"/>
      <c r="L492"/>
      <c r="M492"/>
    </row>
    <row r="493" spans="4:13" x14ac:dyDescent="0.25">
      <c r="D493"/>
      <c r="E493"/>
      <c r="J493"/>
      <c r="K493"/>
      <c r="L493"/>
      <c r="M493"/>
    </row>
    <row r="494" spans="4:13" x14ac:dyDescent="0.25">
      <c r="D494"/>
      <c r="E494"/>
      <c r="J494"/>
      <c r="K494"/>
      <c r="L494"/>
      <c r="M494"/>
    </row>
    <row r="495" spans="4:13" x14ac:dyDescent="0.25">
      <c r="D495"/>
      <c r="E495"/>
      <c r="J495"/>
      <c r="K495"/>
      <c r="L495"/>
      <c r="M495"/>
    </row>
    <row r="496" spans="4:13" x14ac:dyDescent="0.25">
      <c r="D496"/>
      <c r="E496"/>
      <c r="J496"/>
      <c r="K496"/>
      <c r="L496"/>
      <c r="M496"/>
    </row>
    <row r="497" spans="4:13" x14ac:dyDescent="0.25">
      <c r="D497"/>
      <c r="E497"/>
      <c r="J497"/>
      <c r="K497"/>
      <c r="L497"/>
      <c r="M497"/>
    </row>
    <row r="498" spans="4:13" x14ac:dyDescent="0.25">
      <c r="D498"/>
      <c r="E498"/>
      <c r="J498"/>
      <c r="K498"/>
      <c r="L498"/>
      <c r="M498"/>
    </row>
    <row r="499" spans="4:13" x14ac:dyDescent="0.25">
      <c r="D499"/>
      <c r="E499"/>
      <c r="J499"/>
      <c r="K499"/>
      <c r="L499"/>
      <c r="M499"/>
    </row>
    <row r="500" spans="4:13" x14ac:dyDescent="0.25">
      <c r="D500"/>
      <c r="E500"/>
      <c r="J500"/>
      <c r="K500"/>
      <c r="L500"/>
      <c r="M500"/>
    </row>
    <row r="501" spans="4:13" x14ac:dyDescent="0.25">
      <c r="D501"/>
      <c r="E501"/>
      <c r="J501"/>
      <c r="K501"/>
      <c r="L501"/>
      <c r="M501"/>
    </row>
    <row r="502" spans="4:13" x14ac:dyDescent="0.25">
      <c r="D502"/>
      <c r="E502"/>
      <c r="J502"/>
      <c r="K502"/>
      <c r="L502"/>
      <c r="M502"/>
    </row>
    <row r="503" spans="4:13" x14ac:dyDescent="0.25">
      <c r="D503"/>
      <c r="E503"/>
      <c r="J503"/>
      <c r="K503"/>
      <c r="L503"/>
      <c r="M503"/>
    </row>
    <row r="504" spans="4:13" x14ac:dyDescent="0.25">
      <c r="D504"/>
      <c r="E504"/>
      <c r="J504"/>
      <c r="K504"/>
      <c r="L504"/>
      <c r="M504"/>
    </row>
    <row r="505" spans="4:13" x14ac:dyDescent="0.25">
      <c r="D505"/>
      <c r="E505"/>
      <c r="J505"/>
      <c r="K505"/>
      <c r="L505"/>
      <c r="M505"/>
    </row>
    <row r="506" spans="4:13" x14ac:dyDescent="0.25">
      <c r="D506"/>
      <c r="E506"/>
      <c r="J506"/>
      <c r="K506"/>
      <c r="L506"/>
      <c r="M506"/>
    </row>
    <row r="507" spans="4:13" x14ac:dyDescent="0.25">
      <c r="D507"/>
      <c r="E507"/>
      <c r="J507"/>
      <c r="K507"/>
      <c r="L507"/>
      <c r="M507"/>
    </row>
    <row r="508" spans="4:13" x14ac:dyDescent="0.25">
      <c r="D508"/>
      <c r="E508"/>
      <c r="J508"/>
      <c r="K508"/>
      <c r="L508"/>
      <c r="M508"/>
    </row>
    <row r="509" spans="4:13" x14ac:dyDescent="0.25">
      <c r="D509"/>
      <c r="E509"/>
      <c r="J509"/>
      <c r="K509"/>
      <c r="L509"/>
      <c r="M509"/>
    </row>
    <row r="510" spans="4:13" x14ac:dyDescent="0.25">
      <c r="D510"/>
      <c r="E510"/>
      <c r="J510"/>
      <c r="K510"/>
      <c r="L510"/>
      <c r="M510"/>
    </row>
    <row r="511" spans="4:13" x14ac:dyDescent="0.25">
      <c r="D511"/>
      <c r="E511"/>
      <c r="J511"/>
      <c r="K511"/>
      <c r="L511"/>
      <c r="M511"/>
    </row>
    <row r="512" spans="4:13" x14ac:dyDescent="0.25">
      <c r="D512"/>
      <c r="E512"/>
      <c r="J512"/>
      <c r="K512"/>
      <c r="L512"/>
      <c r="M512"/>
    </row>
    <row r="513" spans="4:13" x14ac:dyDescent="0.25">
      <c r="D513"/>
      <c r="E513"/>
      <c r="J513"/>
      <c r="K513"/>
      <c r="L513"/>
      <c r="M513"/>
    </row>
    <row r="514" spans="4:13" x14ac:dyDescent="0.25">
      <c r="D514"/>
      <c r="E514"/>
      <c r="J514"/>
      <c r="K514"/>
      <c r="L514"/>
      <c r="M514"/>
    </row>
    <row r="515" spans="4:13" x14ac:dyDescent="0.25">
      <c r="D515"/>
      <c r="E515"/>
      <c r="J515"/>
      <c r="K515"/>
      <c r="L515"/>
      <c r="M515"/>
    </row>
    <row r="516" spans="4:13" x14ac:dyDescent="0.25">
      <c r="D516"/>
      <c r="E516"/>
      <c r="J516"/>
      <c r="K516"/>
      <c r="L516"/>
      <c r="M516"/>
    </row>
    <row r="517" spans="4:13" x14ac:dyDescent="0.25">
      <c r="D517"/>
      <c r="E517"/>
      <c r="J517"/>
      <c r="K517"/>
      <c r="L517"/>
      <c r="M517"/>
    </row>
    <row r="518" spans="4:13" x14ac:dyDescent="0.25">
      <c r="D518"/>
      <c r="E518"/>
      <c r="J518"/>
      <c r="K518"/>
      <c r="L518"/>
      <c r="M518"/>
    </row>
    <row r="519" spans="4:13" x14ac:dyDescent="0.25">
      <c r="D519"/>
      <c r="E519"/>
      <c r="J519"/>
      <c r="K519"/>
      <c r="L519"/>
      <c r="M519"/>
    </row>
    <row r="520" spans="4:13" x14ac:dyDescent="0.25">
      <c r="D520"/>
      <c r="E520"/>
      <c r="J520"/>
      <c r="K520"/>
      <c r="L520"/>
      <c r="M520"/>
    </row>
    <row r="521" spans="4:13" x14ac:dyDescent="0.25">
      <c r="D521"/>
      <c r="E521"/>
      <c r="J521"/>
      <c r="K521"/>
      <c r="L521"/>
      <c r="M521"/>
    </row>
    <row r="522" spans="4:13" x14ac:dyDescent="0.25">
      <c r="D522"/>
      <c r="E522"/>
      <c r="J522"/>
      <c r="K522"/>
      <c r="L522"/>
      <c r="M522"/>
    </row>
    <row r="523" spans="4:13" x14ac:dyDescent="0.25">
      <c r="D523"/>
      <c r="E523"/>
      <c r="J523"/>
      <c r="K523"/>
      <c r="L523"/>
      <c r="M523"/>
    </row>
    <row r="524" spans="4:13" x14ac:dyDescent="0.25">
      <c r="D524"/>
      <c r="E524"/>
      <c r="J524"/>
      <c r="K524"/>
      <c r="L524"/>
      <c r="M524"/>
    </row>
    <row r="525" spans="4:13" x14ac:dyDescent="0.25">
      <c r="D525"/>
      <c r="E525"/>
      <c r="J525"/>
      <c r="K525"/>
      <c r="L525"/>
      <c r="M525"/>
    </row>
    <row r="526" spans="4:13" x14ac:dyDescent="0.25">
      <c r="D526"/>
      <c r="E526"/>
      <c r="J526"/>
      <c r="K526"/>
      <c r="L526"/>
      <c r="M526"/>
    </row>
    <row r="527" spans="4:13" x14ac:dyDescent="0.25">
      <c r="D527"/>
      <c r="E527"/>
      <c r="J527"/>
      <c r="K527"/>
      <c r="L527"/>
      <c r="M527"/>
    </row>
    <row r="528" spans="4:13" x14ac:dyDescent="0.25">
      <c r="D528"/>
      <c r="E528"/>
      <c r="J528"/>
      <c r="K528"/>
      <c r="L528"/>
      <c r="M528"/>
    </row>
    <row r="529" spans="4:13" x14ac:dyDescent="0.25">
      <c r="D529"/>
      <c r="E529"/>
      <c r="J529"/>
      <c r="K529"/>
      <c r="L529"/>
      <c r="M529"/>
    </row>
    <row r="530" spans="4:13" x14ac:dyDescent="0.25">
      <c r="D530"/>
      <c r="E530"/>
      <c r="J530"/>
      <c r="K530"/>
      <c r="L530"/>
      <c r="M530"/>
    </row>
    <row r="531" spans="4:13" x14ac:dyDescent="0.25">
      <c r="D531"/>
      <c r="E531"/>
      <c r="J531"/>
      <c r="K531"/>
      <c r="L531"/>
      <c r="M531"/>
    </row>
    <row r="532" spans="4:13" x14ac:dyDescent="0.25">
      <c r="D532"/>
      <c r="E532"/>
      <c r="J532"/>
      <c r="K532"/>
      <c r="L532"/>
      <c r="M532"/>
    </row>
    <row r="533" spans="4:13" x14ac:dyDescent="0.25">
      <c r="D533"/>
      <c r="E533"/>
      <c r="J533"/>
      <c r="K533"/>
      <c r="L533"/>
      <c r="M533"/>
    </row>
    <row r="534" spans="4:13" x14ac:dyDescent="0.25">
      <c r="D534"/>
      <c r="E534"/>
      <c r="J534"/>
      <c r="K534"/>
      <c r="L534"/>
      <c r="M534"/>
    </row>
    <row r="535" spans="4:13" x14ac:dyDescent="0.25">
      <c r="D535"/>
      <c r="E535"/>
      <c r="J535"/>
      <c r="K535"/>
      <c r="L535"/>
      <c r="M535"/>
    </row>
    <row r="536" spans="4:13" x14ac:dyDescent="0.25">
      <c r="D536"/>
      <c r="E536"/>
      <c r="J536"/>
      <c r="K536"/>
      <c r="L536"/>
      <c r="M536"/>
    </row>
    <row r="537" spans="4:13" x14ac:dyDescent="0.25">
      <c r="D537"/>
      <c r="E537"/>
      <c r="J537"/>
      <c r="K537"/>
      <c r="L537"/>
      <c r="M537"/>
    </row>
    <row r="538" spans="4:13" x14ac:dyDescent="0.25">
      <c r="D538"/>
      <c r="E538"/>
      <c r="J538"/>
      <c r="K538"/>
      <c r="L538"/>
      <c r="M538"/>
    </row>
    <row r="539" spans="4:13" x14ac:dyDescent="0.25">
      <c r="D539"/>
      <c r="E539"/>
      <c r="J539"/>
      <c r="K539"/>
      <c r="L539"/>
      <c r="M539"/>
    </row>
    <row r="540" spans="4:13" x14ac:dyDescent="0.25">
      <c r="D540"/>
      <c r="E540"/>
      <c r="J540"/>
      <c r="K540"/>
      <c r="L540"/>
      <c r="M540"/>
    </row>
    <row r="541" spans="4:13" x14ac:dyDescent="0.25">
      <c r="D541"/>
      <c r="E541"/>
      <c r="J541"/>
      <c r="K541"/>
      <c r="L541"/>
      <c r="M541"/>
    </row>
    <row r="542" spans="4:13" x14ac:dyDescent="0.25">
      <c r="D542"/>
      <c r="E542"/>
      <c r="J542"/>
      <c r="K542"/>
      <c r="L542"/>
      <c r="M542"/>
    </row>
    <row r="543" spans="4:13" x14ac:dyDescent="0.25">
      <c r="D543"/>
      <c r="E543"/>
      <c r="J543"/>
      <c r="K543"/>
      <c r="L543"/>
      <c r="M543"/>
    </row>
    <row r="544" spans="4:13" x14ac:dyDescent="0.25">
      <c r="D544"/>
      <c r="E544"/>
      <c r="J544"/>
      <c r="K544"/>
      <c r="L544"/>
      <c r="M544"/>
    </row>
    <row r="545" spans="4:13" x14ac:dyDescent="0.25">
      <c r="D545"/>
      <c r="E545"/>
      <c r="J545"/>
      <c r="K545"/>
      <c r="L545"/>
      <c r="M545"/>
    </row>
    <row r="546" spans="4:13" x14ac:dyDescent="0.25">
      <c r="D546"/>
      <c r="E546"/>
      <c r="J546"/>
      <c r="K546"/>
      <c r="L546"/>
      <c r="M546"/>
    </row>
    <row r="547" spans="4:13" x14ac:dyDescent="0.25">
      <c r="D547"/>
      <c r="E547"/>
      <c r="J547"/>
      <c r="K547"/>
      <c r="L547"/>
      <c r="M547"/>
    </row>
    <row r="548" spans="4:13" x14ac:dyDescent="0.25">
      <c r="D548"/>
      <c r="E548"/>
      <c r="J548"/>
      <c r="K548"/>
      <c r="L548"/>
      <c r="M548"/>
    </row>
    <row r="549" spans="4:13" x14ac:dyDescent="0.25">
      <c r="D549"/>
      <c r="E549"/>
      <c r="J549"/>
      <c r="K549"/>
      <c r="L549"/>
      <c r="M549"/>
    </row>
    <row r="550" spans="4:13" x14ac:dyDescent="0.25">
      <c r="D550"/>
      <c r="E550"/>
      <c r="J550"/>
      <c r="K550"/>
      <c r="L550"/>
      <c r="M550"/>
    </row>
    <row r="551" spans="4:13" x14ac:dyDescent="0.25">
      <c r="D551"/>
      <c r="E551"/>
      <c r="J551"/>
      <c r="K551"/>
      <c r="L551"/>
      <c r="M551"/>
    </row>
    <row r="552" spans="4:13" x14ac:dyDescent="0.25">
      <c r="D552"/>
      <c r="E552"/>
      <c r="J552"/>
      <c r="K552"/>
      <c r="L552"/>
      <c r="M552"/>
    </row>
    <row r="553" spans="4:13" x14ac:dyDescent="0.25">
      <c r="D553"/>
      <c r="E553"/>
      <c r="J553"/>
      <c r="K553"/>
      <c r="L553"/>
      <c r="M553"/>
    </row>
    <row r="554" spans="4:13" x14ac:dyDescent="0.25">
      <c r="D554"/>
      <c r="E554"/>
      <c r="J554"/>
      <c r="K554"/>
      <c r="L554"/>
      <c r="M554"/>
    </row>
    <row r="555" spans="4:13" x14ac:dyDescent="0.25">
      <c r="D555"/>
      <c r="E555"/>
      <c r="J555"/>
      <c r="K555"/>
      <c r="L555"/>
      <c r="M555"/>
    </row>
    <row r="556" spans="4:13" x14ac:dyDescent="0.25">
      <c r="D556"/>
      <c r="E556"/>
      <c r="J556"/>
      <c r="K556"/>
      <c r="L556"/>
      <c r="M556"/>
    </row>
    <row r="557" spans="4:13" x14ac:dyDescent="0.25">
      <c r="D557"/>
      <c r="E557"/>
      <c r="J557"/>
      <c r="K557"/>
      <c r="L557"/>
      <c r="M557"/>
    </row>
    <row r="558" spans="4:13" x14ac:dyDescent="0.25">
      <c r="D558"/>
      <c r="E558"/>
      <c r="J558"/>
      <c r="K558"/>
      <c r="L558"/>
      <c r="M558"/>
    </row>
    <row r="559" spans="4:13" x14ac:dyDescent="0.25">
      <c r="D559"/>
      <c r="E559"/>
      <c r="J559"/>
      <c r="K559"/>
      <c r="L559"/>
      <c r="M559"/>
    </row>
    <row r="560" spans="4:13" x14ac:dyDescent="0.25">
      <c r="D560"/>
      <c r="E560"/>
      <c r="J560"/>
      <c r="K560"/>
      <c r="L560"/>
      <c r="M560"/>
    </row>
    <row r="561" spans="4:13" x14ac:dyDescent="0.25">
      <c r="D561"/>
      <c r="E561"/>
      <c r="J561"/>
      <c r="K561"/>
      <c r="L561"/>
      <c r="M561"/>
    </row>
    <row r="562" spans="4:13" x14ac:dyDescent="0.25">
      <c r="D562"/>
      <c r="E562"/>
      <c r="J562"/>
      <c r="K562"/>
      <c r="L562"/>
      <c r="M562"/>
    </row>
    <row r="563" spans="4:13" x14ac:dyDescent="0.25">
      <c r="D563"/>
      <c r="E563"/>
      <c r="J563"/>
      <c r="K563"/>
      <c r="L563"/>
      <c r="M563"/>
    </row>
    <row r="564" spans="4:13" x14ac:dyDescent="0.25">
      <c r="D564"/>
      <c r="E564"/>
      <c r="J564"/>
      <c r="K564"/>
      <c r="L564"/>
      <c r="M564"/>
    </row>
    <row r="565" spans="4:13" x14ac:dyDescent="0.25">
      <c r="D565"/>
      <c r="E565"/>
      <c r="J565"/>
      <c r="K565"/>
      <c r="L565"/>
      <c r="M565"/>
    </row>
    <row r="566" spans="4:13" x14ac:dyDescent="0.25">
      <c r="D566"/>
      <c r="E566"/>
      <c r="J566"/>
      <c r="K566"/>
      <c r="L566"/>
      <c r="M566"/>
    </row>
    <row r="567" spans="4:13" x14ac:dyDescent="0.25">
      <c r="D567"/>
      <c r="E567"/>
      <c r="J567"/>
      <c r="K567"/>
      <c r="L567"/>
      <c r="M567"/>
    </row>
    <row r="568" spans="4:13" x14ac:dyDescent="0.25">
      <c r="D568"/>
      <c r="E568"/>
      <c r="J568"/>
      <c r="K568"/>
      <c r="L568"/>
      <c r="M568"/>
    </row>
    <row r="569" spans="4:13" x14ac:dyDescent="0.25">
      <c r="D569"/>
      <c r="E569"/>
      <c r="J569"/>
      <c r="K569"/>
      <c r="L569"/>
      <c r="M569"/>
    </row>
    <row r="570" spans="4:13" x14ac:dyDescent="0.25">
      <c r="D570"/>
      <c r="E570"/>
      <c r="J570"/>
      <c r="K570"/>
      <c r="L570"/>
      <c r="M570"/>
    </row>
    <row r="571" spans="4:13" x14ac:dyDescent="0.25">
      <c r="D571"/>
      <c r="E571"/>
      <c r="J571"/>
      <c r="K571"/>
      <c r="L571"/>
      <c r="M571"/>
    </row>
    <row r="572" spans="4:13" x14ac:dyDescent="0.25">
      <c r="D572"/>
      <c r="E572"/>
      <c r="J572"/>
      <c r="K572"/>
      <c r="L572"/>
      <c r="M572"/>
    </row>
    <row r="573" spans="4:13" x14ac:dyDescent="0.25">
      <c r="D573"/>
      <c r="E573"/>
      <c r="J573"/>
      <c r="K573"/>
      <c r="L573"/>
      <c r="M573"/>
    </row>
    <row r="574" spans="4:13" x14ac:dyDescent="0.25">
      <c r="D574"/>
      <c r="E574"/>
      <c r="J574"/>
      <c r="K574"/>
      <c r="L574"/>
      <c r="M574"/>
    </row>
    <row r="575" spans="4:13" x14ac:dyDescent="0.25">
      <c r="D575"/>
      <c r="E575"/>
      <c r="J575"/>
      <c r="K575"/>
      <c r="L575"/>
      <c r="M575"/>
    </row>
    <row r="576" spans="4:13" x14ac:dyDescent="0.25">
      <c r="D576"/>
      <c r="E576"/>
      <c r="J576"/>
      <c r="K576"/>
      <c r="L576"/>
      <c r="M576"/>
    </row>
    <row r="577" spans="4:13" x14ac:dyDescent="0.25">
      <c r="D577"/>
      <c r="E577"/>
      <c r="J577"/>
      <c r="K577"/>
      <c r="L577"/>
      <c r="M577"/>
    </row>
    <row r="578" spans="4:13" x14ac:dyDescent="0.25">
      <c r="D578"/>
      <c r="E578"/>
      <c r="J578"/>
      <c r="K578"/>
      <c r="L578"/>
      <c r="M578"/>
    </row>
    <row r="579" spans="4:13" x14ac:dyDescent="0.25">
      <c r="D579"/>
      <c r="E579"/>
      <c r="J579"/>
      <c r="K579"/>
      <c r="L579"/>
      <c r="M579"/>
    </row>
    <row r="580" spans="4:13" x14ac:dyDescent="0.25">
      <c r="D580"/>
      <c r="E580"/>
      <c r="J580"/>
      <c r="K580"/>
      <c r="L580"/>
      <c r="M580"/>
    </row>
    <row r="581" spans="4:13" x14ac:dyDescent="0.25">
      <c r="D581"/>
      <c r="E581"/>
      <c r="J581"/>
      <c r="K581"/>
      <c r="L581"/>
      <c r="M581"/>
    </row>
    <row r="582" spans="4:13" x14ac:dyDescent="0.25">
      <c r="D582"/>
      <c r="E582"/>
      <c r="J582"/>
      <c r="K582"/>
      <c r="L582"/>
      <c r="M582"/>
    </row>
    <row r="583" spans="4:13" x14ac:dyDescent="0.25">
      <c r="D583"/>
      <c r="E583"/>
      <c r="J583"/>
      <c r="K583"/>
      <c r="L583"/>
      <c r="M583"/>
    </row>
    <row r="584" spans="4:13" x14ac:dyDescent="0.25">
      <c r="D584"/>
      <c r="E584"/>
      <c r="J584"/>
      <c r="K584"/>
      <c r="L584"/>
      <c r="M584"/>
    </row>
    <row r="585" spans="4:13" x14ac:dyDescent="0.25">
      <c r="D585"/>
      <c r="E585"/>
      <c r="J585"/>
      <c r="K585"/>
      <c r="L585"/>
      <c r="M585"/>
    </row>
    <row r="586" spans="4:13" x14ac:dyDescent="0.25">
      <c r="D586"/>
      <c r="E586"/>
      <c r="J586"/>
      <c r="K586"/>
      <c r="L586"/>
      <c r="M586"/>
    </row>
    <row r="587" spans="4:13" x14ac:dyDescent="0.25">
      <c r="D587"/>
      <c r="E587"/>
      <c r="J587"/>
      <c r="K587"/>
      <c r="L587"/>
      <c r="M587"/>
    </row>
    <row r="588" spans="4:13" x14ac:dyDescent="0.25">
      <c r="D588"/>
      <c r="E588"/>
      <c r="J588"/>
      <c r="K588"/>
      <c r="L588"/>
      <c r="M588"/>
    </row>
    <row r="589" spans="4:13" x14ac:dyDescent="0.25">
      <c r="D589"/>
      <c r="E589"/>
      <c r="J589"/>
      <c r="K589"/>
      <c r="L589"/>
      <c r="M589"/>
    </row>
    <row r="590" spans="4:13" x14ac:dyDescent="0.25">
      <c r="D590"/>
      <c r="E590"/>
      <c r="J590"/>
      <c r="K590"/>
      <c r="L590"/>
      <c r="M590"/>
    </row>
    <row r="591" spans="4:13" x14ac:dyDescent="0.25">
      <c r="D591"/>
      <c r="E591"/>
      <c r="J591"/>
      <c r="K591"/>
      <c r="L591"/>
      <c r="M591"/>
    </row>
    <row r="592" spans="4:13" x14ac:dyDescent="0.25">
      <c r="D592"/>
      <c r="E592"/>
      <c r="J592"/>
      <c r="K592"/>
      <c r="L592"/>
      <c r="M592"/>
    </row>
    <row r="593" spans="4:13" x14ac:dyDescent="0.25">
      <c r="D593"/>
      <c r="E593"/>
      <c r="J593"/>
      <c r="K593"/>
      <c r="L593"/>
      <c r="M593"/>
    </row>
    <row r="594" spans="4:13" x14ac:dyDescent="0.25">
      <c r="D594"/>
      <c r="E594"/>
      <c r="J594"/>
      <c r="K594"/>
      <c r="L594"/>
      <c r="M594"/>
    </row>
    <row r="595" spans="4:13" x14ac:dyDescent="0.25">
      <c r="D595"/>
      <c r="E595"/>
      <c r="J595"/>
      <c r="K595"/>
      <c r="L595"/>
      <c r="M595"/>
    </row>
    <row r="596" spans="4:13" x14ac:dyDescent="0.25">
      <c r="D596"/>
      <c r="E596"/>
      <c r="J596"/>
      <c r="K596"/>
      <c r="L596"/>
      <c r="M596"/>
    </row>
    <row r="597" spans="4:13" x14ac:dyDescent="0.25">
      <c r="D597"/>
      <c r="E597"/>
      <c r="J597"/>
      <c r="K597"/>
      <c r="L597"/>
      <c r="M597"/>
    </row>
    <row r="598" spans="4:13" x14ac:dyDescent="0.25">
      <c r="D598"/>
      <c r="E598"/>
      <c r="J598"/>
      <c r="K598"/>
      <c r="L598"/>
      <c r="M598"/>
    </row>
    <row r="599" spans="4:13" x14ac:dyDescent="0.25">
      <c r="D599"/>
      <c r="E599"/>
      <c r="J599"/>
      <c r="K599"/>
      <c r="L599"/>
      <c r="M599"/>
    </row>
    <row r="600" spans="4:13" x14ac:dyDescent="0.25">
      <c r="D600"/>
      <c r="E600"/>
      <c r="J600"/>
      <c r="K600"/>
      <c r="L600"/>
      <c r="M600"/>
    </row>
    <row r="601" spans="4:13" x14ac:dyDescent="0.25">
      <c r="D601"/>
      <c r="E601"/>
      <c r="J601"/>
      <c r="K601"/>
      <c r="L601"/>
      <c r="M601"/>
    </row>
    <row r="602" spans="4:13" x14ac:dyDescent="0.25">
      <c r="D602"/>
      <c r="E602"/>
      <c r="J602"/>
      <c r="K602"/>
      <c r="L602"/>
      <c r="M602"/>
    </row>
    <row r="603" spans="4:13" x14ac:dyDescent="0.25">
      <c r="D603"/>
      <c r="E603"/>
      <c r="J603"/>
      <c r="K603"/>
      <c r="L603"/>
      <c r="M603"/>
    </row>
    <row r="604" spans="4:13" x14ac:dyDescent="0.25">
      <c r="D604"/>
      <c r="E604"/>
      <c r="J604"/>
      <c r="K604"/>
      <c r="L604"/>
      <c r="M604"/>
    </row>
    <row r="605" spans="4:13" x14ac:dyDescent="0.25">
      <c r="D605"/>
      <c r="E605"/>
      <c r="J605"/>
      <c r="K605"/>
      <c r="L605"/>
      <c r="M605"/>
    </row>
    <row r="606" spans="4:13" x14ac:dyDescent="0.25">
      <c r="D606"/>
      <c r="E606"/>
      <c r="J606"/>
      <c r="K606"/>
      <c r="L606"/>
      <c r="M606"/>
    </row>
    <row r="607" spans="4:13" x14ac:dyDescent="0.25">
      <c r="D607"/>
      <c r="E607"/>
      <c r="J607"/>
      <c r="K607"/>
      <c r="L607"/>
      <c r="M607"/>
    </row>
    <row r="608" spans="4:13" x14ac:dyDescent="0.25">
      <c r="D608"/>
      <c r="E608"/>
      <c r="J608"/>
      <c r="K608"/>
      <c r="L608"/>
      <c r="M608"/>
    </row>
    <row r="609" spans="4:13" x14ac:dyDescent="0.25">
      <c r="D609"/>
      <c r="E609"/>
      <c r="J609"/>
      <c r="K609"/>
      <c r="L609"/>
      <c r="M609"/>
    </row>
    <row r="610" spans="4:13" x14ac:dyDescent="0.25">
      <c r="D610"/>
      <c r="E610"/>
      <c r="J610"/>
      <c r="K610"/>
      <c r="L610"/>
      <c r="M610"/>
    </row>
    <row r="611" spans="4:13" x14ac:dyDescent="0.25">
      <c r="D611"/>
      <c r="E611"/>
      <c r="J611"/>
      <c r="K611"/>
      <c r="L611"/>
      <c r="M611"/>
    </row>
    <row r="612" spans="4:13" x14ac:dyDescent="0.25">
      <c r="D612"/>
      <c r="E612"/>
      <c r="J612"/>
      <c r="K612"/>
      <c r="L612"/>
      <c r="M612"/>
    </row>
    <row r="613" spans="4:13" x14ac:dyDescent="0.25">
      <c r="D613"/>
      <c r="E613"/>
      <c r="J613"/>
      <c r="K613"/>
      <c r="L613"/>
      <c r="M613"/>
    </row>
    <row r="614" spans="4:13" x14ac:dyDescent="0.25">
      <c r="D614"/>
      <c r="E614"/>
      <c r="J614"/>
      <c r="K614"/>
      <c r="L614"/>
      <c r="M614"/>
    </row>
    <row r="615" spans="4:13" x14ac:dyDescent="0.25">
      <c r="D615"/>
      <c r="E615"/>
      <c r="J615"/>
      <c r="K615"/>
      <c r="L615"/>
      <c r="M615"/>
    </row>
    <row r="616" spans="4:13" x14ac:dyDescent="0.25">
      <c r="D616"/>
      <c r="E616"/>
      <c r="J616"/>
      <c r="K616"/>
      <c r="L616"/>
      <c r="M616"/>
    </row>
    <row r="617" spans="4:13" x14ac:dyDescent="0.25">
      <c r="D617"/>
      <c r="E617"/>
      <c r="J617"/>
      <c r="K617"/>
      <c r="L617"/>
      <c r="M617"/>
    </row>
    <row r="618" spans="4:13" x14ac:dyDescent="0.25">
      <c r="D618"/>
      <c r="E618"/>
      <c r="J618"/>
      <c r="K618"/>
      <c r="L618"/>
      <c r="M618"/>
    </row>
    <row r="619" spans="4:13" x14ac:dyDescent="0.25">
      <c r="D619"/>
      <c r="E619"/>
      <c r="J619"/>
      <c r="K619"/>
      <c r="L619"/>
      <c r="M619"/>
    </row>
    <row r="620" spans="4:13" x14ac:dyDescent="0.25">
      <c r="D620"/>
      <c r="E620"/>
      <c r="J620"/>
      <c r="K620"/>
      <c r="L620"/>
      <c r="M620"/>
    </row>
    <row r="621" spans="4:13" x14ac:dyDescent="0.25">
      <c r="D621"/>
      <c r="E621"/>
      <c r="J621"/>
      <c r="K621"/>
      <c r="L621"/>
      <c r="M621"/>
    </row>
    <row r="622" spans="4:13" x14ac:dyDescent="0.25">
      <c r="D622"/>
      <c r="E622"/>
      <c r="J622"/>
      <c r="K622"/>
      <c r="L622"/>
      <c r="M622"/>
    </row>
    <row r="623" spans="4:13" x14ac:dyDescent="0.25">
      <c r="D623"/>
      <c r="E623"/>
      <c r="J623"/>
      <c r="K623"/>
      <c r="L623"/>
      <c r="M623"/>
    </row>
    <row r="624" spans="4:13" x14ac:dyDescent="0.25">
      <c r="D624"/>
      <c r="E624"/>
      <c r="J624"/>
      <c r="K624"/>
      <c r="L624"/>
      <c r="M624"/>
    </row>
    <row r="625" spans="4:13" x14ac:dyDescent="0.25">
      <c r="D625"/>
      <c r="E625"/>
      <c r="J625"/>
      <c r="K625"/>
      <c r="L625"/>
      <c r="M625"/>
    </row>
    <row r="626" spans="4:13" x14ac:dyDescent="0.25">
      <c r="D626"/>
      <c r="E626"/>
      <c r="J626"/>
      <c r="K626"/>
      <c r="L626"/>
      <c r="M626"/>
    </row>
    <row r="627" spans="4:13" x14ac:dyDescent="0.25">
      <c r="D627"/>
      <c r="E627"/>
      <c r="J627"/>
      <c r="K627"/>
      <c r="L627"/>
      <c r="M627"/>
    </row>
    <row r="628" spans="4:13" x14ac:dyDescent="0.25">
      <c r="D628"/>
      <c r="E628"/>
      <c r="J628"/>
      <c r="K628"/>
      <c r="L628"/>
      <c r="M628"/>
    </row>
    <row r="629" spans="4:13" x14ac:dyDescent="0.25">
      <c r="D629"/>
      <c r="E629"/>
      <c r="J629"/>
      <c r="K629"/>
      <c r="L629"/>
      <c r="M629"/>
    </row>
    <row r="630" spans="4:13" x14ac:dyDescent="0.25">
      <c r="D630"/>
      <c r="E630"/>
      <c r="J630"/>
      <c r="K630"/>
      <c r="L630"/>
      <c r="M630"/>
    </row>
    <row r="631" spans="4:13" x14ac:dyDescent="0.25">
      <c r="D631"/>
      <c r="E631"/>
      <c r="J631"/>
      <c r="K631"/>
      <c r="L631"/>
      <c r="M631"/>
    </row>
    <row r="632" spans="4:13" x14ac:dyDescent="0.25">
      <c r="D632"/>
      <c r="E632"/>
      <c r="J632"/>
      <c r="K632"/>
      <c r="L632"/>
      <c r="M632"/>
    </row>
    <row r="633" spans="4:13" x14ac:dyDescent="0.25">
      <c r="D633"/>
      <c r="E633"/>
      <c r="J633"/>
      <c r="K633"/>
      <c r="L633"/>
      <c r="M633"/>
    </row>
    <row r="634" spans="4:13" x14ac:dyDescent="0.25">
      <c r="D634"/>
      <c r="E634"/>
      <c r="J634"/>
      <c r="K634"/>
      <c r="L634"/>
      <c r="M634"/>
    </row>
    <row r="635" spans="4:13" x14ac:dyDescent="0.25">
      <c r="D635"/>
      <c r="E635"/>
      <c r="J635"/>
      <c r="K635"/>
      <c r="L635"/>
      <c r="M635"/>
    </row>
    <row r="636" spans="4:13" x14ac:dyDescent="0.25">
      <c r="D636"/>
      <c r="E636"/>
      <c r="J636"/>
      <c r="K636"/>
      <c r="L636"/>
      <c r="M636"/>
    </row>
    <row r="637" spans="4:13" x14ac:dyDescent="0.25">
      <c r="D637"/>
      <c r="E637"/>
      <c r="J637"/>
      <c r="K637"/>
      <c r="L637"/>
      <c r="M637"/>
    </row>
    <row r="638" spans="4:13" x14ac:dyDescent="0.25">
      <c r="D638"/>
      <c r="E638"/>
      <c r="J638"/>
      <c r="K638"/>
      <c r="L638"/>
      <c r="M638"/>
    </row>
    <row r="639" spans="4:13" x14ac:dyDescent="0.25">
      <c r="D639"/>
      <c r="E639"/>
      <c r="J639"/>
      <c r="K639"/>
      <c r="L639"/>
      <c r="M639"/>
    </row>
    <row r="640" spans="4:13" x14ac:dyDescent="0.25">
      <c r="D640"/>
      <c r="E640"/>
      <c r="J640"/>
      <c r="K640"/>
      <c r="L640"/>
      <c r="M640"/>
    </row>
    <row r="641" spans="4:13" x14ac:dyDescent="0.25">
      <c r="D641"/>
      <c r="E641"/>
      <c r="J641"/>
      <c r="K641"/>
      <c r="L641"/>
      <c r="M641"/>
    </row>
    <row r="642" spans="4:13" x14ac:dyDescent="0.25">
      <c r="D642"/>
      <c r="E642"/>
      <c r="J642"/>
      <c r="K642"/>
      <c r="L642"/>
      <c r="M642"/>
    </row>
    <row r="643" spans="4:13" x14ac:dyDescent="0.25">
      <c r="D643"/>
      <c r="E643"/>
      <c r="J643"/>
      <c r="K643"/>
      <c r="L643"/>
      <c r="M643"/>
    </row>
    <row r="644" spans="4:13" x14ac:dyDescent="0.25">
      <c r="D644"/>
      <c r="E644"/>
      <c r="J644"/>
      <c r="K644"/>
      <c r="L644"/>
      <c r="M644"/>
    </row>
    <row r="645" spans="4:13" x14ac:dyDescent="0.25">
      <c r="D645"/>
      <c r="E645"/>
      <c r="J645"/>
      <c r="K645"/>
      <c r="L645"/>
      <c r="M645"/>
    </row>
    <row r="646" spans="4:13" x14ac:dyDescent="0.25">
      <c r="D646"/>
      <c r="E646"/>
      <c r="J646"/>
      <c r="K646"/>
      <c r="L646"/>
      <c r="M646"/>
    </row>
    <row r="647" spans="4:13" x14ac:dyDescent="0.25">
      <c r="D647"/>
      <c r="E647"/>
      <c r="J647"/>
      <c r="K647"/>
      <c r="L647"/>
      <c r="M647"/>
    </row>
    <row r="648" spans="4:13" x14ac:dyDescent="0.25">
      <c r="D648"/>
      <c r="E648"/>
      <c r="J648"/>
      <c r="K648"/>
      <c r="L648"/>
      <c r="M648"/>
    </row>
    <row r="649" spans="4:13" x14ac:dyDescent="0.25">
      <c r="D649"/>
      <c r="E649"/>
      <c r="J649"/>
      <c r="K649"/>
      <c r="L649"/>
      <c r="M649"/>
    </row>
    <row r="650" spans="4:13" x14ac:dyDescent="0.25">
      <c r="D650"/>
      <c r="E650"/>
      <c r="J650"/>
      <c r="K650"/>
      <c r="L650"/>
      <c r="M650"/>
    </row>
    <row r="651" spans="4:13" x14ac:dyDescent="0.25">
      <c r="D651"/>
      <c r="E651"/>
      <c r="J651"/>
      <c r="K651"/>
      <c r="L651"/>
      <c r="M651"/>
    </row>
    <row r="652" spans="4:13" x14ac:dyDescent="0.25">
      <c r="D652"/>
      <c r="E652"/>
      <c r="J652"/>
      <c r="K652"/>
      <c r="L652"/>
      <c r="M652"/>
    </row>
    <row r="653" spans="4:13" x14ac:dyDescent="0.25">
      <c r="D653"/>
      <c r="E653"/>
      <c r="J653"/>
      <c r="K653"/>
      <c r="L653"/>
      <c r="M653"/>
    </row>
    <row r="654" spans="4:13" x14ac:dyDescent="0.25">
      <c r="D654"/>
      <c r="E654"/>
      <c r="J654"/>
      <c r="K654"/>
      <c r="L654"/>
      <c r="M654"/>
    </row>
    <row r="655" spans="4:13" x14ac:dyDescent="0.25">
      <c r="D655"/>
      <c r="E655"/>
      <c r="J655"/>
      <c r="K655"/>
      <c r="L655"/>
      <c r="M655"/>
    </row>
    <row r="656" spans="4:13" x14ac:dyDescent="0.25">
      <c r="D656"/>
      <c r="E656"/>
      <c r="J656"/>
      <c r="K656"/>
      <c r="L656"/>
      <c r="M656"/>
    </row>
    <row r="657" spans="4:13" x14ac:dyDescent="0.25">
      <c r="D657"/>
      <c r="E657"/>
      <c r="J657"/>
      <c r="K657"/>
      <c r="L657"/>
      <c r="M657"/>
    </row>
    <row r="658" spans="4:13" x14ac:dyDescent="0.25">
      <c r="D658"/>
      <c r="E658"/>
      <c r="J658"/>
      <c r="K658"/>
      <c r="L658"/>
      <c r="M658"/>
    </row>
    <row r="659" spans="4:13" x14ac:dyDescent="0.25">
      <c r="D659"/>
      <c r="E659"/>
      <c r="J659"/>
      <c r="K659"/>
      <c r="L659"/>
      <c r="M659"/>
    </row>
    <row r="660" spans="4:13" x14ac:dyDescent="0.25">
      <c r="D660"/>
      <c r="E660"/>
      <c r="J660"/>
      <c r="K660"/>
      <c r="L660"/>
      <c r="M660"/>
    </row>
    <row r="661" spans="4:13" x14ac:dyDescent="0.25">
      <c r="D661"/>
      <c r="E661"/>
      <c r="J661"/>
      <c r="K661"/>
      <c r="L661"/>
      <c r="M661"/>
    </row>
    <row r="662" spans="4:13" x14ac:dyDescent="0.25">
      <c r="D662"/>
      <c r="E662"/>
      <c r="J662"/>
      <c r="K662"/>
      <c r="L662"/>
      <c r="M662"/>
    </row>
    <row r="663" spans="4:13" x14ac:dyDescent="0.25">
      <c r="D663"/>
      <c r="E663"/>
      <c r="J663"/>
      <c r="K663"/>
      <c r="L663"/>
      <c r="M663"/>
    </row>
    <row r="664" spans="4:13" x14ac:dyDescent="0.25">
      <c r="D664"/>
      <c r="E664"/>
      <c r="J664"/>
      <c r="K664"/>
      <c r="L664"/>
      <c r="M664"/>
    </row>
    <row r="665" spans="4:13" x14ac:dyDescent="0.25">
      <c r="D665"/>
      <c r="E665"/>
      <c r="J665"/>
      <c r="K665"/>
      <c r="L665"/>
      <c r="M665"/>
    </row>
    <row r="666" spans="4:13" x14ac:dyDescent="0.25">
      <c r="D666"/>
      <c r="E666"/>
      <c r="J666"/>
      <c r="K666"/>
      <c r="L666"/>
      <c r="M666"/>
    </row>
    <row r="667" spans="4:13" x14ac:dyDescent="0.25">
      <c r="D667"/>
      <c r="E667"/>
      <c r="J667"/>
      <c r="K667"/>
      <c r="L667"/>
      <c r="M667"/>
    </row>
    <row r="668" spans="4:13" x14ac:dyDescent="0.25">
      <c r="D668"/>
      <c r="E668"/>
      <c r="J668"/>
      <c r="K668"/>
      <c r="L668"/>
      <c r="M668"/>
    </row>
    <row r="669" spans="4:13" x14ac:dyDescent="0.25">
      <c r="D669"/>
      <c r="E669"/>
      <c r="J669"/>
      <c r="K669"/>
      <c r="L669"/>
      <c r="M669"/>
    </row>
    <row r="670" spans="4:13" x14ac:dyDescent="0.25">
      <c r="D670"/>
      <c r="E670"/>
      <c r="J670"/>
      <c r="K670"/>
      <c r="L670"/>
      <c r="M670"/>
    </row>
    <row r="671" spans="4:13" x14ac:dyDescent="0.25">
      <c r="D671"/>
      <c r="E671"/>
      <c r="J671"/>
      <c r="K671"/>
      <c r="L671"/>
      <c r="M671"/>
    </row>
    <row r="672" spans="4:13" x14ac:dyDescent="0.25">
      <c r="D672"/>
      <c r="E672"/>
      <c r="J672"/>
      <c r="K672"/>
      <c r="L672"/>
      <c r="M672"/>
    </row>
    <row r="673" spans="4:13" x14ac:dyDescent="0.25">
      <c r="D673"/>
      <c r="E673"/>
      <c r="J673"/>
      <c r="K673"/>
      <c r="L673"/>
      <c r="M673"/>
    </row>
    <row r="674" spans="4:13" x14ac:dyDescent="0.25">
      <c r="D674"/>
      <c r="E674"/>
      <c r="J674"/>
      <c r="K674"/>
      <c r="L674"/>
      <c r="M674"/>
    </row>
    <row r="675" spans="4:13" x14ac:dyDescent="0.25">
      <c r="D675"/>
      <c r="E675"/>
      <c r="J675"/>
      <c r="K675"/>
      <c r="L675"/>
      <c r="M675"/>
    </row>
    <row r="676" spans="4:13" x14ac:dyDescent="0.25">
      <c r="D676"/>
      <c r="E676"/>
      <c r="J676"/>
      <c r="K676"/>
      <c r="L676"/>
      <c r="M676"/>
    </row>
    <row r="677" spans="4:13" x14ac:dyDescent="0.25">
      <c r="D677"/>
      <c r="E677"/>
      <c r="J677"/>
      <c r="K677"/>
      <c r="L677"/>
      <c r="M677"/>
    </row>
    <row r="678" spans="4:13" x14ac:dyDescent="0.25">
      <c r="D678"/>
      <c r="E678"/>
      <c r="J678"/>
      <c r="K678"/>
      <c r="L678"/>
      <c r="M678"/>
    </row>
    <row r="679" spans="4:13" x14ac:dyDescent="0.25">
      <c r="D679"/>
      <c r="E679"/>
      <c r="J679"/>
      <c r="K679"/>
      <c r="L679"/>
      <c r="M679"/>
    </row>
    <row r="680" spans="4:13" x14ac:dyDescent="0.25">
      <c r="D680"/>
      <c r="E680"/>
      <c r="J680"/>
      <c r="K680"/>
      <c r="L680"/>
      <c r="M680"/>
    </row>
    <row r="681" spans="4:13" x14ac:dyDescent="0.25">
      <c r="D681"/>
      <c r="E681"/>
      <c r="J681"/>
      <c r="K681"/>
      <c r="L681"/>
      <c r="M681"/>
    </row>
    <row r="682" spans="4:13" x14ac:dyDescent="0.25">
      <c r="D682"/>
      <c r="E682"/>
      <c r="J682"/>
      <c r="K682"/>
      <c r="L682"/>
      <c r="M682"/>
    </row>
    <row r="683" spans="4:13" x14ac:dyDescent="0.25">
      <c r="D683"/>
      <c r="E683"/>
      <c r="J683"/>
      <c r="K683"/>
      <c r="L683"/>
      <c r="M683"/>
    </row>
    <row r="684" spans="4:13" x14ac:dyDescent="0.25">
      <c r="D684"/>
      <c r="E684"/>
      <c r="J684"/>
      <c r="K684"/>
      <c r="L684"/>
      <c r="M684"/>
    </row>
    <row r="685" spans="4:13" x14ac:dyDescent="0.25">
      <c r="D685"/>
      <c r="E685"/>
      <c r="J685"/>
      <c r="K685"/>
      <c r="L685"/>
      <c r="M685"/>
    </row>
    <row r="686" spans="4:13" x14ac:dyDescent="0.25">
      <c r="D686"/>
      <c r="E686"/>
      <c r="J686"/>
      <c r="K686"/>
      <c r="L686"/>
      <c r="M686"/>
    </row>
    <row r="687" spans="4:13" x14ac:dyDescent="0.25">
      <c r="D687"/>
      <c r="E687"/>
      <c r="J687"/>
      <c r="K687"/>
      <c r="L687"/>
      <c r="M687"/>
    </row>
    <row r="688" spans="4:13" x14ac:dyDescent="0.25">
      <c r="D688"/>
      <c r="E688"/>
      <c r="J688"/>
      <c r="K688"/>
      <c r="L688"/>
      <c r="M688"/>
    </row>
    <row r="689" spans="4:13" x14ac:dyDescent="0.25">
      <c r="D689"/>
      <c r="E689"/>
      <c r="J689"/>
      <c r="K689"/>
      <c r="L689"/>
      <c r="M689"/>
    </row>
    <row r="690" spans="4:13" x14ac:dyDescent="0.25">
      <c r="D690"/>
      <c r="E690"/>
      <c r="J690"/>
      <c r="K690"/>
      <c r="L690"/>
      <c r="M690"/>
    </row>
    <row r="691" spans="4:13" x14ac:dyDescent="0.25">
      <c r="D691"/>
      <c r="E691"/>
      <c r="J691"/>
      <c r="K691"/>
      <c r="L691"/>
      <c r="M691"/>
    </row>
    <row r="692" spans="4:13" x14ac:dyDescent="0.25">
      <c r="D692"/>
      <c r="E692"/>
      <c r="J692"/>
      <c r="K692"/>
      <c r="L692"/>
      <c r="M692"/>
    </row>
    <row r="693" spans="4:13" x14ac:dyDescent="0.25">
      <c r="D693"/>
      <c r="E693"/>
      <c r="J693"/>
      <c r="K693"/>
      <c r="L693"/>
      <c r="M693"/>
    </row>
    <row r="694" spans="4:13" x14ac:dyDescent="0.25">
      <c r="D694"/>
      <c r="E694"/>
      <c r="J694"/>
      <c r="K694"/>
      <c r="L694"/>
      <c r="M694"/>
    </row>
    <row r="695" spans="4:13" x14ac:dyDescent="0.25">
      <c r="D695"/>
      <c r="E695"/>
      <c r="J695"/>
      <c r="K695"/>
      <c r="L695"/>
      <c r="M695"/>
    </row>
    <row r="696" spans="4:13" x14ac:dyDescent="0.25">
      <c r="D696"/>
      <c r="E696"/>
      <c r="J696"/>
      <c r="K696"/>
      <c r="L696"/>
      <c r="M696"/>
    </row>
    <row r="697" spans="4:13" x14ac:dyDescent="0.25">
      <c r="D697"/>
      <c r="E697"/>
      <c r="J697"/>
      <c r="K697"/>
      <c r="L697"/>
      <c r="M697"/>
    </row>
    <row r="698" spans="4:13" x14ac:dyDescent="0.25">
      <c r="D698"/>
      <c r="E698"/>
      <c r="J698"/>
      <c r="K698"/>
      <c r="L698"/>
      <c r="M698"/>
    </row>
    <row r="699" spans="4:13" x14ac:dyDescent="0.25">
      <c r="D699"/>
      <c r="E699"/>
      <c r="J699"/>
      <c r="K699"/>
      <c r="L699"/>
      <c r="M699"/>
    </row>
    <row r="700" spans="4:13" x14ac:dyDescent="0.25">
      <c r="D700"/>
      <c r="E700"/>
      <c r="J700"/>
      <c r="K700"/>
      <c r="L700"/>
      <c r="M700"/>
    </row>
    <row r="701" spans="4:13" x14ac:dyDescent="0.25">
      <c r="D701"/>
      <c r="E701"/>
      <c r="J701"/>
      <c r="K701"/>
      <c r="L701"/>
      <c r="M701"/>
    </row>
    <row r="702" spans="4:13" x14ac:dyDescent="0.25">
      <c r="D702"/>
      <c r="E702"/>
      <c r="J702"/>
      <c r="K702"/>
      <c r="L702"/>
      <c r="M702"/>
    </row>
    <row r="703" spans="4:13" x14ac:dyDescent="0.25">
      <c r="D703"/>
      <c r="E703"/>
      <c r="J703"/>
      <c r="K703"/>
      <c r="L703"/>
      <c r="M703"/>
    </row>
    <row r="704" spans="4:13" x14ac:dyDescent="0.25">
      <c r="D704"/>
      <c r="E704"/>
      <c r="J704"/>
      <c r="K704"/>
      <c r="L704"/>
      <c r="M704"/>
    </row>
    <row r="705" spans="4:13" x14ac:dyDescent="0.25">
      <c r="D705"/>
      <c r="E705"/>
      <c r="J705"/>
      <c r="K705"/>
      <c r="L705"/>
      <c r="M705"/>
    </row>
    <row r="706" spans="4:13" x14ac:dyDescent="0.25">
      <c r="D706"/>
      <c r="E706"/>
      <c r="J706"/>
      <c r="K706"/>
      <c r="L706"/>
      <c r="M706"/>
    </row>
    <row r="707" spans="4:13" x14ac:dyDescent="0.25">
      <c r="D707"/>
      <c r="E707"/>
      <c r="J707"/>
      <c r="K707"/>
      <c r="L707"/>
      <c r="M707"/>
    </row>
    <row r="708" spans="4:13" x14ac:dyDescent="0.25">
      <c r="D708"/>
      <c r="E708"/>
      <c r="J708"/>
      <c r="K708"/>
      <c r="L708"/>
      <c r="M708"/>
    </row>
    <row r="709" spans="4:13" x14ac:dyDescent="0.25">
      <c r="D709"/>
      <c r="E709"/>
      <c r="J709"/>
      <c r="K709"/>
      <c r="L709"/>
      <c r="M709"/>
    </row>
    <row r="710" spans="4:13" x14ac:dyDescent="0.25">
      <c r="D710"/>
      <c r="E710"/>
      <c r="J710"/>
      <c r="K710"/>
      <c r="L710"/>
      <c r="M710"/>
    </row>
    <row r="711" spans="4:13" x14ac:dyDescent="0.25">
      <c r="D711"/>
      <c r="E711"/>
      <c r="J711"/>
      <c r="K711"/>
      <c r="L711"/>
      <c r="M711"/>
    </row>
    <row r="712" spans="4:13" x14ac:dyDescent="0.25">
      <c r="D712"/>
      <c r="E712"/>
      <c r="J712"/>
      <c r="K712"/>
      <c r="L712"/>
      <c r="M712"/>
    </row>
    <row r="713" spans="4:13" x14ac:dyDescent="0.25">
      <c r="D713"/>
      <c r="E713"/>
      <c r="J713"/>
      <c r="K713"/>
      <c r="L713"/>
      <c r="M713"/>
    </row>
    <row r="714" spans="4:13" x14ac:dyDescent="0.25">
      <c r="D714"/>
      <c r="E714"/>
      <c r="J714"/>
      <c r="K714"/>
      <c r="L714"/>
      <c r="M714"/>
    </row>
    <row r="715" spans="4:13" x14ac:dyDescent="0.25">
      <c r="D715"/>
      <c r="E715"/>
      <c r="J715"/>
      <c r="K715"/>
      <c r="L715"/>
      <c r="M715"/>
    </row>
    <row r="716" spans="4:13" x14ac:dyDescent="0.25">
      <c r="D716"/>
      <c r="E716"/>
      <c r="J716"/>
      <c r="K716"/>
      <c r="L716"/>
      <c r="M716"/>
    </row>
    <row r="717" spans="4:13" x14ac:dyDescent="0.25">
      <c r="D717"/>
      <c r="E717"/>
      <c r="J717"/>
      <c r="K717"/>
      <c r="L717"/>
      <c r="M717"/>
    </row>
    <row r="718" spans="4:13" x14ac:dyDescent="0.25">
      <c r="D718"/>
      <c r="E718"/>
      <c r="J718"/>
      <c r="K718"/>
      <c r="L718"/>
      <c r="M718"/>
    </row>
    <row r="719" spans="4:13" x14ac:dyDescent="0.25">
      <c r="D719"/>
      <c r="E719"/>
      <c r="J719"/>
      <c r="K719"/>
      <c r="L719"/>
      <c r="M719"/>
    </row>
    <row r="720" spans="4:13" x14ac:dyDescent="0.25">
      <c r="D720"/>
      <c r="E720"/>
      <c r="J720"/>
      <c r="K720"/>
      <c r="L720"/>
      <c r="M720"/>
    </row>
    <row r="721" spans="4:13" x14ac:dyDescent="0.25">
      <c r="D721"/>
      <c r="E721"/>
      <c r="J721"/>
      <c r="K721"/>
      <c r="L721"/>
      <c r="M721"/>
    </row>
    <row r="722" spans="4:13" x14ac:dyDescent="0.25">
      <c r="D722"/>
      <c r="E722"/>
      <c r="J722"/>
      <c r="K722"/>
      <c r="L722"/>
      <c r="M722"/>
    </row>
    <row r="723" spans="4:13" x14ac:dyDescent="0.25">
      <c r="D723"/>
      <c r="E723"/>
      <c r="J723"/>
      <c r="K723"/>
      <c r="L723"/>
      <c r="M723"/>
    </row>
    <row r="724" spans="4:13" x14ac:dyDescent="0.25">
      <c r="D724"/>
      <c r="E724"/>
      <c r="J724"/>
      <c r="K724"/>
      <c r="L724"/>
      <c r="M724"/>
    </row>
    <row r="725" spans="4:13" x14ac:dyDescent="0.25">
      <c r="D725"/>
      <c r="E725"/>
      <c r="J725"/>
      <c r="K725"/>
      <c r="L725"/>
      <c r="M725"/>
    </row>
    <row r="726" spans="4:13" x14ac:dyDescent="0.25">
      <c r="D726"/>
      <c r="E726"/>
      <c r="J726"/>
      <c r="K726"/>
      <c r="L726"/>
      <c r="M726"/>
    </row>
    <row r="727" spans="4:13" x14ac:dyDescent="0.25">
      <c r="D727"/>
      <c r="E727"/>
      <c r="J727"/>
      <c r="K727"/>
      <c r="L727"/>
      <c r="M727"/>
    </row>
    <row r="728" spans="4:13" x14ac:dyDescent="0.25">
      <c r="D728"/>
      <c r="E728"/>
      <c r="J728"/>
      <c r="K728"/>
      <c r="L728"/>
      <c r="M728"/>
    </row>
    <row r="729" spans="4:13" x14ac:dyDescent="0.25">
      <c r="D729"/>
      <c r="E729"/>
      <c r="J729"/>
      <c r="K729"/>
      <c r="L729"/>
      <c r="M729"/>
    </row>
    <row r="730" spans="4:13" x14ac:dyDescent="0.25">
      <c r="D730"/>
      <c r="E730"/>
      <c r="J730"/>
      <c r="K730"/>
      <c r="L730"/>
      <c r="M730"/>
    </row>
    <row r="731" spans="4:13" x14ac:dyDescent="0.25">
      <c r="D731"/>
      <c r="E731"/>
      <c r="J731"/>
      <c r="K731"/>
      <c r="L731"/>
      <c r="M731"/>
    </row>
    <row r="732" spans="4:13" x14ac:dyDescent="0.25">
      <c r="D732"/>
      <c r="E732"/>
      <c r="J732"/>
      <c r="K732"/>
      <c r="L732"/>
      <c r="M732"/>
    </row>
    <row r="733" spans="4:13" x14ac:dyDescent="0.25">
      <c r="D733"/>
      <c r="E733"/>
      <c r="J733"/>
      <c r="K733"/>
      <c r="L733"/>
      <c r="M733"/>
    </row>
    <row r="734" spans="4:13" x14ac:dyDescent="0.25">
      <c r="D734"/>
      <c r="E734"/>
      <c r="J734"/>
      <c r="K734"/>
      <c r="L734"/>
      <c r="M734"/>
    </row>
    <row r="735" spans="4:13" x14ac:dyDescent="0.25">
      <c r="D735"/>
      <c r="E735"/>
      <c r="J735"/>
      <c r="K735"/>
      <c r="L735"/>
      <c r="M735"/>
    </row>
    <row r="736" spans="4:13" x14ac:dyDescent="0.25">
      <c r="D736"/>
      <c r="E736"/>
      <c r="J736"/>
      <c r="K736"/>
      <c r="L736"/>
      <c r="M736"/>
    </row>
    <row r="737" spans="4:13" x14ac:dyDescent="0.25">
      <c r="D737"/>
      <c r="E737"/>
      <c r="J737"/>
      <c r="K737"/>
      <c r="L737"/>
      <c r="M737"/>
    </row>
    <row r="738" spans="4:13" x14ac:dyDescent="0.25">
      <c r="D738"/>
      <c r="E738"/>
      <c r="J738"/>
      <c r="K738"/>
      <c r="L738"/>
      <c r="M738"/>
    </row>
    <row r="739" spans="4:13" x14ac:dyDescent="0.25">
      <c r="D739"/>
      <c r="E739"/>
      <c r="J739"/>
      <c r="K739"/>
      <c r="L739"/>
      <c r="M739"/>
    </row>
    <row r="740" spans="4:13" x14ac:dyDescent="0.25">
      <c r="D740"/>
      <c r="E740"/>
      <c r="J740"/>
      <c r="K740"/>
      <c r="L740"/>
      <c r="M740"/>
    </row>
    <row r="741" spans="4:13" x14ac:dyDescent="0.25">
      <c r="D741"/>
      <c r="E741"/>
      <c r="J741"/>
      <c r="K741"/>
      <c r="L741"/>
      <c r="M741"/>
    </row>
    <row r="742" spans="4:13" x14ac:dyDescent="0.25">
      <c r="D742"/>
      <c r="E742"/>
      <c r="J742"/>
      <c r="K742"/>
      <c r="L742"/>
      <c r="M742"/>
    </row>
    <row r="743" spans="4:13" x14ac:dyDescent="0.25">
      <c r="D743"/>
      <c r="E743"/>
      <c r="J743"/>
      <c r="K743"/>
      <c r="L743"/>
      <c r="M743"/>
    </row>
    <row r="744" spans="4:13" x14ac:dyDescent="0.25">
      <c r="D744"/>
      <c r="E744"/>
      <c r="J744"/>
      <c r="K744"/>
      <c r="L744"/>
      <c r="M744"/>
    </row>
    <row r="745" spans="4:13" x14ac:dyDescent="0.25">
      <c r="D745"/>
      <c r="E745"/>
      <c r="J745"/>
      <c r="K745"/>
      <c r="L745"/>
      <c r="M745"/>
    </row>
    <row r="746" spans="4:13" x14ac:dyDescent="0.25">
      <c r="D746"/>
      <c r="E746"/>
      <c r="J746"/>
      <c r="K746"/>
      <c r="L746"/>
      <c r="M746"/>
    </row>
    <row r="747" spans="4:13" x14ac:dyDescent="0.25">
      <c r="D747"/>
      <c r="E747"/>
      <c r="J747"/>
      <c r="K747"/>
      <c r="L747"/>
      <c r="M747"/>
    </row>
    <row r="748" spans="4:13" x14ac:dyDescent="0.25">
      <c r="D748"/>
      <c r="E748"/>
      <c r="J748"/>
      <c r="K748"/>
      <c r="L748"/>
      <c r="M748"/>
    </row>
    <row r="749" spans="4:13" x14ac:dyDescent="0.25">
      <c r="D749"/>
      <c r="E749"/>
      <c r="J749"/>
      <c r="K749"/>
      <c r="L749"/>
      <c r="M749"/>
    </row>
    <row r="750" spans="4:13" x14ac:dyDescent="0.25">
      <c r="D750"/>
      <c r="E750"/>
      <c r="J750"/>
      <c r="K750"/>
      <c r="L750"/>
      <c r="M750"/>
    </row>
    <row r="751" spans="4:13" x14ac:dyDescent="0.25">
      <c r="D751"/>
      <c r="E751"/>
      <c r="J751"/>
      <c r="K751"/>
      <c r="L751"/>
      <c r="M751"/>
    </row>
    <row r="752" spans="4:13" x14ac:dyDescent="0.25">
      <c r="D752"/>
      <c r="E752"/>
      <c r="J752"/>
      <c r="K752"/>
      <c r="L752"/>
      <c r="M752"/>
    </row>
    <row r="753" spans="4:13" x14ac:dyDescent="0.25">
      <c r="D753"/>
      <c r="E753"/>
      <c r="J753"/>
      <c r="K753"/>
      <c r="L753"/>
      <c r="M753"/>
    </row>
    <row r="754" spans="4:13" x14ac:dyDescent="0.25">
      <c r="D754"/>
      <c r="E754"/>
      <c r="J754"/>
      <c r="K754"/>
      <c r="L754"/>
      <c r="M754"/>
    </row>
    <row r="755" spans="4:13" x14ac:dyDescent="0.25">
      <c r="D755"/>
      <c r="E755"/>
      <c r="J755"/>
      <c r="K755"/>
      <c r="L755"/>
      <c r="M755"/>
    </row>
    <row r="756" spans="4:13" x14ac:dyDescent="0.25">
      <c r="D756"/>
      <c r="E756"/>
      <c r="J756"/>
      <c r="K756"/>
      <c r="L756"/>
      <c r="M756"/>
    </row>
    <row r="757" spans="4:13" x14ac:dyDescent="0.25">
      <c r="D757"/>
      <c r="E757"/>
      <c r="J757"/>
      <c r="K757"/>
      <c r="L757"/>
      <c r="M757"/>
    </row>
    <row r="758" spans="4:13" x14ac:dyDescent="0.25">
      <c r="D758"/>
      <c r="E758"/>
      <c r="J758"/>
      <c r="K758"/>
      <c r="L758"/>
      <c r="M758"/>
    </row>
    <row r="759" spans="4:13" x14ac:dyDescent="0.25">
      <c r="D759"/>
      <c r="E759"/>
      <c r="J759"/>
      <c r="K759"/>
      <c r="L759"/>
      <c r="M759"/>
    </row>
    <row r="760" spans="4:13" x14ac:dyDescent="0.25">
      <c r="D760"/>
      <c r="E760"/>
      <c r="J760"/>
      <c r="K760"/>
      <c r="L760"/>
      <c r="M760"/>
    </row>
    <row r="761" spans="4:13" x14ac:dyDescent="0.25">
      <c r="D761"/>
      <c r="E761"/>
      <c r="J761"/>
      <c r="K761"/>
      <c r="L761"/>
      <c r="M761"/>
    </row>
    <row r="762" spans="4:13" x14ac:dyDescent="0.25">
      <c r="D762"/>
      <c r="E762"/>
      <c r="J762"/>
      <c r="K762"/>
      <c r="L762"/>
      <c r="M762"/>
    </row>
    <row r="763" spans="4:13" x14ac:dyDescent="0.25">
      <c r="D763"/>
      <c r="E763"/>
      <c r="J763"/>
      <c r="K763"/>
      <c r="L763"/>
      <c r="M763"/>
    </row>
    <row r="764" spans="4:13" x14ac:dyDescent="0.25">
      <c r="D764"/>
      <c r="E764"/>
      <c r="J764"/>
      <c r="K764"/>
      <c r="L764"/>
      <c r="M764"/>
    </row>
    <row r="765" spans="4:13" x14ac:dyDescent="0.25">
      <c r="D765"/>
      <c r="E765"/>
      <c r="J765"/>
      <c r="K765"/>
      <c r="L765"/>
      <c r="M765"/>
    </row>
    <row r="766" spans="4:13" x14ac:dyDescent="0.25">
      <c r="D766"/>
      <c r="E766"/>
      <c r="J766"/>
      <c r="K766"/>
      <c r="L766"/>
      <c r="M766"/>
    </row>
    <row r="767" spans="4:13" x14ac:dyDescent="0.25">
      <c r="D767"/>
      <c r="E767"/>
      <c r="J767"/>
      <c r="K767"/>
      <c r="L767"/>
      <c r="M767"/>
    </row>
    <row r="768" spans="4:13" x14ac:dyDescent="0.25">
      <c r="D768"/>
      <c r="E768"/>
      <c r="J768"/>
      <c r="K768"/>
      <c r="L768"/>
      <c r="M768"/>
    </row>
    <row r="769" spans="4:13" x14ac:dyDescent="0.25">
      <c r="D769"/>
      <c r="E769"/>
      <c r="J769"/>
      <c r="K769"/>
      <c r="L769"/>
      <c r="M769"/>
    </row>
    <row r="770" spans="4:13" x14ac:dyDescent="0.25">
      <c r="D770"/>
      <c r="E770"/>
      <c r="J770"/>
      <c r="K770"/>
      <c r="L770"/>
      <c r="M770"/>
    </row>
    <row r="771" spans="4:13" x14ac:dyDescent="0.25">
      <c r="D771"/>
      <c r="E771"/>
      <c r="J771"/>
      <c r="K771"/>
      <c r="L771"/>
      <c r="M771"/>
    </row>
    <row r="772" spans="4:13" x14ac:dyDescent="0.25">
      <c r="D772"/>
      <c r="E772"/>
      <c r="J772"/>
      <c r="K772"/>
      <c r="L772"/>
      <c r="M772"/>
    </row>
    <row r="773" spans="4:13" x14ac:dyDescent="0.25">
      <c r="D773"/>
      <c r="E773"/>
      <c r="J773"/>
      <c r="K773"/>
      <c r="L773"/>
      <c r="M773"/>
    </row>
    <row r="774" spans="4:13" x14ac:dyDescent="0.25">
      <c r="D774"/>
      <c r="E774"/>
      <c r="J774"/>
      <c r="K774"/>
      <c r="L774"/>
      <c r="M774"/>
    </row>
    <row r="775" spans="4:13" x14ac:dyDescent="0.25">
      <c r="D775"/>
      <c r="E775"/>
      <c r="J775"/>
      <c r="K775"/>
      <c r="L775"/>
      <c r="M775"/>
    </row>
    <row r="776" spans="4:13" x14ac:dyDescent="0.25">
      <c r="D776"/>
      <c r="E776"/>
      <c r="J776"/>
      <c r="K776"/>
      <c r="L776"/>
      <c r="M776"/>
    </row>
    <row r="777" spans="4:13" x14ac:dyDescent="0.25">
      <c r="D777"/>
      <c r="E777"/>
      <c r="J777"/>
      <c r="K777"/>
      <c r="L777"/>
      <c r="M777"/>
    </row>
    <row r="778" spans="4:13" x14ac:dyDescent="0.25">
      <c r="D778"/>
      <c r="E778"/>
      <c r="J778"/>
      <c r="K778"/>
      <c r="L778"/>
      <c r="M778"/>
    </row>
    <row r="779" spans="4:13" x14ac:dyDescent="0.25">
      <c r="D779"/>
      <c r="E779"/>
      <c r="J779"/>
      <c r="K779"/>
      <c r="L779"/>
      <c r="M779"/>
    </row>
    <row r="780" spans="4:13" x14ac:dyDescent="0.25">
      <c r="D780"/>
      <c r="E780"/>
      <c r="J780"/>
      <c r="K780"/>
      <c r="L780"/>
      <c r="M780"/>
    </row>
    <row r="781" spans="4:13" x14ac:dyDescent="0.25">
      <c r="D781"/>
      <c r="E781"/>
      <c r="J781"/>
      <c r="K781"/>
      <c r="L781"/>
      <c r="M781"/>
    </row>
    <row r="782" spans="4:13" x14ac:dyDescent="0.25">
      <c r="D782"/>
      <c r="E782"/>
      <c r="J782"/>
      <c r="K782"/>
      <c r="L782"/>
      <c r="M782"/>
    </row>
    <row r="783" spans="4:13" x14ac:dyDescent="0.25">
      <c r="D783"/>
      <c r="E783"/>
      <c r="J783"/>
      <c r="K783"/>
      <c r="L783"/>
      <c r="M783"/>
    </row>
    <row r="784" spans="4:13" x14ac:dyDescent="0.25">
      <c r="D784"/>
      <c r="E784"/>
      <c r="J784"/>
      <c r="K784"/>
      <c r="L784"/>
      <c r="M784"/>
    </row>
  </sheetData>
  <mergeCells count="6">
    <mergeCell ref="S8:T8"/>
    <mergeCell ref="F1:I1"/>
    <mergeCell ref="S4:T4"/>
    <mergeCell ref="S5:T5"/>
    <mergeCell ref="S6:T6"/>
    <mergeCell ref="S7:T7"/>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WK 4 B9 6.22.23</vt:lpstr>
      <vt:lpstr>HDCP's</vt:lpstr>
      <vt:lpstr>'WK 4 B9 6.22.23'!Print_Area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Casper</dc:creator>
  <cp:lastModifiedBy>Steve Casper</cp:lastModifiedBy>
  <cp:lastPrinted>2023-06-25T14:19:28Z</cp:lastPrinted>
  <dcterms:created xsi:type="dcterms:W3CDTF">2023-06-25T14:00:13Z</dcterms:created>
  <dcterms:modified xsi:type="dcterms:W3CDTF">2023-08-02T13:09:10Z</dcterms:modified>
</cp:coreProperties>
</file>