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2D1BB315-C782-47A7-A4A7-572E5919CEC9}" xr6:coauthVersionLast="47" xr6:coauthVersionMax="47" xr10:uidLastSave="{00000000-0000-0000-0000-000000000000}"/>
  <bookViews>
    <workbookView xWindow="-120" yWindow="-120" windowWidth="29040" windowHeight="15720" xr2:uid="{1C2DBFB8-89D7-4B26-BE03-40F557F353E1}"/>
  </bookViews>
  <sheets>
    <sheet name="WK 4 B9 6.13.24" sheetId="1" r:id="rId1"/>
    <sheet name="HDCPs" sheetId="2" r:id="rId2"/>
  </sheets>
  <externalReferences>
    <externalReference r:id="rId3"/>
  </externalReferences>
  <definedNames>
    <definedName name="_xlnm.Print_Area" localSheetId="1">HDCPs!$A$2:$U$105</definedName>
    <definedName name="_xlnm.Print_Area" localSheetId="0">'WK 4 B9 6.13.24'!$A$1:$L$146</definedName>
    <definedName name="_xlnm.Print_Titles" localSheetId="1">HDCPs!$1:$2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0" i="2" l="1"/>
  <c r="D100" i="2" s="1"/>
  <c r="O100" i="2"/>
  <c r="N100" i="2"/>
  <c r="M100" i="2"/>
  <c r="L100" i="2"/>
  <c r="K100" i="2"/>
  <c r="J100" i="2"/>
  <c r="B100" i="2"/>
  <c r="Q99" i="2"/>
  <c r="O99" i="2"/>
  <c r="N99" i="2"/>
  <c r="M99" i="2"/>
  <c r="L99" i="2"/>
  <c r="K99" i="2"/>
  <c r="J99" i="2"/>
  <c r="B99" i="2"/>
  <c r="Q98" i="2"/>
  <c r="O98" i="2"/>
  <c r="N98" i="2"/>
  <c r="M98" i="2"/>
  <c r="L98" i="2"/>
  <c r="K98" i="2"/>
  <c r="J98" i="2"/>
  <c r="B98" i="2"/>
  <c r="P97" i="2"/>
  <c r="O97" i="2"/>
  <c r="N97" i="2"/>
  <c r="M97" i="2"/>
  <c r="L97" i="2"/>
  <c r="K97" i="2"/>
  <c r="J97" i="2"/>
  <c r="D97" i="2"/>
  <c r="B97" i="2"/>
  <c r="P96" i="2"/>
  <c r="D96" i="2" s="1"/>
  <c r="O96" i="2"/>
  <c r="N96" i="2"/>
  <c r="M96" i="2"/>
  <c r="L96" i="2"/>
  <c r="K96" i="2"/>
  <c r="J96" i="2"/>
  <c r="B96" i="2"/>
  <c r="P95" i="2"/>
  <c r="O95" i="2"/>
  <c r="N95" i="2"/>
  <c r="M95" i="2"/>
  <c r="L95" i="2"/>
  <c r="K95" i="2"/>
  <c r="J95" i="2"/>
  <c r="D95" i="2"/>
  <c r="B95" i="2"/>
  <c r="P94" i="2"/>
  <c r="D94" i="2" s="1"/>
  <c r="O94" i="2"/>
  <c r="N94" i="2"/>
  <c r="M94" i="2"/>
  <c r="L94" i="2"/>
  <c r="K94" i="2"/>
  <c r="J94" i="2"/>
  <c r="B94" i="2"/>
  <c r="P93" i="2"/>
  <c r="D93" i="2" s="1"/>
  <c r="O93" i="2"/>
  <c r="N93" i="2"/>
  <c r="M93" i="2"/>
  <c r="L93" i="2"/>
  <c r="K93" i="2"/>
  <c r="J93" i="2"/>
  <c r="B93" i="2"/>
  <c r="Q92" i="2"/>
  <c r="O92" i="2"/>
  <c r="N92" i="2"/>
  <c r="M92" i="2"/>
  <c r="L92" i="2"/>
  <c r="K92" i="2"/>
  <c r="J92" i="2"/>
  <c r="B92" i="2"/>
  <c r="P91" i="2"/>
  <c r="D91" i="2" s="1"/>
  <c r="O91" i="2"/>
  <c r="N91" i="2"/>
  <c r="M91" i="2"/>
  <c r="L91" i="2"/>
  <c r="K91" i="2"/>
  <c r="J91" i="2"/>
  <c r="B91" i="2"/>
  <c r="Q90" i="2"/>
  <c r="O90" i="2"/>
  <c r="N90" i="2"/>
  <c r="M90" i="2"/>
  <c r="L90" i="2"/>
  <c r="K90" i="2"/>
  <c r="J90" i="2"/>
  <c r="B90" i="2"/>
  <c r="P89" i="2"/>
  <c r="D89" i="2" s="1"/>
  <c r="O89" i="2"/>
  <c r="N89" i="2"/>
  <c r="M89" i="2"/>
  <c r="L89" i="2"/>
  <c r="K89" i="2"/>
  <c r="J89" i="2"/>
  <c r="B89" i="2"/>
  <c r="P88" i="2"/>
  <c r="O88" i="2"/>
  <c r="N88" i="2"/>
  <c r="M88" i="2"/>
  <c r="L88" i="2"/>
  <c r="K88" i="2"/>
  <c r="J88" i="2"/>
  <c r="D88" i="2"/>
  <c r="B88" i="2"/>
  <c r="P87" i="2"/>
  <c r="D87" i="2" s="1"/>
  <c r="O87" i="2"/>
  <c r="N87" i="2"/>
  <c r="M87" i="2"/>
  <c r="L87" i="2"/>
  <c r="K87" i="2"/>
  <c r="J87" i="2"/>
  <c r="B87" i="2"/>
  <c r="P86" i="2"/>
  <c r="D86" i="2" s="1"/>
  <c r="E86" i="2" s="1"/>
  <c r="T86" i="2" s="1"/>
  <c r="O86" i="2"/>
  <c r="N86" i="2"/>
  <c r="M86" i="2"/>
  <c r="L86" i="2"/>
  <c r="K86" i="2"/>
  <c r="J86" i="2"/>
  <c r="B86" i="2"/>
  <c r="P85" i="2"/>
  <c r="D85" i="2" s="1"/>
  <c r="O85" i="2"/>
  <c r="N85" i="2"/>
  <c r="M85" i="2"/>
  <c r="L85" i="2"/>
  <c r="K85" i="2"/>
  <c r="J85" i="2"/>
  <c r="B85" i="2"/>
  <c r="Q84" i="2"/>
  <c r="O84" i="2"/>
  <c r="N84" i="2"/>
  <c r="M84" i="2"/>
  <c r="L84" i="2"/>
  <c r="K84" i="2"/>
  <c r="J84" i="2"/>
  <c r="B84" i="2"/>
  <c r="Q83" i="2"/>
  <c r="O83" i="2"/>
  <c r="N83" i="2"/>
  <c r="M83" i="2"/>
  <c r="L83" i="2"/>
  <c r="K83" i="2"/>
  <c r="J83" i="2"/>
  <c r="P83" i="2"/>
  <c r="B83" i="2"/>
  <c r="R82" i="2"/>
  <c r="P82" i="2"/>
  <c r="O82" i="2"/>
  <c r="N82" i="2"/>
  <c r="M82" i="2"/>
  <c r="L82" i="2"/>
  <c r="K82" i="2"/>
  <c r="J82" i="2"/>
  <c r="B82" i="2"/>
  <c r="Q81" i="2"/>
  <c r="P81" i="2"/>
  <c r="O81" i="2"/>
  <c r="N81" i="2"/>
  <c r="M81" i="2"/>
  <c r="L81" i="2"/>
  <c r="K81" i="2"/>
  <c r="J81" i="2"/>
  <c r="B81" i="2"/>
  <c r="P80" i="2"/>
  <c r="D80" i="2" s="1"/>
  <c r="E80" i="2" s="1"/>
  <c r="O80" i="2"/>
  <c r="N80" i="2"/>
  <c r="M80" i="2"/>
  <c r="L80" i="2"/>
  <c r="K80" i="2"/>
  <c r="J80" i="2"/>
  <c r="B80" i="2"/>
  <c r="P79" i="2"/>
  <c r="D79" i="2" s="1"/>
  <c r="O79" i="2"/>
  <c r="N79" i="2"/>
  <c r="M79" i="2"/>
  <c r="L79" i="2"/>
  <c r="K79" i="2"/>
  <c r="J79" i="2"/>
  <c r="B79" i="2"/>
  <c r="P78" i="2"/>
  <c r="D78" i="2" s="1"/>
  <c r="O78" i="2"/>
  <c r="N78" i="2"/>
  <c r="M78" i="2"/>
  <c r="L78" i="2"/>
  <c r="K78" i="2"/>
  <c r="J78" i="2"/>
  <c r="B78" i="2"/>
  <c r="P77" i="2"/>
  <c r="D77" i="2" s="1"/>
  <c r="O77" i="2"/>
  <c r="N77" i="2"/>
  <c r="M77" i="2"/>
  <c r="L77" i="2"/>
  <c r="K77" i="2"/>
  <c r="J77" i="2"/>
  <c r="B77" i="2"/>
  <c r="Q76" i="2"/>
  <c r="P76" i="2"/>
  <c r="O76" i="2"/>
  <c r="N76" i="2"/>
  <c r="M76" i="2"/>
  <c r="L76" i="2"/>
  <c r="K76" i="2"/>
  <c r="J76" i="2"/>
  <c r="B76" i="2"/>
  <c r="Q75" i="2"/>
  <c r="P75" i="2"/>
  <c r="O75" i="2"/>
  <c r="N75" i="2"/>
  <c r="M75" i="2"/>
  <c r="L75" i="2"/>
  <c r="K75" i="2"/>
  <c r="J75" i="2"/>
  <c r="B75" i="2"/>
  <c r="P74" i="2"/>
  <c r="D74" i="2" s="1"/>
  <c r="E74" i="2" s="1"/>
  <c r="O74" i="2"/>
  <c r="N74" i="2"/>
  <c r="M74" i="2"/>
  <c r="L74" i="2"/>
  <c r="K74" i="2"/>
  <c r="J74" i="2"/>
  <c r="B74" i="2"/>
  <c r="P73" i="2"/>
  <c r="D73" i="2" s="1"/>
  <c r="O73" i="2"/>
  <c r="N73" i="2"/>
  <c r="M73" i="2"/>
  <c r="L73" i="2"/>
  <c r="K73" i="2"/>
  <c r="J73" i="2"/>
  <c r="B73" i="2"/>
  <c r="Q72" i="2"/>
  <c r="P72" i="2"/>
  <c r="O72" i="2"/>
  <c r="N72" i="2"/>
  <c r="M72" i="2"/>
  <c r="L72" i="2"/>
  <c r="K72" i="2"/>
  <c r="J72" i="2"/>
  <c r="B72" i="2"/>
  <c r="P71" i="2"/>
  <c r="D71" i="2" s="1"/>
  <c r="E71" i="2" s="1"/>
  <c r="T71" i="2" s="1"/>
  <c r="O71" i="2"/>
  <c r="N71" i="2"/>
  <c r="M71" i="2"/>
  <c r="L71" i="2"/>
  <c r="K71" i="2"/>
  <c r="J71" i="2"/>
  <c r="B71" i="2"/>
  <c r="P70" i="2"/>
  <c r="D70" i="2" s="1"/>
  <c r="E70" i="2" s="1"/>
  <c r="O70" i="2"/>
  <c r="N70" i="2"/>
  <c r="M70" i="2"/>
  <c r="L70" i="2"/>
  <c r="K70" i="2"/>
  <c r="J70" i="2"/>
  <c r="B70" i="2"/>
  <c r="P69" i="2"/>
  <c r="D69" i="2" s="1"/>
  <c r="O69" i="2"/>
  <c r="N69" i="2"/>
  <c r="M69" i="2"/>
  <c r="L69" i="2"/>
  <c r="K69" i="2"/>
  <c r="J69" i="2"/>
  <c r="B69" i="2"/>
  <c r="P68" i="2"/>
  <c r="D68" i="2" s="1"/>
  <c r="O68" i="2"/>
  <c r="N68" i="2"/>
  <c r="M68" i="2"/>
  <c r="L68" i="2"/>
  <c r="K68" i="2"/>
  <c r="U68" i="2" s="1"/>
  <c r="J68" i="2"/>
  <c r="B68" i="2"/>
  <c r="P67" i="2"/>
  <c r="D67" i="2" s="1"/>
  <c r="O67" i="2"/>
  <c r="N67" i="2"/>
  <c r="M67" i="2"/>
  <c r="L67" i="2"/>
  <c r="K67" i="2"/>
  <c r="J67" i="2"/>
  <c r="B67" i="2"/>
  <c r="P66" i="2"/>
  <c r="D66" i="2" s="1"/>
  <c r="O66" i="2"/>
  <c r="N66" i="2"/>
  <c r="M66" i="2"/>
  <c r="L66" i="2"/>
  <c r="K66" i="2"/>
  <c r="J66" i="2"/>
  <c r="B66" i="2"/>
  <c r="P65" i="2"/>
  <c r="D65" i="2" s="1"/>
  <c r="O65" i="2"/>
  <c r="N65" i="2"/>
  <c r="M65" i="2"/>
  <c r="L65" i="2"/>
  <c r="K65" i="2"/>
  <c r="J65" i="2"/>
  <c r="B65" i="2"/>
  <c r="P64" i="2"/>
  <c r="D64" i="2" s="1"/>
  <c r="O64" i="2"/>
  <c r="N64" i="2"/>
  <c r="M64" i="2"/>
  <c r="L64" i="2"/>
  <c r="K64" i="2"/>
  <c r="J64" i="2"/>
  <c r="E64" i="2"/>
  <c r="Q64" i="2" s="1"/>
  <c r="B64" i="2"/>
  <c r="O63" i="2"/>
  <c r="N63" i="2"/>
  <c r="M63" i="2"/>
  <c r="L63" i="2"/>
  <c r="K63" i="2"/>
  <c r="J63" i="2"/>
  <c r="Q63" i="2"/>
  <c r="B63" i="2"/>
  <c r="P62" i="2"/>
  <c r="D62" i="2" s="1"/>
  <c r="E62" i="2" s="1"/>
  <c r="O62" i="2"/>
  <c r="N62" i="2"/>
  <c r="M62" i="2"/>
  <c r="L62" i="2"/>
  <c r="K62" i="2"/>
  <c r="J62" i="2"/>
  <c r="B62" i="2"/>
  <c r="P61" i="2"/>
  <c r="D61" i="2" s="1"/>
  <c r="E61" i="2" s="1"/>
  <c r="O61" i="2"/>
  <c r="N61" i="2"/>
  <c r="M61" i="2"/>
  <c r="L61" i="2"/>
  <c r="K61" i="2"/>
  <c r="J61" i="2"/>
  <c r="B61" i="2"/>
  <c r="P60" i="2"/>
  <c r="D60" i="2" s="1"/>
  <c r="O60" i="2"/>
  <c r="N60" i="2"/>
  <c r="M60" i="2"/>
  <c r="L60" i="2"/>
  <c r="K60" i="2"/>
  <c r="J60" i="2"/>
  <c r="B60" i="2"/>
  <c r="P59" i="2"/>
  <c r="D59" i="2" s="1"/>
  <c r="O59" i="2"/>
  <c r="N59" i="2"/>
  <c r="M59" i="2"/>
  <c r="L59" i="2"/>
  <c r="K59" i="2"/>
  <c r="J59" i="2"/>
  <c r="B59" i="2"/>
  <c r="P58" i="2"/>
  <c r="O58" i="2"/>
  <c r="N58" i="2"/>
  <c r="M58" i="2"/>
  <c r="L58" i="2"/>
  <c r="K58" i="2"/>
  <c r="J58" i="2"/>
  <c r="D58" i="2"/>
  <c r="B58" i="2"/>
  <c r="P57" i="2"/>
  <c r="D57" i="2" s="1"/>
  <c r="O57" i="2"/>
  <c r="N57" i="2"/>
  <c r="M57" i="2"/>
  <c r="L57" i="2"/>
  <c r="K57" i="2"/>
  <c r="J57" i="2"/>
  <c r="B57" i="2"/>
  <c r="P56" i="2"/>
  <c r="D56" i="2" s="1"/>
  <c r="O56" i="2"/>
  <c r="N56" i="2"/>
  <c r="M56" i="2"/>
  <c r="L56" i="2"/>
  <c r="K56" i="2"/>
  <c r="J56" i="2"/>
  <c r="B56" i="2"/>
  <c r="Q55" i="2"/>
  <c r="P55" i="2"/>
  <c r="O55" i="2"/>
  <c r="N55" i="2"/>
  <c r="M55" i="2"/>
  <c r="L55" i="2"/>
  <c r="K55" i="2"/>
  <c r="J55" i="2"/>
  <c r="B55" i="2"/>
  <c r="P54" i="2"/>
  <c r="D54" i="2" s="1"/>
  <c r="O54" i="2"/>
  <c r="N54" i="2"/>
  <c r="M54" i="2"/>
  <c r="L54" i="2"/>
  <c r="K54" i="2"/>
  <c r="J54" i="2"/>
  <c r="B54" i="2"/>
  <c r="P53" i="2"/>
  <c r="D53" i="2" s="1"/>
  <c r="O53" i="2"/>
  <c r="N53" i="2"/>
  <c r="M53" i="2"/>
  <c r="L53" i="2"/>
  <c r="K53" i="2"/>
  <c r="J53" i="2"/>
  <c r="B53" i="2"/>
  <c r="Q52" i="2"/>
  <c r="O52" i="2"/>
  <c r="N52" i="2"/>
  <c r="M52" i="2"/>
  <c r="L52" i="2"/>
  <c r="K52" i="2"/>
  <c r="J52" i="2"/>
  <c r="B52" i="2"/>
  <c r="Q51" i="2"/>
  <c r="P51" i="2"/>
  <c r="O51" i="2"/>
  <c r="N51" i="2"/>
  <c r="M51" i="2"/>
  <c r="L51" i="2"/>
  <c r="K51" i="2"/>
  <c r="J51" i="2"/>
  <c r="B51" i="2"/>
  <c r="P50" i="2"/>
  <c r="D50" i="2" s="1"/>
  <c r="E50" i="2" s="1"/>
  <c r="O50" i="2"/>
  <c r="N50" i="2"/>
  <c r="M50" i="2"/>
  <c r="L50" i="2"/>
  <c r="K50" i="2"/>
  <c r="J50" i="2"/>
  <c r="B50" i="2"/>
  <c r="P49" i="2"/>
  <c r="D49" i="2" s="1"/>
  <c r="O49" i="2"/>
  <c r="N49" i="2"/>
  <c r="M49" i="2"/>
  <c r="L49" i="2"/>
  <c r="K49" i="2"/>
  <c r="J49" i="2"/>
  <c r="B49" i="2"/>
  <c r="P48" i="2"/>
  <c r="D48" i="2" s="1"/>
  <c r="E48" i="2" s="1"/>
  <c r="O48" i="2"/>
  <c r="N48" i="2"/>
  <c r="M48" i="2"/>
  <c r="L48" i="2"/>
  <c r="K48" i="2"/>
  <c r="J48" i="2"/>
  <c r="B48" i="2"/>
  <c r="P47" i="2"/>
  <c r="D47" i="2" s="1"/>
  <c r="O47" i="2"/>
  <c r="N47" i="2"/>
  <c r="M47" i="2"/>
  <c r="L47" i="2"/>
  <c r="K47" i="2"/>
  <c r="J47" i="2"/>
  <c r="B47" i="2"/>
  <c r="P46" i="2"/>
  <c r="D46" i="2" s="1"/>
  <c r="E46" i="2" s="1"/>
  <c r="T46" i="2" s="1"/>
  <c r="O46" i="2"/>
  <c r="N46" i="2"/>
  <c r="M46" i="2"/>
  <c r="L46" i="2"/>
  <c r="K46" i="2"/>
  <c r="J46" i="2"/>
  <c r="B46" i="2"/>
  <c r="P45" i="2"/>
  <c r="D45" i="2" s="1"/>
  <c r="O45" i="2"/>
  <c r="N45" i="2"/>
  <c r="M45" i="2"/>
  <c r="L45" i="2"/>
  <c r="K45" i="2"/>
  <c r="J45" i="2"/>
  <c r="B45" i="2"/>
  <c r="P44" i="2"/>
  <c r="D44" i="2" s="1"/>
  <c r="E44" i="2" s="1"/>
  <c r="T44" i="2" s="1"/>
  <c r="O44" i="2"/>
  <c r="N44" i="2"/>
  <c r="M44" i="2"/>
  <c r="L44" i="2"/>
  <c r="K44" i="2"/>
  <c r="J44" i="2"/>
  <c r="B44" i="2"/>
  <c r="P43" i="2"/>
  <c r="D43" i="2" s="1"/>
  <c r="O43" i="2"/>
  <c r="N43" i="2"/>
  <c r="M43" i="2"/>
  <c r="L43" i="2"/>
  <c r="K43" i="2"/>
  <c r="J43" i="2"/>
  <c r="B43" i="2"/>
  <c r="Q42" i="2"/>
  <c r="O42" i="2"/>
  <c r="N42" i="2"/>
  <c r="M42" i="2"/>
  <c r="L42" i="2"/>
  <c r="K42" i="2"/>
  <c r="J42" i="2"/>
  <c r="B42" i="2"/>
  <c r="Q41" i="2"/>
  <c r="P41" i="2"/>
  <c r="O41" i="2"/>
  <c r="N41" i="2"/>
  <c r="M41" i="2"/>
  <c r="L41" i="2"/>
  <c r="K41" i="2"/>
  <c r="J41" i="2"/>
  <c r="B41" i="2"/>
  <c r="P40" i="2"/>
  <c r="D40" i="2" s="1"/>
  <c r="E40" i="2" s="1"/>
  <c r="T40" i="2" s="1"/>
  <c r="O40" i="2"/>
  <c r="N40" i="2"/>
  <c r="M40" i="2"/>
  <c r="L40" i="2"/>
  <c r="K40" i="2"/>
  <c r="J40" i="2"/>
  <c r="B40" i="2"/>
  <c r="P39" i="2"/>
  <c r="D39" i="2" s="1"/>
  <c r="O39" i="2"/>
  <c r="N39" i="2"/>
  <c r="M39" i="2"/>
  <c r="L39" i="2"/>
  <c r="K39" i="2"/>
  <c r="J39" i="2"/>
  <c r="B39" i="2"/>
  <c r="P38" i="2"/>
  <c r="D38" i="2" s="1"/>
  <c r="O38" i="2"/>
  <c r="N38" i="2"/>
  <c r="M38" i="2"/>
  <c r="L38" i="2"/>
  <c r="K38" i="2"/>
  <c r="J38" i="2"/>
  <c r="B38" i="2"/>
  <c r="Q37" i="2"/>
  <c r="O37" i="2"/>
  <c r="N37" i="2"/>
  <c r="M37" i="2"/>
  <c r="L37" i="2"/>
  <c r="K37" i="2"/>
  <c r="J37" i="2"/>
  <c r="B37" i="2"/>
  <c r="P36" i="2"/>
  <c r="D36" i="2" s="1"/>
  <c r="E36" i="2" s="1"/>
  <c r="O36" i="2"/>
  <c r="N36" i="2"/>
  <c r="M36" i="2"/>
  <c r="L36" i="2"/>
  <c r="K36" i="2"/>
  <c r="J36" i="2"/>
  <c r="B36" i="2"/>
  <c r="P35" i="2"/>
  <c r="D35" i="2" s="1"/>
  <c r="O35" i="2"/>
  <c r="N35" i="2"/>
  <c r="M35" i="2"/>
  <c r="L35" i="2"/>
  <c r="K35" i="2"/>
  <c r="J35" i="2"/>
  <c r="B35" i="2"/>
  <c r="P34" i="2"/>
  <c r="O34" i="2"/>
  <c r="N34" i="2"/>
  <c r="M34" i="2"/>
  <c r="L34" i="2"/>
  <c r="K34" i="2"/>
  <c r="J34" i="2"/>
  <c r="D34" i="2"/>
  <c r="B34" i="2"/>
  <c r="P33" i="2"/>
  <c r="D33" i="2" s="1"/>
  <c r="O33" i="2"/>
  <c r="N33" i="2"/>
  <c r="M33" i="2"/>
  <c r="L33" i="2"/>
  <c r="K33" i="2"/>
  <c r="J33" i="2"/>
  <c r="B33" i="2"/>
  <c r="P32" i="2"/>
  <c r="D32" i="2" s="1"/>
  <c r="O32" i="2"/>
  <c r="N32" i="2"/>
  <c r="M32" i="2"/>
  <c r="L32" i="2"/>
  <c r="K32" i="2"/>
  <c r="J32" i="2"/>
  <c r="B32" i="2"/>
  <c r="P31" i="2"/>
  <c r="D31" i="2" s="1"/>
  <c r="O31" i="2"/>
  <c r="N31" i="2"/>
  <c r="M31" i="2"/>
  <c r="L31" i="2"/>
  <c r="K31" i="2"/>
  <c r="J31" i="2"/>
  <c r="B31" i="2"/>
  <c r="P30" i="2"/>
  <c r="D30" i="2" s="1"/>
  <c r="O30" i="2"/>
  <c r="N30" i="2"/>
  <c r="M30" i="2"/>
  <c r="L30" i="2"/>
  <c r="K30" i="2"/>
  <c r="J30" i="2"/>
  <c r="B30" i="2"/>
  <c r="P29" i="2"/>
  <c r="O29" i="2"/>
  <c r="N29" i="2"/>
  <c r="M29" i="2"/>
  <c r="L29" i="2"/>
  <c r="K29" i="2"/>
  <c r="J29" i="2"/>
  <c r="D29" i="2"/>
  <c r="B29" i="2"/>
  <c r="P28" i="2"/>
  <c r="D28" i="2" s="1"/>
  <c r="O28" i="2"/>
  <c r="N28" i="2"/>
  <c r="M28" i="2"/>
  <c r="L28" i="2"/>
  <c r="U28" i="2" s="1"/>
  <c r="K28" i="2"/>
  <c r="J28" i="2"/>
  <c r="B28" i="2"/>
  <c r="P27" i="2"/>
  <c r="D27" i="2" s="1"/>
  <c r="O27" i="2"/>
  <c r="N27" i="2"/>
  <c r="M27" i="2"/>
  <c r="L27" i="2"/>
  <c r="K27" i="2"/>
  <c r="J27" i="2"/>
  <c r="B27" i="2"/>
  <c r="P26" i="2"/>
  <c r="D26" i="2" s="1"/>
  <c r="O26" i="2"/>
  <c r="N26" i="2"/>
  <c r="M26" i="2"/>
  <c r="L26" i="2"/>
  <c r="K26" i="2"/>
  <c r="J26" i="2"/>
  <c r="B26" i="2"/>
  <c r="P25" i="2"/>
  <c r="D25" i="2" s="1"/>
  <c r="O25" i="2"/>
  <c r="N25" i="2"/>
  <c r="M25" i="2"/>
  <c r="L25" i="2"/>
  <c r="K25" i="2"/>
  <c r="J25" i="2"/>
  <c r="B25" i="2"/>
  <c r="P24" i="2"/>
  <c r="D24" i="2" s="1"/>
  <c r="O24" i="2"/>
  <c r="N24" i="2"/>
  <c r="M24" i="2"/>
  <c r="L24" i="2"/>
  <c r="K24" i="2"/>
  <c r="J24" i="2"/>
  <c r="U24" i="2" s="1"/>
  <c r="B24" i="2"/>
  <c r="P23" i="2"/>
  <c r="D23" i="2" s="1"/>
  <c r="O23" i="2"/>
  <c r="N23" i="2"/>
  <c r="M23" i="2"/>
  <c r="L23" i="2"/>
  <c r="K23" i="2"/>
  <c r="J23" i="2"/>
  <c r="B23" i="2"/>
  <c r="P22" i="2"/>
  <c r="D22" i="2" s="1"/>
  <c r="O22" i="2"/>
  <c r="N22" i="2"/>
  <c r="M22" i="2"/>
  <c r="L22" i="2"/>
  <c r="K22" i="2"/>
  <c r="J22" i="2"/>
  <c r="B22" i="2"/>
  <c r="P21" i="2"/>
  <c r="D21" i="2" s="1"/>
  <c r="O21" i="2"/>
  <c r="N21" i="2"/>
  <c r="M21" i="2"/>
  <c r="L21" i="2"/>
  <c r="K21" i="2"/>
  <c r="J21" i="2"/>
  <c r="B21" i="2"/>
  <c r="P20" i="2"/>
  <c r="D20" i="2" s="1"/>
  <c r="O20" i="2"/>
  <c r="N20" i="2"/>
  <c r="M20" i="2"/>
  <c r="L20" i="2"/>
  <c r="K20" i="2"/>
  <c r="J20" i="2"/>
  <c r="B20" i="2"/>
  <c r="P19" i="2"/>
  <c r="D19" i="2" s="1"/>
  <c r="O19" i="2"/>
  <c r="N19" i="2"/>
  <c r="M19" i="2"/>
  <c r="L19" i="2"/>
  <c r="K19" i="2"/>
  <c r="J19" i="2"/>
  <c r="B19" i="2"/>
  <c r="P18" i="2"/>
  <c r="D18" i="2" s="1"/>
  <c r="O18" i="2"/>
  <c r="N18" i="2"/>
  <c r="M18" i="2"/>
  <c r="L18" i="2"/>
  <c r="K18" i="2"/>
  <c r="J18" i="2"/>
  <c r="B18" i="2"/>
  <c r="P17" i="2"/>
  <c r="D17" i="2" s="1"/>
  <c r="O17" i="2"/>
  <c r="N17" i="2"/>
  <c r="M17" i="2"/>
  <c r="L17" i="2"/>
  <c r="K17" i="2"/>
  <c r="J17" i="2"/>
  <c r="B17" i="2"/>
  <c r="P16" i="2"/>
  <c r="D16" i="2" s="1"/>
  <c r="O16" i="2"/>
  <c r="N16" i="2"/>
  <c r="M16" i="2"/>
  <c r="L16" i="2"/>
  <c r="K16" i="2"/>
  <c r="J16" i="2"/>
  <c r="B16" i="2"/>
  <c r="P15" i="2"/>
  <c r="D15" i="2" s="1"/>
  <c r="O15" i="2"/>
  <c r="N15" i="2"/>
  <c r="M15" i="2"/>
  <c r="L15" i="2"/>
  <c r="K15" i="2"/>
  <c r="J15" i="2"/>
  <c r="B15" i="2"/>
  <c r="P14" i="2"/>
  <c r="D14" i="2" s="1"/>
  <c r="O14" i="2"/>
  <c r="N14" i="2"/>
  <c r="M14" i="2"/>
  <c r="L14" i="2"/>
  <c r="K14" i="2"/>
  <c r="J14" i="2"/>
  <c r="B14" i="2"/>
  <c r="Q13" i="2"/>
  <c r="P13" i="2"/>
  <c r="O13" i="2"/>
  <c r="N13" i="2"/>
  <c r="M13" i="2"/>
  <c r="L13" i="2"/>
  <c r="K13" i="2"/>
  <c r="J13" i="2"/>
  <c r="B13" i="2"/>
  <c r="Q12" i="2"/>
  <c r="O12" i="2"/>
  <c r="N12" i="2"/>
  <c r="M12" i="2"/>
  <c r="L12" i="2"/>
  <c r="K12" i="2"/>
  <c r="J12" i="2"/>
  <c r="R12" i="2"/>
  <c r="D12" i="2"/>
  <c r="B12" i="2"/>
  <c r="P11" i="2"/>
  <c r="D11" i="2" s="1"/>
  <c r="O11" i="2"/>
  <c r="N11" i="2"/>
  <c r="M11" i="2"/>
  <c r="L11" i="2"/>
  <c r="K11" i="2"/>
  <c r="J11" i="2"/>
  <c r="B11" i="2"/>
  <c r="P10" i="2"/>
  <c r="D10" i="2" s="1"/>
  <c r="E10" i="2" s="1"/>
  <c r="O10" i="2"/>
  <c r="N10" i="2"/>
  <c r="M10" i="2"/>
  <c r="L10" i="2"/>
  <c r="K10" i="2"/>
  <c r="J10" i="2"/>
  <c r="B10" i="2"/>
  <c r="Q9" i="2"/>
  <c r="P9" i="2"/>
  <c r="O9" i="2"/>
  <c r="N9" i="2"/>
  <c r="M9" i="2"/>
  <c r="L9" i="2"/>
  <c r="K9" i="2"/>
  <c r="J9" i="2"/>
  <c r="B9" i="2"/>
  <c r="Q8" i="2"/>
  <c r="P8" i="2"/>
  <c r="O8" i="2"/>
  <c r="N8" i="2"/>
  <c r="M8" i="2"/>
  <c r="L8" i="2"/>
  <c r="K8" i="2"/>
  <c r="J8" i="2"/>
  <c r="D8" i="2"/>
  <c r="B8" i="2"/>
  <c r="P7" i="2"/>
  <c r="D7" i="2" s="1"/>
  <c r="O7" i="2"/>
  <c r="N7" i="2"/>
  <c r="M7" i="2"/>
  <c r="L7" i="2"/>
  <c r="K7" i="2"/>
  <c r="J7" i="2"/>
  <c r="B7" i="2"/>
  <c r="P6" i="2"/>
  <c r="O6" i="2"/>
  <c r="N6" i="2"/>
  <c r="M6" i="2"/>
  <c r="L6" i="2"/>
  <c r="K6" i="2"/>
  <c r="J6" i="2"/>
  <c r="D6" i="2"/>
  <c r="B6" i="2"/>
  <c r="P5" i="2"/>
  <c r="D5" i="2" s="1"/>
  <c r="O5" i="2"/>
  <c r="N5" i="2"/>
  <c r="M5" i="2"/>
  <c r="L5" i="2"/>
  <c r="K5" i="2"/>
  <c r="J5" i="2"/>
  <c r="B5" i="2"/>
  <c r="P4" i="2"/>
  <c r="D4" i="2" s="1"/>
  <c r="O4" i="2"/>
  <c r="N4" i="2"/>
  <c r="M4" i="2"/>
  <c r="L4" i="2"/>
  <c r="K4" i="2"/>
  <c r="J4" i="2"/>
  <c r="B4" i="2"/>
  <c r="P3" i="2"/>
  <c r="D3" i="2" s="1"/>
  <c r="O3" i="2"/>
  <c r="N3" i="2"/>
  <c r="M3" i="2"/>
  <c r="L3" i="2"/>
  <c r="K3" i="2"/>
  <c r="J3" i="2"/>
  <c r="B3" i="2"/>
  <c r="Z91" i="1"/>
  <c r="P116" i="1"/>
  <c r="P117" i="1" s="1"/>
  <c r="P115" i="1"/>
  <c r="X110" i="1"/>
  <c r="W110" i="1"/>
  <c r="V110" i="1"/>
  <c r="U110" i="1"/>
  <c r="T110" i="1"/>
  <c r="S110" i="1"/>
  <c r="R110" i="1"/>
  <c r="Q110" i="1"/>
  <c r="P110" i="1"/>
  <c r="X109" i="1"/>
  <c r="W109" i="1"/>
  <c r="V109" i="1"/>
  <c r="U109" i="1"/>
  <c r="T109" i="1"/>
  <c r="S109" i="1"/>
  <c r="R109" i="1"/>
  <c r="Q109" i="1"/>
  <c r="P109" i="1"/>
  <c r="X108" i="1"/>
  <c r="W108" i="1"/>
  <c r="V108" i="1"/>
  <c r="U108" i="1"/>
  <c r="T108" i="1"/>
  <c r="S108" i="1"/>
  <c r="R108" i="1"/>
  <c r="Q108" i="1"/>
  <c r="P108" i="1"/>
  <c r="X107" i="1"/>
  <c r="W107" i="1"/>
  <c r="V107" i="1"/>
  <c r="U107" i="1"/>
  <c r="T107" i="1"/>
  <c r="S107" i="1"/>
  <c r="R107" i="1"/>
  <c r="Q107" i="1"/>
  <c r="P107" i="1"/>
  <c r="X105" i="1"/>
  <c r="X106" i="1" s="1"/>
  <c r="W105" i="1"/>
  <c r="W106" i="1" s="1"/>
  <c r="V105" i="1"/>
  <c r="V106" i="1" s="1"/>
  <c r="U105" i="1"/>
  <c r="U106" i="1" s="1"/>
  <c r="T105" i="1"/>
  <c r="T106" i="1" s="1"/>
  <c r="S105" i="1"/>
  <c r="S106" i="1" s="1"/>
  <c r="R105" i="1"/>
  <c r="R106" i="1" s="1"/>
  <c r="Q105" i="1"/>
  <c r="Q106" i="1" s="1"/>
  <c r="P105" i="1"/>
  <c r="P106" i="1" s="1"/>
  <c r="Z101" i="1"/>
  <c r="Y101" i="1"/>
  <c r="Z100" i="1"/>
  <c r="Y100" i="1"/>
  <c r="Z99" i="1"/>
  <c r="D7" i="1" s="1"/>
  <c r="Y99" i="1"/>
  <c r="Z98" i="1"/>
  <c r="D38" i="1" s="1"/>
  <c r="Y98" i="1"/>
  <c r="Z97" i="1"/>
  <c r="H35" i="1" s="1"/>
  <c r="Y97" i="1"/>
  <c r="Z96" i="1"/>
  <c r="Y96" i="1"/>
  <c r="Z95" i="1"/>
  <c r="D26" i="1" s="1"/>
  <c r="Y95" i="1"/>
  <c r="Z94" i="1"/>
  <c r="Y94" i="1"/>
  <c r="Z93" i="1"/>
  <c r="H55" i="1" s="1"/>
  <c r="AA93" i="1"/>
  <c r="Y93" i="1"/>
  <c r="Z92" i="1"/>
  <c r="Y92" i="1"/>
  <c r="AA92" i="1" s="1"/>
  <c r="E54" i="1" s="1"/>
  <c r="Y91" i="1"/>
  <c r="C65" i="1" s="1"/>
  <c r="Z90" i="1"/>
  <c r="D8" i="1" s="1"/>
  <c r="Y90" i="1"/>
  <c r="C8" i="1" s="1"/>
  <c r="Z89" i="1"/>
  <c r="D28" i="1" s="1"/>
  <c r="AA89" i="1"/>
  <c r="Y89" i="1"/>
  <c r="C28" i="1" s="1"/>
  <c r="AA88" i="1"/>
  <c r="Z88" i="1"/>
  <c r="Y88" i="1"/>
  <c r="Z87" i="1"/>
  <c r="H73" i="1" s="1"/>
  <c r="Y87" i="1"/>
  <c r="G73" i="1" s="1"/>
  <c r="Z86" i="1"/>
  <c r="Y86" i="1"/>
  <c r="Z85" i="1"/>
  <c r="H13" i="1" s="1"/>
  <c r="AA85" i="1"/>
  <c r="Y85" i="1"/>
  <c r="G13" i="1" s="1"/>
  <c r="Z84" i="1"/>
  <c r="Y84" i="1"/>
  <c r="C6" i="1" s="1"/>
  <c r="Z83" i="1"/>
  <c r="D70" i="1" s="1"/>
  <c r="AA83" i="1"/>
  <c r="Y83" i="1"/>
  <c r="AA82" i="1"/>
  <c r="E43" i="1" s="1"/>
  <c r="Z82" i="1"/>
  <c r="D43" i="1" s="1"/>
  <c r="Y82" i="1"/>
  <c r="C43" i="1" s="1"/>
  <c r="Z81" i="1"/>
  <c r="H70" i="1" s="1"/>
  <c r="Y81" i="1"/>
  <c r="Z80" i="1"/>
  <c r="H9" i="1" s="1"/>
  <c r="Y80" i="1"/>
  <c r="Z79" i="1"/>
  <c r="H36" i="1" s="1"/>
  <c r="Y79" i="1"/>
  <c r="G36" i="1" s="1"/>
  <c r="Z78" i="1"/>
  <c r="D36" i="1" s="1"/>
  <c r="Y78" i="1"/>
  <c r="C36" i="1" s="1"/>
  <c r="Z77" i="1"/>
  <c r="H74" i="1" s="1"/>
  <c r="AA77" i="1"/>
  <c r="I74" i="1" s="1"/>
  <c r="Y77" i="1"/>
  <c r="G74" i="1" s="1"/>
  <c r="Z76" i="1"/>
  <c r="H6" i="1" s="1"/>
  <c r="Y76" i="1"/>
  <c r="G6" i="1" s="1"/>
  <c r="AA75" i="1"/>
  <c r="Z75" i="1"/>
  <c r="D71" i="1" s="1"/>
  <c r="Y75" i="1"/>
  <c r="C71" i="1" s="1"/>
  <c r="Z74" i="1"/>
  <c r="D27" i="1" s="1"/>
  <c r="Y74" i="1"/>
  <c r="AA74" i="1" s="1"/>
  <c r="E27" i="1" s="1"/>
  <c r="Z73" i="1"/>
  <c r="D44" i="1" s="1"/>
  <c r="AA73" i="1"/>
  <c r="Y73" i="1"/>
  <c r="C44" i="1" s="1"/>
  <c r="Z72" i="1"/>
  <c r="H11" i="1" s="1"/>
  <c r="Y72" i="1"/>
  <c r="Z71" i="1"/>
  <c r="D23" i="1" s="1"/>
  <c r="Y71" i="1"/>
  <c r="C23" i="1" s="1"/>
  <c r="E71" i="1"/>
  <c r="Z70" i="1"/>
  <c r="H59" i="1" s="1"/>
  <c r="AA70" i="1"/>
  <c r="I59" i="1" s="1"/>
  <c r="Y70" i="1"/>
  <c r="G59" i="1" s="1"/>
  <c r="E70" i="1"/>
  <c r="C70" i="1"/>
  <c r="Z69" i="1"/>
  <c r="D51" i="1" s="1"/>
  <c r="Y69" i="1"/>
  <c r="C51" i="1" s="1"/>
  <c r="Z68" i="1"/>
  <c r="D39" i="1" s="1"/>
  <c r="Y68" i="1"/>
  <c r="Z67" i="1"/>
  <c r="H40" i="1" s="1"/>
  <c r="Y67" i="1"/>
  <c r="G40" i="1" s="1"/>
  <c r="Z66" i="1"/>
  <c r="D72" i="1" s="1"/>
  <c r="AA66" i="1"/>
  <c r="E72" i="1" s="1"/>
  <c r="Y66" i="1"/>
  <c r="C72" i="1" s="1"/>
  <c r="Z65" i="1"/>
  <c r="H38" i="1" s="1"/>
  <c r="Y65" i="1"/>
  <c r="G38" i="1" s="1"/>
  <c r="H65" i="1"/>
  <c r="G65" i="1"/>
  <c r="Z64" i="1"/>
  <c r="D21" i="1" s="1"/>
  <c r="Y64" i="1"/>
  <c r="Z63" i="1"/>
  <c r="D25" i="1" s="1"/>
  <c r="Y63" i="1"/>
  <c r="C25" i="1" s="1"/>
  <c r="Z62" i="1"/>
  <c r="D13" i="1" s="1"/>
  <c r="AA62" i="1"/>
  <c r="E13" i="1" s="1"/>
  <c r="Y62" i="1"/>
  <c r="Z61" i="1"/>
  <c r="Y61" i="1"/>
  <c r="Z60" i="1"/>
  <c r="D55" i="1" s="1"/>
  <c r="Y60" i="1"/>
  <c r="C55" i="1" s="1"/>
  <c r="Z59" i="1"/>
  <c r="D37" i="1" s="1"/>
  <c r="Y59" i="1"/>
  <c r="Z58" i="1"/>
  <c r="H72" i="1" s="1"/>
  <c r="Y58" i="1"/>
  <c r="Z57" i="1"/>
  <c r="H23" i="1" s="1"/>
  <c r="Y57" i="1"/>
  <c r="Z56" i="1"/>
  <c r="H56" i="1" s="1"/>
  <c r="AA56" i="1"/>
  <c r="I56" i="1" s="1"/>
  <c r="Y56" i="1"/>
  <c r="G56" i="1" s="1"/>
  <c r="Z55" i="1"/>
  <c r="H43" i="1" s="1"/>
  <c r="AA55" i="1"/>
  <c r="I43" i="1" s="1"/>
  <c r="Y55" i="1"/>
  <c r="G43" i="1" s="1"/>
  <c r="I55" i="1"/>
  <c r="G55" i="1"/>
  <c r="Z54" i="1"/>
  <c r="H21" i="1" s="1"/>
  <c r="Y54" i="1"/>
  <c r="D54" i="1"/>
  <c r="Z53" i="1"/>
  <c r="H20" i="1" s="1"/>
  <c r="Y53" i="1"/>
  <c r="G20" i="1" s="1"/>
  <c r="C53" i="1"/>
  <c r="Z52" i="1"/>
  <c r="H37" i="1" s="1"/>
  <c r="Y52" i="1"/>
  <c r="G37" i="1" s="1"/>
  <c r="Z51" i="1"/>
  <c r="H54" i="1" s="1"/>
  <c r="Y51" i="1"/>
  <c r="AA51" i="1" s="1"/>
  <c r="I54" i="1" s="1"/>
  <c r="Z50" i="1"/>
  <c r="H57" i="1" s="1"/>
  <c r="AA50" i="1"/>
  <c r="I57" i="1" s="1"/>
  <c r="Y50" i="1"/>
  <c r="G57" i="1" s="1"/>
  <c r="H50" i="1"/>
  <c r="G50" i="1"/>
  <c r="Z49" i="1"/>
  <c r="D66" i="1" s="1"/>
  <c r="Y49" i="1"/>
  <c r="C66" i="1" s="1"/>
  <c r="AA48" i="1"/>
  <c r="I58" i="1" s="1"/>
  <c r="Z48" i="1"/>
  <c r="H58" i="1" s="1"/>
  <c r="Y48" i="1"/>
  <c r="G58" i="1" s="1"/>
  <c r="Z47" i="1"/>
  <c r="D52" i="1" s="1"/>
  <c r="Y47" i="1"/>
  <c r="Z46" i="1"/>
  <c r="H51" i="1" s="1"/>
  <c r="Y46" i="1"/>
  <c r="G51" i="1" s="1"/>
  <c r="Z45" i="1"/>
  <c r="Y45" i="1"/>
  <c r="Z44" i="1"/>
  <c r="H39" i="1" s="1"/>
  <c r="Y44" i="1"/>
  <c r="G39" i="1" s="1"/>
  <c r="E44" i="1"/>
  <c r="AA43" i="1"/>
  <c r="E14" i="1" s="1"/>
  <c r="Z43" i="1"/>
  <c r="D14" i="1" s="1"/>
  <c r="Y43" i="1"/>
  <c r="C14" i="1" s="1"/>
  <c r="AA42" i="1"/>
  <c r="E57" i="1" s="1"/>
  <c r="Z42" i="1"/>
  <c r="D57" i="1" s="1"/>
  <c r="Y42" i="1"/>
  <c r="C57" i="1" s="1"/>
  <c r="AA41" i="1"/>
  <c r="E58" i="1" s="1"/>
  <c r="Z41" i="1"/>
  <c r="D58" i="1" s="1"/>
  <c r="Y41" i="1"/>
  <c r="C58" i="1" s="1"/>
  <c r="Z40" i="1"/>
  <c r="H53" i="1" s="1"/>
  <c r="Y40" i="1"/>
  <c r="G53" i="1" s="1"/>
  <c r="Z39" i="1"/>
  <c r="H71" i="1" s="1"/>
  <c r="Y39" i="1"/>
  <c r="AA39" i="1" s="1"/>
  <c r="I71" i="1" s="1"/>
  <c r="C39" i="1"/>
  <c r="Z38" i="1"/>
  <c r="D11" i="1" s="1"/>
  <c r="Y38" i="1"/>
  <c r="C11" i="1" s="1"/>
  <c r="C38" i="1"/>
  <c r="AA37" i="1"/>
  <c r="E73" i="1" s="1"/>
  <c r="Z37" i="1"/>
  <c r="D73" i="1" s="1"/>
  <c r="Y37" i="1"/>
  <c r="C73" i="1" s="1"/>
  <c r="C37" i="1"/>
  <c r="Z36" i="1"/>
  <c r="H67" i="1" s="1"/>
  <c r="Y36" i="1"/>
  <c r="G67" i="1" s="1"/>
  <c r="Z35" i="1"/>
  <c r="D5" i="1" s="1"/>
  <c r="Y35" i="1"/>
  <c r="G35" i="1"/>
  <c r="Z34" i="1"/>
  <c r="H52" i="1" s="1"/>
  <c r="Y34" i="1"/>
  <c r="Z33" i="1"/>
  <c r="Y33" i="1"/>
  <c r="C40" i="1" s="1"/>
  <c r="Z32" i="1"/>
  <c r="H69" i="1" s="1"/>
  <c r="Y32" i="1"/>
  <c r="Z31" i="1"/>
  <c r="Y31" i="1"/>
  <c r="G42" i="1" s="1"/>
  <c r="Z30" i="1"/>
  <c r="Y30" i="1"/>
  <c r="G41" i="1" s="1"/>
  <c r="Z29" i="1"/>
  <c r="H7" i="1" s="1"/>
  <c r="Y29" i="1"/>
  <c r="Z28" i="1"/>
  <c r="Y28" i="1"/>
  <c r="C69" i="1" s="1"/>
  <c r="E28" i="1"/>
  <c r="Z27" i="1"/>
  <c r="Y27" i="1"/>
  <c r="C67" i="1" s="1"/>
  <c r="G27" i="1"/>
  <c r="Z26" i="1"/>
  <c r="Y26" i="1"/>
  <c r="G5" i="1" s="1"/>
  <c r="C26" i="1"/>
  <c r="Z25" i="1"/>
  <c r="Y25" i="1"/>
  <c r="C9" i="1" s="1"/>
  <c r="Z24" i="1"/>
  <c r="Y24" i="1"/>
  <c r="C42" i="1" s="1"/>
  <c r="D24" i="1"/>
  <c r="C24" i="1"/>
  <c r="Z23" i="1"/>
  <c r="Y23" i="1"/>
  <c r="Z22" i="1"/>
  <c r="Y22" i="1"/>
  <c r="C41" i="1" s="1"/>
  <c r="G22" i="1"/>
  <c r="Z21" i="1"/>
  <c r="Y21" i="1"/>
  <c r="G10" i="1" s="1"/>
  <c r="Z20" i="1"/>
  <c r="Y20" i="1"/>
  <c r="G8" i="1" s="1"/>
  <c r="Z19" i="1"/>
  <c r="Y19" i="1"/>
  <c r="G25" i="1" s="1"/>
  <c r="AA18" i="1"/>
  <c r="I14" i="1" s="1"/>
  <c r="Z18" i="1"/>
  <c r="H14" i="1" s="1"/>
  <c r="Y18" i="1"/>
  <c r="G14" i="1" s="1"/>
  <c r="Z17" i="1"/>
  <c r="Y17" i="1"/>
  <c r="C68" i="1" s="1"/>
  <c r="Z16" i="1"/>
  <c r="H68" i="1" s="1"/>
  <c r="Y16" i="1"/>
  <c r="Z15" i="1"/>
  <c r="H28" i="1" s="1"/>
  <c r="Y15" i="1"/>
  <c r="G28" i="1" s="1"/>
  <c r="Z14" i="1"/>
  <c r="Y14" i="1"/>
  <c r="G26" i="1" s="1"/>
  <c r="Z13" i="1"/>
  <c r="Y13" i="1"/>
  <c r="C50" i="1" s="1"/>
  <c r="I13" i="1"/>
  <c r="C13" i="1"/>
  <c r="Z12" i="1"/>
  <c r="Y12" i="1"/>
  <c r="G12" i="1" s="1"/>
  <c r="D12" i="1"/>
  <c r="C12" i="1"/>
  <c r="Z11" i="1"/>
  <c r="D59" i="1" s="1"/>
  <c r="AA11" i="1"/>
  <c r="E59" i="1" s="1"/>
  <c r="Y11" i="1"/>
  <c r="C59" i="1" s="1"/>
  <c r="Z10" i="1"/>
  <c r="Y10" i="1"/>
  <c r="C20" i="1" s="1"/>
  <c r="C10" i="1"/>
  <c r="Z9" i="1"/>
  <c r="D74" i="1" s="1"/>
  <c r="AA9" i="1"/>
  <c r="E74" i="1" s="1"/>
  <c r="Y9" i="1"/>
  <c r="C74" i="1" s="1"/>
  <c r="G9" i="1"/>
  <c r="Z8" i="1"/>
  <c r="Y8" i="1"/>
  <c r="G24" i="1" s="1"/>
  <c r="Z7" i="1"/>
  <c r="Y7" i="1"/>
  <c r="C35" i="1" s="1"/>
  <c r="C7" i="1"/>
  <c r="Z6" i="1"/>
  <c r="Y6" i="1"/>
  <c r="C22" i="1" s="1"/>
  <c r="D6" i="1"/>
  <c r="Z5" i="1"/>
  <c r="Y5" i="1"/>
  <c r="G66" i="1" s="1"/>
  <c r="C5" i="1"/>
  <c r="AC105" i="1"/>
  <c r="Z4" i="1"/>
  <c r="Y4" i="1"/>
  <c r="C56" i="1" s="1"/>
  <c r="U4" i="2" l="1"/>
  <c r="U64" i="2"/>
  <c r="U80" i="2"/>
  <c r="U12" i="2"/>
  <c r="U20" i="2"/>
  <c r="U52" i="2"/>
  <c r="U54" i="2"/>
  <c r="U55" i="2"/>
  <c r="U11" i="2"/>
  <c r="U31" i="2"/>
  <c r="U71" i="2"/>
  <c r="U47" i="2"/>
  <c r="U58" i="2"/>
  <c r="U60" i="2"/>
  <c r="U61" i="2"/>
  <c r="U74" i="2"/>
  <c r="U36" i="2"/>
  <c r="T64" i="2"/>
  <c r="U76" i="2"/>
  <c r="U87" i="2"/>
  <c r="U93" i="2"/>
  <c r="U27" i="2"/>
  <c r="E65" i="2"/>
  <c r="T65" i="2" s="1"/>
  <c r="U81" i="2"/>
  <c r="U77" i="2"/>
  <c r="U79" i="2"/>
  <c r="U44" i="2"/>
  <c r="U46" i="2"/>
  <c r="U69" i="2"/>
  <c r="U73" i="2"/>
  <c r="U78" i="2"/>
  <c r="U89" i="2"/>
  <c r="U91" i="2"/>
  <c r="E60" i="2"/>
  <c r="R60" i="2" s="1"/>
  <c r="E54" i="2"/>
  <c r="S54" i="2" s="1"/>
  <c r="E94" i="2"/>
  <c r="E4" i="2"/>
  <c r="R4" i="2" s="1"/>
  <c r="E96" i="2"/>
  <c r="T96" i="2" s="1"/>
  <c r="E56" i="2"/>
  <c r="T56" i="2" s="1"/>
  <c r="Q36" i="2"/>
  <c r="T36" i="2"/>
  <c r="E34" i="2"/>
  <c r="S34" i="2" s="1"/>
  <c r="U42" i="2"/>
  <c r="U48" i="2"/>
  <c r="U75" i="2"/>
  <c r="S44" i="2"/>
  <c r="U8" i="2"/>
  <c r="E6" i="2"/>
  <c r="S6" i="2" s="1"/>
  <c r="U10" i="2"/>
  <c r="E38" i="2"/>
  <c r="T38" i="2" s="1"/>
  <c r="U62" i="2"/>
  <c r="U18" i="2"/>
  <c r="U6" i="2"/>
  <c r="U40" i="2"/>
  <c r="U50" i="2"/>
  <c r="U56" i="2"/>
  <c r="E58" i="2"/>
  <c r="T58" i="2" s="1"/>
  <c r="E68" i="2"/>
  <c r="S68" i="2" s="1"/>
  <c r="U70" i="2"/>
  <c r="U16" i="2"/>
  <c r="S86" i="2"/>
  <c r="E12" i="2"/>
  <c r="S12" i="2" s="1"/>
  <c r="E3" i="2"/>
  <c r="S3" i="2" s="1"/>
  <c r="T3" i="2"/>
  <c r="E15" i="2"/>
  <c r="R19" i="2"/>
  <c r="E19" i="2"/>
  <c r="S19" i="2" s="1"/>
  <c r="E23" i="2"/>
  <c r="S23" i="2" s="1"/>
  <c r="E27" i="2"/>
  <c r="S27" i="2" s="1"/>
  <c r="E29" i="2"/>
  <c r="E14" i="2"/>
  <c r="Q14" i="2" s="1"/>
  <c r="R14" i="2"/>
  <c r="E18" i="2"/>
  <c r="S18" i="2" s="1"/>
  <c r="E22" i="2"/>
  <c r="S22" i="2" s="1"/>
  <c r="R22" i="2"/>
  <c r="E26" i="2"/>
  <c r="S26" i="2" s="1"/>
  <c r="E5" i="2"/>
  <c r="E17" i="2"/>
  <c r="T17" i="2" s="1"/>
  <c r="E21" i="2"/>
  <c r="T21" i="2" s="1"/>
  <c r="E25" i="2"/>
  <c r="S25" i="2" s="1"/>
  <c r="Q11" i="2"/>
  <c r="T11" i="2"/>
  <c r="E11" i="2"/>
  <c r="S11" i="2"/>
  <c r="E7" i="2"/>
  <c r="R7" i="2" s="1"/>
  <c r="E16" i="2"/>
  <c r="S16" i="2" s="1"/>
  <c r="E20" i="2"/>
  <c r="R20" i="2" s="1"/>
  <c r="E24" i="2"/>
  <c r="S24" i="2" s="1"/>
  <c r="E28" i="2"/>
  <c r="D9" i="2"/>
  <c r="U13" i="2"/>
  <c r="U15" i="2"/>
  <c r="U17" i="2"/>
  <c r="U19" i="2"/>
  <c r="U21" i="2"/>
  <c r="U23" i="2"/>
  <c r="U25" i="2"/>
  <c r="Q48" i="2"/>
  <c r="S50" i="2"/>
  <c r="U66" i="2"/>
  <c r="U3" i="2"/>
  <c r="U5" i="2"/>
  <c r="U7" i="2"/>
  <c r="U9" i="2"/>
  <c r="U34" i="2"/>
  <c r="E43" i="2"/>
  <c r="T43" i="2" s="1"/>
  <c r="R43" i="2"/>
  <c r="Q43" i="2"/>
  <c r="U49" i="2"/>
  <c r="Q50" i="2"/>
  <c r="E57" i="2"/>
  <c r="S57" i="2" s="1"/>
  <c r="U72" i="2"/>
  <c r="U84" i="2"/>
  <c r="D84" i="2"/>
  <c r="P84" i="2"/>
  <c r="Q6" i="2"/>
  <c r="Q10" i="2"/>
  <c r="E30" i="2"/>
  <c r="U30" i="2"/>
  <c r="E32" i="2"/>
  <c r="Q32" i="2" s="1"/>
  <c r="U33" i="2"/>
  <c r="U39" i="2"/>
  <c r="E45" i="2"/>
  <c r="Q45" i="2" s="1"/>
  <c r="S45" i="2"/>
  <c r="R45" i="2"/>
  <c r="E59" i="2"/>
  <c r="S59" i="2" s="1"/>
  <c r="E67" i="2"/>
  <c r="R10" i="2"/>
  <c r="U37" i="2"/>
  <c r="D37" i="2"/>
  <c r="S40" i="2"/>
  <c r="E47" i="2"/>
  <c r="T47" i="2" s="1"/>
  <c r="R47" i="2"/>
  <c r="Q47" i="2"/>
  <c r="U53" i="2"/>
  <c r="S10" i="2"/>
  <c r="U14" i="2"/>
  <c r="U22" i="2"/>
  <c r="U26" i="2"/>
  <c r="U35" i="2"/>
  <c r="Q40" i="2"/>
  <c r="E49" i="2"/>
  <c r="S49" i="2" s="1"/>
  <c r="T6" i="2"/>
  <c r="E8" i="2"/>
  <c r="T8" i="2" s="1"/>
  <c r="T10" i="2"/>
  <c r="S29" i="2"/>
  <c r="E33" i="2"/>
  <c r="S33" i="2" s="1"/>
  <c r="E39" i="2"/>
  <c r="S39" i="2" s="1"/>
  <c r="U41" i="2"/>
  <c r="T48" i="2"/>
  <c r="Q56" i="2"/>
  <c r="T70" i="2"/>
  <c r="U29" i="2"/>
  <c r="E31" i="2"/>
  <c r="S31" i="2" s="1"/>
  <c r="S36" i="2"/>
  <c r="P37" i="2"/>
  <c r="U43" i="2"/>
  <c r="Q44" i="2"/>
  <c r="S46" i="2"/>
  <c r="T50" i="2"/>
  <c r="E53" i="2"/>
  <c r="S53" i="2" s="1"/>
  <c r="U57" i="2"/>
  <c r="D13" i="2"/>
  <c r="U32" i="2"/>
  <c r="R34" i="2"/>
  <c r="E35" i="2"/>
  <c r="S35" i="2" s="1"/>
  <c r="R36" i="2"/>
  <c r="U38" i="2"/>
  <c r="Q46" i="2"/>
  <c r="S48" i="2"/>
  <c r="U59" i="2"/>
  <c r="T60" i="2"/>
  <c r="Q60" i="2"/>
  <c r="T61" i="2"/>
  <c r="Q61" i="2"/>
  <c r="T62" i="2"/>
  <c r="Q62" i="2"/>
  <c r="D63" i="2"/>
  <c r="S64" i="2"/>
  <c r="R64" i="2"/>
  <c r="U82" i="2"/>
  <c r="U63" i="2"/>
  <c r="U86" i="2"/>
  <c r="R86" i="2"/>
  <c r="Q86" i="2"/>
  <c r="D41" i="2"/>
  <c r="D51" i="2"/>
  <c r="D55" i="2"/>
  <c r="E77" i="2"/>
  <c r="E79" i="2"/>
  <c r="Q79" i="2" s="1"/>
  <c r="R79" i="2"/>
  <c r="S80" i="2"/>
  <c r="R80" i="2"/>
  <c r="Q80" i="2"/>
  <c r="U88" i="2"/>
  <c r="U90" i="2"/>
  <c r="D90" i="2"/>
  <c r="P90" i="2"/>
  <c r="U92" i="2"/>
  <c r="D92" i="2"/>
  <c r="P92" i="2"/>
  <c r="T94" i="2"/>
  <c r="R94" i="2"/>
  <c r="Q94" i="2"/>
  <c r="U100" i="2"/>
  <c r="P42" i="2"/>
  <c r="U45" i="2"/>
  <c r="U51" i="2"/>
  <c r="P52" i="2"/>
  <c r="S61" i="2"/>
  <c r="S62" i="2"/>
  <c r="P63" i="2"/>
  <c r="U65" i="2"/>
  <c r="S70" i="2"/>
  <c r="R70" i="2"/>
  <c r="Q70" i="2"/>
  <c r="T80" i="2"/>
  <c r="U94" i="2"/>
  <c r="U95" i="2"/>
  <c r="R96" i="2"/>
  <c r="S74" i="2"/>
  <c r="R74" i="2"/>
  <c r="Q74" i="2"/>
  <c r="U96" i="2"/>
  <c r="U97" i="2"/>
  <c r="U98" i="2"/>
  <c r="D98" i="2"/>
  <c r="P98" i="2"/>
  <c r="R40" i="2"/>
  <c r="R44" i="2"/>
  <c r="R46" i="2"/>
  <c r="R48" i="2"/>
  <c r="R50" i="2"/>
  <c r="R56" i="2"/>
  <c r="R61" i="2"/>
  <c r="R62" i="2"/>
  <c r="S65" i="2"/>
  <c r="R65" i="2"/>
  <c r="U67" i="2"/>
  <c r="E69" i="2"/>
  <c r="S71" i="2"/>
  <c r="R71" i="2"/>
  <c r="Q71" i="2"/>
  <c r="T74" i="2"/>
  <c r="E100" i="2"/>
  <c r="S100" i="2" s="1"/>
  <c r="D42" i="2"/>
  <c r="D52" i="2"/>
  <c r="S60" i="2"/>
  <c r="Q65" i="2"/>
  <c r="E66" i="2"/>
  <c r="E73" i="2"/>
  <c r="Q73" i="2" s="1"/>
  <c r="E78" i="2"/>
  <c r="R78" i="2" s="1"/>
  <c r="D83" i="2"/>
  <c r="D99" i="2"/>
  <c r="D75" i="2"/>
  <c r="D81" i="2"/>
  <c r="U83" i="2"/>
  <c r="E85" i="2"/>
  <c r="U85" i="2"/>
  <c r="E87" i="2"/>
  <c r="T87" i="2" s="1"/>
  <c r="E89" i="2"/>
  <c r="S89" i="2" s="1"/>
  <c r="E91" i="2"/>
  <c r="E93" i="2"/>
  <c r="E95" i="2"/>
  <c r="E97" i="2"/>
  <c r="U99" i="2"/>
  <c r="S94" i="2"/>
  <c r="S96" i="2"/>
  <c r="D72" i="2"/>
  <c r="D76" i="2"/>
  <c r="D82" i="2"/>
  <c r="E88" i="2"/>
  <c r="T88" i="2" s="1"/>
  <c r="P99" i="2"/>
  <c r="AA57" i="1"/>
  <c r="I23" i="1" s="1"/>
  <c r="AA61" i="1"/>
  <c r="E24" i="1" s="1"/>
  <c r="AA29" i="1"/>
  <c r="I7" i="1" s="1"/>
  <c r="AA91" i="1"/>
  <c r="D65" i="1"/>
  <c r="AA64" i="1"/>
  <c r="E21" i="1" s="1"/>
  <c r="P111" i="1"/>
  <c r="AA45" i="1"/>
  <c r="I22" i="1" s="1"/>
  <c r="AA86" i="1"/>
  <c r="E12" i="1" s="1"/>
  <c r="AA54" i="1"/>
  <c r="I21" i="1" s="1"/>
  <c r="AA32" i="1"/>
  <c r="I69" i="1" s="1"/>
  <c r="AA35" i="1"/>
  <c r="E5" i="1" s="1"/>
  <c r="AA63" i="1"/>
  <c r="E25" i="1" s="1"/>
  <c r="G69" i="1"/>
  <c r="AA78" i="1"/>
  <c r="E36" i="1" s="1"/>
  <c r="AA99" i="1"/>
  <c r="E7" i="1" s="1"/>
  <c r="P112" i="1"/>
  <c r="G7" i="1"/>
  <c r="G71" i="1"/>
  <c r="AA96" i="1"/>
  <c r="I50" i="1" s="1"/>
  <c r="AA100" i="1"/>
  <c r="I65" i="1" s="1"/>
  <c r="P113" i="1"/>
  <c r="C54" i="1"/>
  <c r="AA34" i="1"/>
  <c r="I52" i="1" s="1"/>
  <c r="AA40" i="1"/>
  <c r="I53" i="1" s="1"/>
  <c r="AA97" i="1"/>
  <c r="I35" i="1" s="1"/>
  <c r="P114" i="1"/>
  <c r="H22" i="1"/>
  <c r="G23" i="1"/>
  <c r="AA38" i="1"/>
  <c r="E11" i="1" s="1"/>
  <c r="AA65" i="1"/>
  <c r="I38" i="1" s="1"/>
  <c r="AA90" i="1"/>
  <c r="E8" i="1" s="1"/>
  <c r="AA98" i="1"/>
  <c r="E38" i="1" s="1"/>
  <c r="AA80" i="1"/>
  <c r="I9" i="1" s="1"/>
  <c r="AA81" i="1"/>
  <c r="I70" i="1" s="1"/>
  <c r="AA84" i="1"/>
  <c r="E6" i="1" s="1"/>
  <c r="AA16" i="1"/>
  <c r="I68" i="1" s="1"/>
  <c r="AA58" i="1"/>
  <c r="I72" i="1" s="1"/>
  <c r="AA60" i="1"/>
  <c r="E55" i="1" s="1"/>
  <c r="AA36" i="1"/>
  <c r="I67" i="1" s="1"/>
  <c r="AA47" i="1"/>
  <c r="E52" i="1" s="1"/>
  <c r="AA69" i="1"/>
  <c r="E51" i="1" s="1"/>
  <c r="AA76" i="1"/>
  <c r="I6" i="1" s="1"/>
  <c r="H25" i="1"/>
  <c r="AA19" i="1"/>
  <c r="I25" i="1" s="1"/>
  <c r="AA30" i="1"/>
  <c r="I41" i="1" s="1"/>
  <c r="H41" i="1"/>
  <c r="H45" i="1" s="1"/>
  <c r="AA4" i="1"/>
  <c r="D56" i="1"/>
  <c r="Z105" i="1"/>
  <c r="AA12" i="1"/>
  <c r="I12" i="1" s="1"/>
  <c r="H12" i="1"/>
  <c r="AA53" i="1"/>
  <c r="I20" i="1" s="1"/>
  <c r="AA25" i="1"/>
  <c r="E9" i="1" s="1"/>
  <c r="D9" i="1"/>
  <c r="AA24" i="1"/>
  <c r="E42" i="1" s="1"/>
  <c r="D42" i="1"/>
  <c r="AA27" i="1"/>
  <c r="E67" i="1" s="1"/>
  <c r="D67" i="1"/>
  <c r="AA59" i="1"/>
  <c r="E37" i="1" s="1"/>
  <c r="AA68" i="1"/>
  <c r="E39" i="1" s="1"/>
  <c r="AA72" i="1"/>
  <c r="I11" i="1" s="1"/>
  <c r="H27" i="1"/>
  <c r="AA94" i="1"/>
  <c r="I27" i="1" s="1"/>
  <c r="D50" i="1"/>
  <c r="AA13" i="1"/>
  <c r="E50" i="1" s="1"/>
  <c r="AA21" i="1"/>
  <c r="I10" i="1" s="1"/>
  <c r="H10" i="1"/>
  <c r="D20" i="1"/>
  <c r="AA10" i="1"/>
  <c r="E20" i="1" s="1"/>
  <c r="E65" i="1"/>
  <c r="AA5" i="1"/>
  <c r="I66" i="1" s="1"/>
  <c r="H66" i="1"/>
  <c r="H75" i="1" s="1"/>
  <c r="AA14" i="1"/>
  <c r="I26" i="1" s="1"/>
  <c r="H26" i="1"/>
  <c r="AA28" i="1"/>
  <c r="E69" i="1" s="1"/>
  <c r="D69" i="1"/>
  <c r="AA20" i="1"/>
  <c r="I8" i="1" s="1"/>
  <c r="H8" i="1"/>
  <c r="D10" i="1"/>
  <c r="AA23" i="1"/>
  <c r="E10" i="1" s="1"/>
  <c r="AA31" i="1"/>
  <c r="I42" i="1" s="1"/>
  <c r="H42" i="1"/>
  <c r="AA101" i="1"/>
  <c r="E53" i="1" s="1"/>
  <c r="D53" i="1"/>
  <c r="AA8" i="1"/>
  <c r="I24" i="1" s="1"/>
  <c r="H24" i="1"/>
  <c r="AA17" i="1"/>
  <c r="E68" i="1" s="1"/>
  <c r="D68" i="1"/>
  <c r="AA26" i="1"/>
  <c r="I5" i="1" s="1"/>
  <c r="H5" i="1"/>
  <c r="AA33" i="1"/>
  <c r="E40" i="1" s="1"/>
  <c r="D40" i="1"/>
  <c r="H60" i="1"/>
  <c r="AA95" i="1"/>
  <c r="E26" i="1" s="1"/>
  <c r="D22" i="1"/>
  <c r="AA6" i="1"/>
  <c r="E22" i="1" s="1"/>
  <c r="D35" i="1"/>
  <c r="AA7" i="1"/>
  <c r="E35" i="1" s="1"/>
  <c r="AA22" i="1"/>
  <c r="E41" i="1" s="1"/>
  <c r="D41" i="1"/>
  <c r="AA67" i="1"/>
  <c r="I40" i="1" s="1"/>
  <c r="AA71" i="1"/>
  <c r="E23" i="1" s="1"/>
  <c r="AA79" i="1"/>
  <c r="I36" i="1" s="1"/>
  <c r="AA87" i="1"/>
  <c r="I73" i="1" s="1"/>
  <c r="AA46" i="1"/>
  <c r="I51" i="1" s="1"/>
  <c r="G52" i="1"/>
  <c r="G54" i="1"/>
  <c r="G68" i="1"/>
  <c r="G70" i="1"/>
  <c r="G72" i="1"/>
  <c r="AA15" i="1"/>
  <c r="I28" i="1" s="1"/>
  <c r="C21" i="1"/>
  <c r="C27" i="1"/>
  <c r="AA49" i="1"/>
  <c r="E66" i="1" s="1"/>
  <c r="Y105" i="1"/>
  <c r="G11" i="1"/>
  <c r="G21" i="1"/>
  <c r="C52" i="1"/>
  <c r="AB105" i="1"/>
  <c r="AA44" i="1"/>
  <c r="I39" i="1" s="1"/>
  <c r="AA52" i="1"/>
  <c r="I37" i="1" s="1"/>
  <c r="T12" i="2" l="1"/>
  <c r="Q96" i="2"/>
  <c r="T4" i="2"/>
  <c r="R57" i="2"/>
  <c r="R24" i="2"/>
  <c r="Q22" i="2"/>
  <c r="Q4" i="2"/>
  <c r="S47" i="2"/>
  <c r="S7" i="2"/>
  <c r="Q23" i="2"/>
  <c r="S87" i="2"/>
  <c r="Q59" i="2"/>
  <c r="Q7" i="2"/>
  <c r="T54" i="2"/>
  <c r="T16" i="2"/>
  <c r="Q20" i="2"/>
  <c r="S38" i="2"/>
  <c r="R58" i="2"/>
  <c r="Q58" i="2"/>
  <c r="R38" i="2"/>
  <c r="R68" i="2"/>
  <c r="T49" i="2"/>
  <c r="R100" i="2"/>
  <c r="Q68" i="2"/>
  <c r="R54" i="2"/>
  <c r="S79" i="2"/>
  <c r="R53" i="2"/>
  <c r="Q54" i="2"/>
  <c r="Q38" i="2"/>
  <c r="R59" i="2"/>
  <c r="S43" i="2"/>
  <c r="R16" i="2"/>
  <c r="Q26" i="2"/>
  <c r="R26" i="2"/>
  <c r="Q100" i="2"/>
  <c r="T39" i="2"/>
  <c r="R6" i="2"/>
  <c r="S28" i="2"/>
  <c r="S20" i="2"/>
  <c r="R23" i="2"/>
  <c r="T68" i="2"/>
  <c r="R33" i="2"/>
  <c r="Q33" i="2"/>
  <c r="Q67" i="2"/>
  <c r="T5" i="2"/>
  <c r="S56" i="2"/>
  <c r="Q49" i="2"/>
  <c r="Q27" i="2"/>
  <c r="T34" i="2"/>
  <c r="Q34" i="2"/>
  <c r="S88" i="2"/>
  <c r="T100" i="2"/>
  <c r="Q39" i="2"/>
  <c r="R49" i="2"/>
  <c r="R67" i="2"/>
  <c r="R25" i="2"/>
  <c r="Q5" i="2"/>
  <c r="T14" i="2"/>
  <c r="R27" i="2"/>
  <c r="S58" i="2"/>
  <c r="R35" i="2"/>
  <c r="R39" i="2"/>
  <c r="S4" i="2"/>
  <c r="S67" i="2"/>
  <c r="R5" i="2"/>
  <c r="T15" i="2"/>
  <c r="T29" i="2"/>
  <c r="E55" i="2"/>
  <c r="T55" i="2" s="1"/>
  <c r="E63" i="2"/>
  <c r="S8" i="2"/>
  <c r="T18" i="2"/>
  <c r="R95" i="2"/>
  <c r="Q95" i="2"/>
  <c r="E75" i="2"/>
  <c r="R75" i="2" s="1"/>
  <c r="S66" i="2"/>
  <c r="E76" i="2"/>
  <c r="E72" i="2"/>
  <c r="T93" i="2"/>
  <c r="R93" i="2"/>
  <c r="Q93" i="2"/>
  <c r="R85" i="2"/>
  <c r="Q85" i="2"/>
  <c r="S93" i="2"/>
  <c r="S85" i="2"/>
  <c r="T85" i="2"/>
  <c r="Q78" i="2"/>
  <c r="Q53" i="2"/>
  <c r="E37" i="2"/>
  <c r="R8" i="2"/>
  <c r="Q57" i="2"/>
  <c r="S32" i="2"/>
  <c r="T28" i="2"/>
  <c r="T77" i="2"/>
  <c r="T30" i="2"/>
  <c r="R30" i="2"/>
  <c r="E90" i="2"/>
  <c r="S90" i="2" s="1"/>
  <c r="E51" i="2"/>
  <c r="E13" i="2"/>
  <c r="S13" i="2" s="1"/>
  <c r="Q31" i="2"/>
  <c r="Q17" i="2"/>
  <c r="E82" i="2"/>
  <c r="T66" i="2"/>
  <c r="T91" i="2"/>
  <c r="R91" i="2"/>
  <c r="Q91" i="2"/>
  <c r="T78" i="2"/>
  <c r="E52" i="2"/>
  <c r="S52" i="2" s="1"/>
  <c r="T89" i="2"/>
  <c r="R89" i="2"/>
  <c r="Q89" i="2"/>
  <c r="E81" i="2"/>
  <c r="R81" i="2" s="1"/>
  <c r="E99" i="2"/>
  <c r="R99" i="2" s="1"/>
  <c r="S91" i="2"/>
  <c r="E83" i="2"/>
  <c r="R83" i="2" s="1"/>
  <c r="T73" i="2"/>
  <c r="E42" i="2"/>
  <c r="S42" i="2" s="1"/>
  <c r="T69" i="2"/>
  <c r="S78" i="2"/>
  <c r="R73" i="2"/>
  <c r="E41" i="2"/>
  <c r="S41" i="2" s="1"/>
  <c r="Q69" i="2"/>
  <c r="T45" i="2"/>
  <c r="Q24" i="2"/>
  <c r="T20" i="2"/>
  <c r="R11" i="2"/>
  <c r="R17" i="2"/>
  <c r="T22" i="2"/>
  <c r="T19" i="2"/>
  <c r="Q3" i="2"/>
  <c r="S95" i="2"/>
  <c r="T97" i="2"/>
  <c r="R97" i="2"/>
  <c r="Q97" i="2"/>
  <c r="E98" i="2"/>
  <c r="S98" i="2" s="1"/>
  <c r="Q77" i="2"/>
  <c r="S73" i="2"/>
  <c r="R69" i="2"/>
  <c r="T35" i="2"/>
  <c r="Q35" i="2"/>
  <c r="T53" i="2"/>
  <c r="T33" i="2"/>
  <c r="T32" i="2"/>
  <c r="E84" i="2"/>
  <c r="R84" i="2" s="1"/>
  <c r="T57" i="2"/>
  <c r="S30" i="2"/>
  <c r="T25" i="2"/>
  <c r="Q21" i="2"/>
  <c r="S17" i="2"/>
  <c r="Q15" i="2"/>
  <c r="R3" i="2"/>
  <c r="S97" i="2"/>
  <c r="Q66" i="2"/>
  <c r="R77" i="2"/>
  <c r="S69" i="2"/>
  <c r="T59" i="2"/>
  <c r="R32" i="2"/>
  <c r="Q28" i="2"/>
  <c r="T7" i="2"/>
  <c r="R21" i="2"/>
  <c r="S5" i="2"/>
  <c r="Q18" i="2"/>
  <c r="S14" i="2"/>
  <c r="T27" i="2"/>
  <c r="T23" i="2"/>
  <c r="R15" i="2"/>
  <c r="R88" i="2"/>
  <c r="Q88" i="2"/>
  <c r="T95" i="2"/>
  <c r="R87" i="2"/>
  <c r="Q87" i="2"/>
  <c r="T92" i="2"/>
  <c r="E92" i="2"/>
  <c r="S92" i="2"/>
  <c r="T79" i="2"/>
  <c r="S77" i="2"/>
  <c r="R66" i="2"/>
  <c r="T31" i="2"/>
  <c r="R31" i="2"/>
  <c r="T67" i="2"/>
  <c r="E9" i="2"/>
  <c r="R9" i="2" s="1"/>
  <c r="R28" i="2"/>
  <c r="T24" i="2"/>
  <c r="Q16" i="2"/>
  <c r="Q25" i="2"/>
  <c r="S21" i="2"/>
  <c r="T26" i="2"/>
  <c r="R18" i="2"/>
  <c r="Q19" i="2"/>
  <c r="S15" i="2"/>
  <c r="Q30" i="2"/>
  <c r="Q112" i="1"/>
  <c r="D15" i="1"/>
  <c r="Q113" i="1"/>
  <c r="Q114" i="1"/>
  <c r="D30" i="1"/>
  <c r="I60" i="1"/>
  <c r="I61" i="1" s="1"/>
  <c r="E15" i="1"/>
  <c r="E16" i="1" s="1"/>
  <c r="Q111" i="1"/>
  <c r="D45" i="1"/>
  <c r="I45" i="1"/>
  <c r="I46" i="1" s="1"/>
  <c r="D75" i="1"/>
  <c r="I75" i="1"/>
  <c r="I76" i="1" s="1"/>
  <c r="E60" i="1"/>
  <c r="E61" i="1" s="1"/>
  <c r="H30" i="1"/>
  <c r="E56" i="1"/>
  <c r="AA105" i="1"/>
  <c r="D60" i="1"/>
  <c r="E75" i="1"/>
  <c r="E76" i="1" s="1"/>
  <c r="E45" i="1"/>
  <c r="E46" i="1" s="1"/>
  <c r="H15" i="1"/>
  <c r="E30" i="1"/>
  <c r="E31" i="1" s="1"/>
  <c r="I30" i="1"/>
  <c r="I31" i="1" s="1"/>
  <c r="I15" i="1"/>
  <c r="I16" i="1" s="1"/>
  <c r="T42" i="2" l="1"/>
  <c r="S84" i="2"/>
  <c r="S83" i="2"/>
  <c r="T84" i="2"/>
  <c r="S99" i="2"/>
  <c r="R92" i="2"/>
  <c r="S81" i="2"/>
  <c r="R51" i="2"/>
  <c r="R55" i="2"/>
  <c r="T81" i="2"/>
  <c r="S55" i="2"/>
  <c r="R52" i="2"/>
  <c r="S51" i="2"/>
  <c r="T76" i="2"/>
  <c r="S76" i="2"/>
  <c r="T83" i="2"/>
  <c r="R90" i="2"/>
  <c r="T37" i="2"/>
  <c r="T98" i="2"/>
  <c r="T52" i="2"/>
  <c r="R72" i="2"/>
  <c r="T9" i="2"/>
  <c r="R42" i="2"/>
  <c r="T99" i="2"/>
  <c r="T51" i="2"/>
  <c r="T90" i="2"/>
  <c r="S72" i="2"/>
  <c r="R41" i="2"/>
  <c r="S82" i="2"/>
  <c r="T63" i="2"/>
  <c r="T82" i="2"/>
  <c r="T13" i="2"/>
  <c r="T75" i="2"/>
  <c r="R37" i="2"/>
  <c r="R63" i="2"/>
  <c r="S9" i="2"/>
  <c r="R98" i="2"/>
  <c r="T41" i="2"/>
  <c r="R13" i="2"/>
  <c r="S37" i="2"/>
  <c r="T72" i="2"/>
  <c r="R76" i="2"/>
  <c r="S75" i="2"/>
  <c r="S63" i="2"/>
  <c r="R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V2" authorId="0" shapeId="0" xr:uid="{A6AB7EB4-400B-4DAC-962A-5CDE11A485C4}">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T82" authorId="1" shapeId="0" xr:uid="{F25A6F4B-23E5-41EE-9D4F-9DEDB4226090}">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V83" authorId="0" shapeId="0" xr:uid="{A1D5CB1C-CB7F-4029-9216-6028BC6F5FB5}">
      <text>
        <r>
          <rPr>
            <b/>
            <sz val="9"/>
            <color indexed="81"/>
            <rFont val="Tahoma"/>
            <family val="2"/>
          </rPr>
          <t>Steve Casper:</t>
        </r>
        <r>
          <rPr>
            <sz val="9"/>
            <color indexed="81"/>
            <rFont val="Tahoma"/>
            <family val="2"/>
          </rPr>
          <t xml:space="preserve">
going from whites to red tees this yr</t>
        </r>
      </text>
    </comment>
    <comment ref="V90" authorId="0" shapeId="0" xr:uid="{7BEED557-78BB-4B4F-A5D4-76881E382609}">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<sst xmlns="http://schemas.openxmlformats.org/spreadsheetml/2006/main" count="576" uniqueCount="212">
  <si>
    <t xml:space="preserve">2024 Men's League </t>
  </si>
  <si>
    <t>Players</t>
  </si>
  <si>
    <t>B9 Par</t>
  </si>
  <si>
    <t>Back 9</t>
  </si>
  <si>
    <t>Hole 10</t>
  </si>
  <si>
    <t>Hole 11</t>
  </si>
  <si>
    <t>Hole 12</t>
  </si>
  <si>
    <t>Hole 13</t>
  </si>
  <si>
    <t>Hole 14</t>
  </si>
  <si>
    <t>Hole 15</t>
  </si>
  <si>
    <t>Hole 16</t>
  </si>
  <si>
    <t>Hole 17</t>
  </si>
  <si>
    <t>Hole 18</t>
  </si>
  <si>
    <t>Par</t>
  </si>
  <si>
    <t>Wk 4</t>
  </si>
  <si>
    <t>Net</t>
  </si>
  <si>
    <t>Norman's Sharks</t>
  </si>
  <si>
    <t xml:space="preserve">9 Hole </t>
  </si>
  <si>
    <t>Arnie's Army</t>
  </si>
  <si>
    <t>Player</t>
  </si>
  <si>
    <t>Team</t>
  </si>
  <si>
    <t>Actual</t>
  </si>
  <si>
    <t>HDCP</t>
  </si>
  <si>
    <t>Wk4 HDCP</t>
  </si>
  <si>
    <t>Wk5 HDCP</t>
  </si>
  <si>
    <t>Team 1</t>
  </si>
  <si>
    <t>Actual Score</t>
  </si>
  <si>
    <t>Handicap</t>
  </si>
  <si>
    <t>Score</t>
  </si>
  <si>
    <t>Team 8</t>
  </si>
  <si>
    <t>Almasi, Andrew</t>
  </si>
  <si>
    <t>Ehens, Matt</t>
  </si>
  <si>
    <t>Cluskey, Ron</t>
  </si>
  <si>
    <t>Almasi, Joe</t>
  </si>
  <si>
    <t>Roberson, Damon</t>
  </si>
  <si>
    <t>Pierson, Greg (N)</t>
  </si>
  <si>
    <t>Almasi, Matt</t>
  </si>
  <si>
    <t>Walraven, Noah (N)</t>
  </si>
  <si>
    <t>Copple, Jim</t>
  </si>
  <si>
    <t>Almasi, Tom</t>
  </si>
  <si>
    <t>Stillson, Jeremy</t>
  </si>
  <si>
    <t>Carter, Greg</t>
  </si>
  <si>
    <t>Askam, Tim</t>
  </si>
  <si>
    <t>Clark, John</t>
  </si>
  <si>
    <t>Putrich, Josh</t>
  </si>
  <si>
    <t>Babcock, Nick (N)</t>
  </si>
  <si>
    <t>Centers, Jason</t>
  </si>
  <si>
    <t>Casper, Steve</t>
  </si>
  <si>
    <t>Balagna, Max (N)</t>
  </si>
  <si>
    <t>Evans, Ethan (N)</t>
  </si>
  <si>
    <t>Patterson, Jim</t>
  </si>
  <si>
    <t>Begner, Josh</t>
  </si>
  <si>
    <t>Schmeig, Joel</t>
  </si>
  <si>
    <t>Blum, Kenny</t>
  </si>
  <si>
    <t>Mackie, Greg</t>
  </si>
  <si>
    <t>Ruff, Jake (N)</t>
  </si>
  <si>
    <t>Blum, Tanner (N)</t>
  </si>
  <si>
    <t>Frietsch, Bill (N)</t>
  </si>
  <si>
    <t>Burwell, Brandon</t>
  </si>
  <si>
    <t>Blum, Tucker (N)</t>
  </si>
  <si>
    <t>Avg Team HDCP</t>
  </si>
  <si>
    <t>Bolton, Brook</t>
  </si>
  <si>
    <t>To Par</t>
  </si>
  <si>
    <t>Bourque, Philip</t>
  </si>
  <si>
    <t>Brown, Tim</t>
  </si>
  <si>
    <t>Gary's Players</t>
  </si>
  <si>
    <t>Watson's Kneeknockers</t>
  </si>
  <si>
    <t>Team 4</t>
  </si>
  <si>
    <t>Team 3</t>
  </si>
  <si>
    <t>Cafferty, Pat</t>
  </si>
  <si>
    <t>Homer, Keith (N)</t>
  </si>
  <si>
    <t>McCoy, Derek (N)</t>
  </si>
  <si>
    <t>Howard, Chris</t>
  </si>
  <si>
    <t>Graves, Nate</t>
  </si>
  <si>
    <t>Caulkins, Paul</t>
  </si>
  <si>
    <t>Ott, Alex</t>
  </si>
  <si>
    <t>Jehle, Nick</t>
  </si>
  <si>
    <t>Ludwig, Jay</t>
  </si>
  <si>
    <t>Claerhout, Todd</t>
  </si>
  <si>
    <t>Maier, Tom</t>
  </si>
  <si>
    <t>Thornton, Bryan</t>
  </si>
  <si>
    <t>Phillips, Ralph</t>
  </si>
  <si>
    <t>Thompson, Craig</t>
  </si>
  <si>
    <t>Colgan, Jack</t>
  </si>
  <si>
    <t>Steffes, Adam</t>
  </si>
  <si>
    <t>Conklin, Tom</t>
  </si>
  <si>
    <t>Shreck, Adam</t>
  </si>
  <si>
    <t>Cosby, Doug (N)</t>
  </si>
  <si>
    <t>Coulter, Ken</t>
  </si>
  <si>
    <t>Criswell, Larry</t>
  </si>
  <si>
    <t>The Golden Bears</t>
  </si>
  <si>
    <t>Trevino's Highballers</t>
  </si>
  <si>
    <t>Dunbar, Al</t>
  </si>
  <si>
    <t>Team 5</t>
  </si>
  <si>
    <t>Team 2</t>
  </si>
  <si>
    <t>Durst, Justin</t>
  </si>
  <si>
    <t>Tuttle, Gene</t>
  </si>
  <si>
    <t>Price, Curt</t>
  </si>
  <si>
    <t>Price, Eric</t>
  </si>
  <si>
    <t>Ekstrand, Jared</t>
  </si>
  <si>
    <t>Johns, Nate</t>
  </si>
  <si>
    <t>Heinz, Dan (N)</t>
  </si>
  <si>
    <t>Evans, Clark</t>
  </si>
  <si>
    <t>Urbanc, Moke</t>
  </si>
  <si>
    <t>McKinty, John</t>
  </si>
  <si>
    <t>Monroe, Nate</t>
  </si>
  <si>
    <t>Frye, Kevin</t>
  </si>
  <si>
    <t>Ewalt, Alex</t>
  </si>
  <si>
    <t>Monroe, Jim</t>
  </si>
  <si>
    <t>Ewalt, Britt</t>
  </si>
  <si>
    <t>Fletcher, Mat</t>
  </si>
  <si>
    <t>Franks, Jason (N)</t>
  </si>
  <si>
    <t>Reick, Jon (N)</t>
  </si>
  <si>
    <t>Jackson, Bob</t>
  </si>
  <si>
    <t>Peterson, Andy (N)</t>
  </si>
  <si>
    <t>Guppy, Matt</t>
  </si>
  <si>
    <t>Halloway, Chad</t>
  </si>
  <si>
    <t>Hogan's Heroes</t>
  </si>
  <si>
    <t>Wannabe Masters</t>
  </si>
  <si>
    <t>Harmon, Aaron</t>
  </si>
  <si>
    <t xml:space="preserve">Team 7 </t>
  </si>
  <si>
    <t>Team 9</t>
  </si>
  <si>
    <t>Harms, Tim</t>
  </si>
  <si>
    <t>Threw, Mick</t>
  </si>
  <si>
    <t>Hart, Seth</t>
  </si>
  <si>
    <t>Nader, James</t>
  </si>
  <si>
    <t>Haulk, Jake</t>
  </si>
  <si>
    <t>Wiebler, David</t>
  </si>
  <si>
    <t>Stover, Kyle</t>
  </si>
  <si>
    <t>Kirvin, Zach</t>
  </si>
  <si>
    <t>Sumner, Branden (N)</t>
  </si>
  <si>
    <t>Jansen, Coe (N)</t>
  </si>
  <si>
    <t>Jehle, Scott</t>
  </si>
  <si>
    <t>Northrup, Jim</t>
  </si>
  <si>
    <t>Weiskopf's Wiseguys</t>
  </si>
  <si>
    <t>The Caddyshacks</t>
  </si>
  <si>
    <t>Team 6</t>
  </si>
  <si>
    <t>Team 10</t>
  </si>
  <si>
    <t>Stillson, Ray</t>
  </si>
  <si>
    <t>Welch, Michael (N)</t>
  </si>
  <si>
    <t>Miller, Steven</t>
  </si>
  <si>
    <t>Renner, Mike (N)</t>
  </si>
  <si>
    <t>Ramsay, Dave</t>
  </si>
  <si>
    <t>Pierson, Brent</t>
  </si>
  <si>
    <t>Self, Dallas</t>
  </si>
  <si>
    <t>Prater, Todd (N)</t>
  </si>
  <si>
    <r>
      <t xml:space="preserve">* Points: Win = 1, tie = .5 ; Last 2 weeks (8/1 &amp; 8/8) - Win = 2, tie = 1 ; </t>
    </r>
    <r>
      <rPr>
        <sz val="11"/>
        <color rgb="FFE26B0A"/>
        <rFont val="Calibri"/>
        <family val="2"/>
      </rPr>
      <t>(Point standings sorted left to right)</t>
    </r>
  </si>
  <si>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</si>
  <si>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</si>
  <si>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</si>
  <si>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</si>
  <si>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</si>
  <si>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</si>
  <si>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</si>
  <si>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</si>
  <si>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</si>
  <si>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</si>
  <si>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</si>
  <si>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</si>
  <si>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</si>
  <si>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</si>
  <si>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</si>
  <si>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</si>
  <si>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</si>
  <si>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</si>
  <si>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</si>
  <si>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</si>
  <si>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</si>
  <si>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Top 10 NET</t>
  </si>
  <si>
    <t xml:space="preserve"> </t>
  </si>
  <si>
    <t>HDCP PAR =</t>
  </si>
  <si>
    <t xml:space="preserve">2024 Actual Scores </t>
  </si>
  <si>
    <t>Weekly Handicap - will be based on 4 best scores, once attendance reaches 4, Wk 1 - Hdcp score equivlant will drop off, once attend = 6 wk1 - Hdcp seed 2 drops off)</t>
  </si>
  <si>
    <t>Name</t>
  </si>
  <si>
    <t>2024 Status ?</t>
  </si>
  <si>
    <t>2024 Team #</t>
  </si>
  <si>
    <t>Wk 1 - HDCP Score Equivlant</t>
  </si>
  <si>
    <t>Wk 1 -F9</t>
  </si>
  <si>
    <t>Wk 2 -B9</t>
  </si>
  <si>
    <t>Wk 3-F9</t>
  </si>
  <si>
    <t>Wk 4 -B9</t>
  </si>
  <si>
    <t>Wk 6-B9</t>
  </si>
  <si>
    <t>Wk 7-F9</t>
  </si>
  <si>
    <t>Wk 8-B9</t>
  </si>
  <si>
    <t>Wk 9-F9</t>
  </si>
  <si>
    <t>WK 10-B9</t>
  </si>
  <si>
    <t>WK 11-F9</t>
  </si>
  <si>
    <t>Wk 1 - HDCP</t>
  </si>
  <si>
    <t>Wk 2 - HDCP</t>
  </si>
  <si>
    <t>Wk 3 - HDCP</t>
  </si>
  <si>
    <t>Wk 4 - HDCP</t>
  </si>
  <si>
    <t>Wk 5 - Hdcp</t>
  </si>
  <si>
    <t>Attendance</t>
  </si>
  <si>
    <t xml:space="preserve">new = 0, HCDP Special Adj - 1, not new = 2, </t>
  </si>
  <si>
    <t>TBD</t>
  </si>
  <si>
    <t xml:space="preserve">New League Members - First 2 SCORES, Handicap will be calculated using the </t>
  </si>
  <si>
    <t>following Formula and Gross Score Ranges.</t>
  </si>
  <si>
    <t>Gross Score Ranges</t>
  </si>
  <si>
    <t>up to 46</t>
  </si>
  <si>
    <t>47-55</t>
  </si>
  <si>
    <t>56 - 69</t>
  </si>
  <si>
    <t>70+</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</si>
  <si>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</si>
  <si>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</si>
  <si>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</si>
  <si>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</si>
  <si>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</si>
  <si>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</si>
  <si>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</si>
  <si>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
  </si>
  <si>
    <t xml:space="preserve">Yellow color in WK 1 and/or WK 2 - HDCP Score Equivalent (COL'S D&amp;E) indicates player has 4  or 6 current year scores in, </t>
  </si>
  <si>
    <t xml:space="preserve">the starting handicap score equivalants will drop out of the HDCP Calculation (WK 1 @ 4 current YR scores &amp; WK 2 @ 6 current YR scores).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</si>
</sst>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19"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E26B0A"/>
      <name val="Calibri"/>
      <family val="2"/>
    </font>
    <font>
      <b/>
      <sz val="11"/>
      <color rgb="FF000000"/>
      <name val="Calibri"/>
      <family val="2"/>
    </font>
    <font>
      <b/>
      <sz val="10"/>
      <color rgb="FFFFFFFF"/>
      <name val="Calibri"/>
      <family val="2"/>
    </font>
    <font>
      <b/>
      <sz val="12"/>
      <color rgb="FFFFFFFF"/>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23">
    <fill>
      <patternFill patternType="none"/>
    </fill>
    <fill>
      <patternFill patternType="gray125"/>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FFFCC"/>
        <bgColor rgb="FF000000"/>
      </patternFill>
    </fill>
    <fill>
      <patternFill patternType="solid">
        <fgColor rgb="FF92D050"/>
        <bgColor rgb="FF000000"/>
      </patternFill>
    </fill>
    <fill>
      <patternFill patternType="solid">
        <fgColor rgb="FFFFFF99"/>
        <bgColor indexed="64"/>
      </patternFill>
    </fill>
    <fill>
      <patternFill patternType="solid">
        <fgColor rgb="FFFFFF99"/>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ABF8F"/>
        <bgColor rgb="FF000000"/>
      </patternFill>
    </fill>
    <fill>
      <patternFill patternType="solid">
        <fgColor rgb="FFB7DEE8"/>
        <bgColor rgb="FF000000"/>
      </patternFill>
    </fill>
    <fill>
      <patternFill patternType="solid">
        <fgColor rgb="FFFFFFCC"/>
        <bgColor indexed="64"/>
      </patternFill>
    </fill>
    <fill>
      <patternFill patternType="solid">
        <fgColor theme="9" tint="0.59999389629810485"/>
        <bgColor rgb="FF000000"/>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70">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8" fillId="0" borderId="0" xfId="0" applyFont="1"/>
    <xf numFmtId="0" fontId="9" fillId="2" borderId="1" xfId="1" applyFont="1" applyFill="1" applyBorder="1" applyAlignment="1">
      <alignment horizontal="center"/>
    </xf>
    <xf numFmtId="0" fontId="9" fillId="3" borderId="1" xfId="1" applyFont="1" applyFill="1" applyBorder="1" applyAlignment="1">
      <alignment horizontal="center"/>
    </xf>
    <xf numFmtId="0" fontId="5" fillId="0" borderId="0" xfId="1" applyFont="1"/>
    <xf numFmtId="14" fontId="10" fillId="0" borderId="0" xfId="1" applyNumberFormat="1" applyFont="1" applyAlignment="1">
      <alignment horizontal="center"/>
    </xf>
    <xf numFmtId="0" fontId="9" fillId="0" borderId="0" xfId="1" applyFont="1" applyAlignment="1">
      <alignment horizontal="center"/>
    </xf>
    <xf numFmtId="0" fontId="9" fillId="2" borderId="2" xfId="1" applyFont="1" applyFill="1" applyBorder="1" applyAlignment="1">
      <alignment horizontal="center"/>
    </xf>
    <xf numFmtId="0" fontId="9" fillId="3" borderId="2" xfId="1" applyFont="1" applyFill="1" applyBorder="1" applyAlignment="1">
      <alignment horizontal="center"/>
    </xf>
    <xf numFmtId="0" fontId="8" fillId="4" borderId="0" xfId="0" applyFont="1" applyFill="1"/>
    <xf numFmtId="0" fontId="8" fillId="4" borderId="0" xfId="0" applyFont="1" applyFill="1" applyAlignment="1">
      <alignment horizontal="center" vertical="center" wrapText="1"/>
    </xf>
    <xf numFmtId="0" fontId="2" fillId="5" borderId="1" xfId="1" applyFont="1" applyFill="1" applyBorder="1"/>
    <xf numFmtId="0" fontId="2" fillId="5" borderId="1" xfId="1" applyFont="1" applyFill="1" applyBorder="1" applyAlignment="1">
      <alignment horizontal="center"/>
    </xf>
    <xf numFmtId="0" fontId="2" fillId="4" borderId="1" xfId="1" applyFont="1" applyFill="1" applyBorder="1" applyAlignment="1">
      <alignment horizontal="center"/>
    </xf>
    <xf numFmtId="0" fontId="2" fillId="4" borderId="1" xfId="1" applyFont="1" applyFill="1" applyBorder="1" applyAlignment="1">
      <alignment horizontal="center" wrapText="1"/>
    </xf>
    <xf numFmtId="0" fontId="9" fillId="0" borderId="0" xfId="1" applyFont="1"/>
    <xf numFmtId="0" fontId="9" fillId="2" borderId="3" xfId="1" applyFont="1" applyFill="1" applyBorder="1" applyAlignment="1">
      <alignment horizontal="center"/>
    </xf>
    <xf numFmtId="0" fontId="9" fillId="3" borderId="3" xfId="1" applyFont="1" applyFill="1" applyBorder="1" applyAlignment="1">
      <alignment horizontal="center"/>
    </xf>
    <xf numFmtId="0" fontId="8" fillId="4" borderId="0" xfId="0" applyFont="1" applyFill="1" applyAlignment="1">
      <alignment wrapText="1"/>
    </xf>
    <xf numFmtId="0" fontId="8" fillId="4" borderId="0" xfId="0" applyFont="1" applyFill="1" applyAlignment="1">
      <alignment horizontal="center"/>
    </xf>
    <xf numFmtId="0" fontId="8" fillId="6" borderId="0" xfId="0" applyFont="1" applyFill="1"/>
    <xf numFmtId="0" fontId="2" fillId="5" borderId="3" xfId="1" applyFont="1" applyFill="1" applyBorder="1"/>
    <xf numFmtId="0" fontId="2" fillId="5" borderId="3" xfId="1" applyFont="1" applyFill="1" applyBorder="1" applyAlignment="1">
      <alignment horizontal="center"/>
    </xf>
    <xf numFmtId="0" fontId="2" fillId="4" borderId="3" xfId="1" applyFont="1" applyFill="1" applyBorder="1" applyAlignment="1">
      <alignment horizontal="center"/>
    </xf>
    <xf numFmtId="0" fontId="2" fillId="4" borderId="3" xfId="1" applyFont="1" applyFill="1" applyBorder="1" applyAlignment="1">
      <alignment horizontal="center" wrapText="1"/>
    </xf>
    <xf numFmtId="0" fontId="9" fillId="0" borderId="4" xfId="0" applyFont="1" applyBorder="1"/>
    <xf numFmtId="1" fontId="6" fillId="7" borderId="4" xfId="0" applyNumberFormat="1" applyFont="1" applyFill="1" applyBorder="1" applyAlignment="1">
      <alignment horizontal="center"/>
    </xf>
    <xf numFmtId="0" fontId="9" fillId="0" borderId="0" xfId="1" applyFont="1" applyAlignment="1">
      <alignment horizontal="center" vertical="center"/>
    </xf>
    <xf numFmtId="1" fontId="8" fillId="0" borderId="0" xfId="0" applyNumberFormat="1" applyFont="1" applyAlignment="1">
      <alignment horizontal="center"/>
    </xf>
    <xf numFmtId="2" fontId="8" fillId="0" borderId="0" xfId="0" applyNumberFormat="1" applyFont="1" applyAlignment="1">
      <alignment horizontal="center"/>
    </xf>
    <xf numFmtId="2" fontId="8" fillId="6" borderId="5" xfId="0" applyNumberFormat="1" applyFont="1" applyFill="1" applyBorder="1" applyAlignment="1">
      <alignment horizontal="center"/>
    </xf>
    <xf numFmtId="0" fontId="6" fillId="8" borderId="4" xfId="0" applyFont="1" applyFill="1" applyBorder="1" applyAlignment="1">
      <alignment horizontal="left" indent="1"/>
    </xf>
    <xf numFmtId="1" fontId="6" fillId="8" borderId="4" xfId="0" applyNumberFormat="1" applyFont="1" applyFill="1" applyBorder="1" applyAlignment="1">
      <alignment horizontal="center"/>
    </xf>
    <xf numFmtId="0" fontId="9" fillId="7" borderId="4" xfId="0" applyFont="1" applyFill="1" applyBorder="1"/>
    <xf numFmtId="0" fontId="6" fillId="7" borderId="4" xfId="0" applyFont="1" applyFill="1" applyBorder="1" applyAlignment="1">
      <alignment horizontal="left" indent="1"/>
    </xf>
    <xf numFmtId="0" fontId="6" fillId="0" borderId="4" xfId="0" applyFont="1" applyBorder="1" applyAlignment="1">
      <alignment horizontal="left" indent="1"/>
    </xf>
    <xf numFmtId="0" fontId="2" fillId="7" borderId="4" xfId="1" applyFont="1" applyFill="1" applyBorder="1" applyAlignment="1">
      <alignment horizontal="center"/>
    </xf>
    <xf numFmtId="0" fontId="5" fillId="7" borderId="4" xfId="1" applyFont="1" applyFill="1" applyBorder="1" applyAlignment="1">
      <alignment horizontal="center"/>
    </xf>
    <xf numFmtId="164" fontId="5" fillId="7" borderId="4" xfId="1" applyNumberFormat="1" applyFont="1" applyFill="1" applyBorder="1" applyAlignment="1">
      <alignment horizontal="center"/>
    </xf>
    <xf numFmtId="1" fontId="5" fillId="8" borderId="4" xfId="1" applyNumberFormat="1" applyFont="1" applyFill="1" applyBorder="1" applyAlignment="1">
      <alignment horizontal="center"/>
    </xf>
    <xf numFmtId="1" fontId="5" fillId="7" borderId="4" xfId="1" applyNumberFormat="1" applyFont="1" applyFill="1" applyBorder="1" applyAlignment="1">
      <alignment horizontal="center"/>
    </xf>
    <xf numFmtId="0" fontId="2" fillId="0" borderId="4" xfId="1" applyFont="1" applyBorder="1" applyAlignment="1">
      <alignment horizontal="center"/>
    </xf>
    <xf numFmtId="0" fontId="5" fillId="0" borderId="4" xfId="1" applyFont="1" applyBorder="1" applyAlignment="1">
      <alignment horizontal="center"/>
    </xf>
    <xf numFmtId="164" fontId="5" fillId="0" borderId="4" xfId="1" applyNumberFormat="1" applyFont="1" applyBorder="1" applyAlignment="1">
      <alignment horizontal="center"/>
    </xf>
    <xf numFmtId="0" fontId="2" fillId="0" borderId="4" xfId="1" applyFont="1" applyBorder="1"/>
    <xf numFmtId="1" fontId="6" fillId="0" borderId="4" xfId="0" applyNumberFormat="1" applyFont="1" applyBorder="1" applyAlignment="1">
      <alignment horizontal="center"/>
    </xf>
    <xf numFmtId="0" fontId="8" fillId="0" borderId="4" xfId="0" applyFont="1" applyBorder="1"/>
    <xf numFmtId="1" fontId="5" fillId="6" borderId="4" xfId="1" applyNumberFormat="1" applyFont="1" applyFill="1" applyBorder="1" applyAlignment="1">
      <alignment horizontal="center"/>
    </xf>
    <xf numFmtId="0" fontId="6" fillId="0" borderId="6" xfId="0" applyFont="1" applyBorder="1" applyAlignment="1">
      <alignment horizontal="left"/>
    </xf>
    <xf numFmtId="0" fontId="6" fillId="0" borderId="0" xfId="0" applyFont="1" applyAlignment="1">
      <alignment horizontal="left"/>
    </xf>
    <xf numFmtId="1" fontId="6" fillId="6" borderId="4" xfId="0" applyNumberFormat="1" applyFont="1" applyFill="1" applyBorder="1" applyAlignment="1">
      <alignment horizontal="center"/>
    </xf>
    <xf numFmtId="0" fontId="2" fillId="0" borderId="6" xfId="1" applyFont="1" applyBorder="1"/>
    <xf numFmtId="0" fontId="5" fillId="0" borderId="6" xfId="1" applyFont="1" applyBorder="1" applyAlignment="1">
      <alignment horizontal="center"/>
    </xf>
    <xf numFmtId="164" fontId="5" fillId="0" borderId="6" xfId="1" applyNumberFormat="1" applyFont="1" applyBorder="1" applyAlignment="1">
      <alignment horizontal="center"/>
    </xf>
    <xf numFmtId="1" fontId="6" fillId="0" borderId="6" xfId="0" applyNumberFormat="1" applyFont="1" applyBorder="1" applyAlignment="1">
      <alignment horizontal="center"/>
    </xf>
    <xf numFmtId="2" fontId="8" fillId="7" borderId="4" xfId="0" applyNumberFormat="1" applyFont="1" applyFill="1" applyBorder="1" applyAlignment="1">
      <alignment horizontal="left"/>
    </xf>
    <xf numFmtId="0" fontId="2" fillId="0" borderId="7" xfId="1" applyFont="1" applyBorder="1"/>
    <xf numFmtId="0" fontId="5" fillId="0" borderId="7" xfId="1" applyFont="1" applyBorder="1" applyAlignment="1">
      <alignment horizontal="center"/>
    </xf>
    <xf numFmtId="164" fontId="5" fillId="0" borderId="7" xfId="1" applyNumberFormat="1" applyFont="1" applyBorder="1" applyAlignment="1">
      <alignment horizontal="center"/>
    </xf>
    <xf numFmtId="1" fontId="6" fillId="0" borderId="7" xfId="0" applyNumberFormat="1" applyFont="1" applyBorder="1" applyAlignment="1">
      <alignment horizontal="center"/>
    </xf>
    <xf numFmtId="0" fontId="5" fillId="0" borderId="8" xfId="0" applyFont="1" applyBorder="1" applyAlignment="1">
      <alignment horizontal="left"/>
    </xf>
    <xf numFmtId="0" fontId="5" fillId="0" borderId="6" xfId="0" applyFont="1" applyBorder="1" applyAlignment="1">
      <alignment horizontal="left"/>
    </xf>
    <xf numFmtId="0" fontId="6" fillId="0" borderId="6" xfId="0" applyFont="1" applyBorder="1"/>
    <xf numFmtId="0" fontId="6" fillId="0" borderId="9" xfId="0" applyFont="1" applyBorder="1"/>
    <xf numFmtId="0" fontId="12" fillId="9" borderId="4" xfId="0" applyFont="1" applyFill="1" applyBorder="1" applyAlignment="1">
      <alignment horizontal="center"/>
    </xf>
    <xf numFmtId="0" fontId="12" fillId="10" borderId="4" xfId="0" applyFont="1" applyFill="1" applyBorder="1" applyAlignment="1">
      <alignment horizontal="center"/>
    </xf>
    <xf numFmtId="1" fontId="12" fillId="10" borderId="4" xfId="0" applyNumberFormat="1" applyFont="1" applyFill="1" applyBorder="1" applyAlignment="1">
      <alignment horizontal="center"/>
    </xf>
    <xf numFmtId="164" fontId="12" fillId="10" borderId="4" xfId="0" applyNumberFormat="1" applyFont="1" applyFill="1" applyBorder="1" applyAlignment="1">
      <alignment horizontal="center"/>
    </xf>
    <xf numFmtId="0" fontId="13" fillId="11" borderId="0" xfId="0" applyFont="1" applyFill="1" applyAlignment="1">
      <alignment horizontal="center"/>
    </xf>
    <xf numFmtId="0" fontId="14" fillId="11" borderId="0" xfId="0" applyFont="1" applyFill="1" applyAlignment="1">
      <alignment horizontal="center"/>
    </xf>
    <xf numFmtId="0" fontId="8" fillId="6" borderId="4" xfId="0" applyFont="1" applyFill="1" applyBorder="1" applyAlignment="1">
      <alignment horizontal="center"/>
    </xf>
    <xf numFmtId="165" fontId="8" fillId="6" borderId="4" xfId="0" applyNumberFormat="1" applyFont="1" applyFill="1" applyBorder="1" applyAlignment="1">
      <alignment horizontal="center"/>
    </xf>
    <xf numFmtId="1" fontId="8" fillId="6" borderId="4" xfId="0" applyNumberFormat="1" applyFont="1" applyFill="1" applyBorder="1" applyAlignment="1">
      <alignment horizontal="center"/>
    </xf>
    <xf numFmtId="1" fontId="8" fillId="7" borderId="4" xfId="0" applyNumberFormat="1" applyFont="1" applyFill="1" applyBorder="1" applyAlignment="1">
      <alignment horizontal="center"/>
    </xf>
    <xf numFmtId="0" fontId="8" fillId="7" borderId="4" xfId="0" applyFont="1" applyFill="1" applyBorder="1" applyAlignment="1">
      <alignment horizontal="center"/>
    </xf>
    <xf numFmtId="0" fontId="8" fillId="0" borderId="4" xfId="0" applyFont="1" applyBorder="1" applyAlignment="1">
      <alignment horizontal="center"/>
    </xf>
    <xf numFmtId="1" fontId="8" fillId="0" borderId="4" xfId="0" applyNumberFormat="1" applyFont="1" applyBorder="1" applyAlignment="1">
      <alignment horizontal="center"/>
    </xf>
    <xf numFmtId="0" fontId="8" fillId="12" borderId="4" xfId="0" applyFont="1" applyFill="1" applyBorder="1" applyAlignment="1">
      <alignment horizontal="center"/>
    </xf>
    <xf numFmtId="165" fontId="8" fillId="7" borderId="4" xfId="0" applyNumberFormat="1" applyFont="1" applyFill="1" applyBorder="1" applyAlignment="1">
      <alignment horizontal="center"/>
    </xf>
    <xf numFmtId="0" fontId="9" fillId="0" borderId="0" xfId="0" applyFont="1"/>
    <xf numFmtId="1" fontId="8" fillId="7" borderId="0" xfId="0" applyNumberFormat="1" applyFont="1" applyFill="1" applyAlignment="1">
      <alignment horizontal="center"/>
    </xf>
    <xf numFmtId="2" fontId="8" fillId="6" borderId="0" xfId="0" applyNumberFormat="1" applyFont="1" applyFill="1" applyAlignment="1">
      <alignment horizontal="center"/>
    </xf>
    <xf numFmtId="0" fontId="9" fillId="7" borderId="0" xfId="0" applyFont="1" applyFill="1"/>
    <xf numFmtId="0" fontId="8" fillId="0" borderId="0" xfId="0" applyFont="1" applyAlignment="1">
      <alignment horizontal="center"/>
    </xf>
    <xf numFmtId="0" fontId="9" fillId="2" borderId="10" xfId="1" applyFont="1" applyFill="1" applyBorder="1" applyAlignment="1">
      <alignment horizontal="center"/>
    </xf>
    <xf numFmtId="0" fontId="9" fillId="2" borderId="7" xfId="1" applyFont="1" applyFill="1" applyBorder="1" applyAlignment="1">
      <alignment horizontal="center"/>
    </xf>
    <xf numFmtId="0" fontId="9" fillId="3" borderId="7" xfId="1" applyFont="1" applyFill="1" applyBorder="1" applyAlignment="1">
      <alignment horizontal="center"/>
    </xf>
    <xf numFmtId="164" fontId="9" fillId="0" borderId="0" xfId="1" applyNumberFormat="1" applyFont="1" applyAlignment="1">
      <alignment horizontal="center"/>
    </xf>
    <xf numFmtId="164" fontId="8" fillId="0" borderId="0" xfId="0" applyNumberFormat="1" applyFont="1" applyAlignment="1">
      <alignment horizontal="center"/>
    </xf>
    <xf numFmtId="164" fontId="9" fillId="3" borderId="0" xfId="1" applyNumberFormat="1" applyFont="1" applyFill="1" applyAlignment="1">
      <alignment horizontal="center"/>
    </xf>
    <xf numFmtId="164" fontId="9" fillId="13" borderId="0" xfId="1" applyNumberFormat="1" applyFont="1" applyFill="1" applyAlignment="1">
      <alignment horizontal="center"/>
    </xf>
    <xf numFmtId="1" fontId="9" fillId="0" borderId="0" xfId="1" applyNumberFormat="1" applyFont="1" applyAlignment="1">
      <alignment horizontal="center"/>
    </xf>
    <xf numFmtId="166" fontId="9" fillId="0" borderId="0" xfId="2" applyNumberFormat="1" applyFont="1" applyFill="1" applyBorder="1" applyAlignment="1"/>
    <xf numFmtId="166" fontId="9" fillId="0" borderId="0" xfId="1" applyNumberFormat="1" applyFont="1"/>
    <xf numFmtId="9" fontId="9" fillId="0" borderId="0" xfId="2" applyFont="1" applyFill="1" applyBorder="1" applyAlignment="1"/>
    <xf numFmtId="1" fontId="8" fillId="14" borderId="0" xfId="0" applyNumberFormat="1" applyFont="1" applyFill="1" applyAlignment="1">
      <alignment horizontal="center"/>
    </xf>
    <xf numFmtId="1" fontId="6" fillId="15" borderId="4" xfId="0" applyNumberFormat="1" applyFont="1" applyFill="1" applyBorder="1" applyAlignment="1">
      <alignment horizontal="center"/>
    </xf>
    <xf numFmtId="0" fontId="8" fillId="16" borderId="4" xfId="0" applyFont="1" applyFill="1" applyBorder="1" applyAlignment="1">
      <alignment horizontal="center"/>
    </xf>
    <xf numFmtId="165" fontId="8" fillId="17" borderId="4" xfId="0" applyNumberFormat="1" applyFont="1" applyFill="1" applyBorder="1" applyAlignment="1">
      <alignment horizontal="center"/>
    </xf>
    <xf numFmtId="0" fontId="8" fillId="17" borderId="4" xfId="0" applyFont="1" applyFill="1" applyBorder="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6" fillId="18" borderId="8" xfId="0" applyFont="1" applyFill="1" applyBorder="1" applyAlignment="1">
      <alignment horizontal="right"/>
    </xf>
    <xf numFmtId="164" fontId="6" fillId="18" borderId="9" xfId="0" applyNumberFormat="1" applyFont="1" applyFill="1" applyBorder="1" applyAlignment="1">
      <alignment horizontal="center"/>
    </xf>
    <xf numFmtId="0" fontId="6" fillId="18" borderId="0" xfId="0" applyFont="1" applyFill="1" applyAlignment="1">
      <alignment horizontal="left"/>
    </xf>
    <xf numFmtId="0" fontId="6" fillId="18" borderId="0" xfId="0" applyFont="1" applyFill="1" applyAlignment="1">
      <alignment horizontal="center"/>
    </xf>
    <xf numFmtId="0" fontId="6" fillId="18" borderId="0" xfId="0" applyFont="1" applyFill="1"/>
    <xf numFmtId="0" fontId="6" fillId="12" borderId="0" xfId="0" applyFont="1" applyFill="1"/>
    <xf numFmtId="0" fontId="6" fillId="0" borderId="5" xfId="0" applyFont="1" applyBorder="1"/>
    <xf numFmtId="0" fontId="6" fillId="0" borderId="5" xfId="0" applyFont="1" applyBorder="1" applyAlignment="1">
      <alignment horizontal="center" wrapText="1"/>
    </xf>
    <xf numFmtId="0" fontId="6" fillId="4" borderId="5" xfId="0" applyFont="1" applyFill="1" applyBorder="1" applyAlignment="1">
      <alignment horizontal="center" wrapText="1"/>
    </xf>
    <xf numFmtId="0" fontId="12" fillId="6" borderId="12" xfId="0" applyFont="1" applyFill="1" applyBorder="1" applyAlignment="1">
      <alignment horizontal="center" wrapText="1"/>
    </xf>
    <xf numFmtId="0" fontId="6" fillId="19" borderId="5" xfId="0" applyFont="1" applyFill="1" applyBorder="1" applyAlignment="1">
      <alignment wrapText="1"/>
    </xf>
    <xf numFmtId="0" fontId="6" fillId="19" borderId="5" xfId="0" applyFont="1" applyFill="1" applyBorder="1"/>
    <xf numFmtId="0" fontId="12" fillId="6" borderId="5" xfId="0" applyFont="1" applyFill="1" applyBorder="1" applyAlignment="1">
      <alignment horizontal="center" wrapText="1"/>
    </xf>
    <xf numFmtId="0" fontId="12" fillId="8" borderId="5" xfId="0" applyFont="1" applyFill="1" applyBorder="1" applyAlignment="1">
      <alignment horizont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6" fillId="15" borderId="0" xfId="0" applyFont="1" applyFill="1"/>
    <xf numFmtId="0" fontId="16" fillId="0" borderId="0" xfId="0" applyFont="1"/>
    <xf numFmtId="0" fontId="16" fillId="0" borderId="9" xfId="0" applyFont="1" applyBorder="1"/>
    <xf numFmtId="0" fontId="16" fillId="0" borderId="4" xfId="0" applyFont="1" applyBorder="1"/>
    <xf numFmtId="0" fontId="16" fillId="0" borderId="0" xfId="0" applyFont="1" applyAlignment="1">
      <alignment horizontal="center"/>
    </xf>
    <xf numFmtId="0" fontId="6" fillId="0" borderId="0" xfId="0" applyFont="1" applyAlignment="1">
      <alignment horizontal="center" vertical="center"/>
    </xf>
    <xf numFmtId="0" fontId="15" fillId="0" borderId="0" xfId="0" applyFont="1"/>
    <xf numFmtId="0" fontId="15" fillId="0" borderId="0" xfId="0" applyFont="1" applyAlignment="1">
      <alignment horizontal="center" wrapText="1"/>
    </xf>
    <xf numFmtId="0" fontId="15" fillId="0" borderId="0" xfId="0" applyFont="1" applyAlignment="1">
      <alignment horizontal="center" vertical="center"/>
    </xf>
    <xf numFmtId="0" fontId="15" fillId="0" borderId="0" xfId="0" applyFont="1" applyAlignment="1">
      <alignment horizontal="center"/>
    </xf>
    <xf numFmtId="0" fontId="6" fillId="6" borderId="0" xfId="0" applyFont="1" applyFill="1" applyAlignment="1">
      <alignment horizontal="center"/>
    </xf>
    <xf numFmtId="0" fontId="6" fillId="6" borderId="0" xfId="0" applyFont="1" applyFill="1"/>
    <xf numFmtId="0" fontId="6" fillId="0" borderId="6" xfId="0" applyFont="1" applyBorder="1" applyAlignment="1">
      <alignment horizontal="center"/>
    </xf>
    <xf numFmtId="0" fontId="6" fillId="0" borderId="9" xfId="0" applyFont="1" applyBorder="1" applyAlignment="1">
      <alignment horizontal="center"/>
    </xf>
    <xf numFmtId="0" fontId="8" fillId="0" borderId="8" xfId="0" applyFont="1" applyBorder="1" applyAlignment="1">
      <alignment horizontal="center" vertical="center"/>
    </xf>
    <xf numFmtId="0" fontId="6" fillId="0" borderId="6" xfId="0" applyFont="1" applyBorder="1" applyAlignment="1">
      <alignment horizontal="center"/>
    </xf>
    <xf numFmtId="0" fontId="6" fillId="0" borderId="9" xfId="0" applyFont="1" applyBorder="1" applyAlignment="1">
      <alignment horizontal="center"/>
    </xf>
    <xf numFmtId="0" fontId="8" fillId="0" borderId="8" xfId="0" applyFont="1" applyBorder="1" applyAlignment="1">
      <alignment horizontal="center"/>
    </xf>
    <xf numFmtId="0" fontId="6" fillId="0" borderId="6" xfId="0" applyFont="1" applyBorder="1"/>
    <xf numFmtId="0" fontId="6" fillId="0" borderId="9" xfId="0" applyFont="1" applyBorder="1"/>
    <xf numFmtId="0" fontId="12" fillId="0" borderId="11" xfId="0" applyFont="1" applyBorder="1" applyAlignment="1">
      <alignment horizontal="center" wrapText="1"/>
    </xf>
    <xf numFmtId="0" fontId="6" fillId="7" borderId="4" xfId="0" applyFont="1" applyFill="1" applyBorder="1" applyAlignment="1">
      <alignment horizontal="center" wrapText="1"/>
    </xf>
    <xf numFmtId="1" fontId="6" fillId="7" borderId="5" xfId="0" applyNumberFormat="1" applyFont="1" applyFill="1" applyBorder="1" applyAlignment="1">
      <alignment horizontal="center"/>
    </xf>
    <xf numFmtId="0" fontId="6" fillId="7" borderId="5" xfId="0" applyFont="1" applyFill="1" applyBorder="1" applyAlignment="1">
      <alignment horizontal="center"/>
    </xf>
    <xf numFmtId="0" fontId="6" fillId="7" borderId="5" xfId="0" applyFont="1" applyFill="1" applyBorder="1" applyAlignment="1">
      <alignment horizontal="center" vertical="center"/>
    </xf>
    <xf numFmtId="0" fontId="15" fillId="7" borderId="0" xfId="0" applyFont="1" applyFill="1" applyAlignment="1">
      <alignment horizontal="center" vertical="center"/>
    </xf>
    <xf numFmtId="0" fontId="6" fillId="0" borderId="4" xfId="0" applyFont="1" applyBorder="1"/>
    <xf numFmtId="49" fontId="6" fillId="0" borderId="4" xfId="0" applyNumberFormat="1" applyFont="1" applyBorder="1"/>
    <xf numFmtId="0" fontId="6" fillId="0" borderId="4" xfId="0" applyFont="1" applyBorder="1" applyAlignment="1">
      <alignment horizontal="center"/>
    </xf>
    <xf numFmtId="0" fontId="6" fillId="0" borderId="4" xfId="0" applyFont="1" applyBorder="1"/>
    <xf numFmtId="1" fontId="6" fillId="12" borderId="5" xfId="0" applyNumberFormat="1" applyFont="1" applyFill="1" applyBorder="1" applyAlignment="1">
      <alignment horizontal="center"/>
    </xf>
    <xf numFmtId="0" fontId="6" fillId="13" borderId="0" xfId="0" applyFont="1" applyFill="1"/>
    <xf numFmtId="49" fontId="6" fillId="0" borderId="0" xfId="0" applyNumberFormat="1" applyFont="1"/>
    <xf numFmtId="0" fontId="6" fillId="0" borderId="0" xfId="0" applyFont="1"/>
    <xf numFmtId="0" fontId="6" fillId="0" borderId="4" xfId="0" applyFont="1" applyBorder="1" applyAlignment="1">
      <alignment horizontal="center"/>
    </xf>
    <xf numFmtId="0" fontId="6" fillId="0" borderId="2" xfId="0" applyFont="1" applyBorder="1"/>
    <xf numFmtId="0" fontId="15" fillId="12" borderId="0" xfId="0" applyFont="1" applyFill="1"/>
    <xf numFmtId="0" fontId="15" fillId="20" borderId="0" xfId="0" applyFont="1" applyFill="1"/>
    <xf numFmtId="0" fontId="15" fillId="20" borderId="0" xfId="0" applyFont="1" applyFill="1" applyAlignment="1">
      <alignment horizontal="center" wrapText="1"/>
    </xf>
    <xf numFmtId="0" fontId="15" fillId="21" borderId="0" xfId="0" quotePrefix="1" applyFont="1" applyFill="1"/>
    <xf numFmtId="0" fontId="15" fillId="22" borderId="0" xfId="0" applyFont="1" applyFill="1"/>
    <xf numFmtId="0" fontId="15" fillId="22" borderId="0" xfId="0" applyFont="1" applyFill="1" applyAlignment="1">
      <alignment horizontal="center" wrapText="1"/>
    </xf>
  </cellXfs>
  <cellStyles count="3">
    <cellStyle name="Normal" xfId="0" builtinId="0"/>
    <cellStyle name="Normal 3 2" xfId="1" xr:uid="{B6B7D88C-E885-42C7-8CDE-B9D21E297FC9}"/>
    <cellStyle name="Percent 2" xfId="2" xr:uid="{380481B5-3279-436D-919E-09456ECD4E97}"/>
  </cellStyles>
  <dxfs count="10">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95</xdr:row>
      <xdr:rowOff>57150</xdr:rowOff>
    </xdr:from>
    <xdr:to>
      <xdr:col>5</xdr:col>
      <xdr:colOff>875742</xdr:colOff>
      <xdr:row>109</xdr:row>
      <xdr:rowOff>1</xdr:rowOff>
    </xdr:to>
    <xdr:pic>
      <xdr:nvPicPr>
        <xdr:cNvPr id="3" name="Picture 2">
          <a:extLst>
            <a:ext uri="{FF2B5EF4-FFF2-40B4-BE49-F238E27FC236}">
              <a16:creationId xmlns:a16="http://schemas.microsoft.com/office/drawing/2014/main" id="{361A59C1-2FE6-7831-D8EE-8A216AA65345}"/>
            </a:ext>
          </a:extLst>
        </xdr:cNvPr>
        <xdr:cNvPicPr>
          <a:picLocks noChangeAspect="1"/>
        </xdr:cNvPicPr>
      </xdr:nvPicPr>
      <xdr:blipFill>
        <a:blip xmlns:r="http://schemas.openxmlformats.org/officeDocument/2006/relationships" r:embed="rId1"/>
        <a:stretch>
          <a:fillRect/>
        </a:stretch>
      </xdr:blipFill>
      <xdr:spPr>
        <a:xfrm>
          <a:off x="247651" y="19516725"/>
          <a:ext cx="4561916" cy="3067051"/>
        </a:xfrm>
        <a:prstGeom prst="rect">
          <a:avLst/>
        </a:prstGeom>
      </xdr:spPr>
    </xdr:pic>
    <xdr:clientData/>
  </xdr:twoCellAnchor>
  <xdr:twoCellAnchor editAs="oneCell">
    <xdr:from>
      <xdr:col>0</xdr:col>
      <xdr:colOff>228600</xdr:colOff>
      <xdr:row>109</xdr:row>
      <xdr:rowOff>28575</xdr:rowOff>
    </xdr:from>
    <xdr:to>
      <xdr:col>5</xdr:col>
      <xdr:colOff>901721</xdr:colOff>
      <xdr:row>128</xdr:row>
      <xdr:rowOff>85724</xdr:rowOff>
    </xdr:to>
    <xdr:pic>
      <xdr:nvPicPr>
        <xdr:cNvPr id="4" name="Picture 3">
          <a:extLst>
            <a:ext uri="{FF2B5EF4-FFF2-40B4-BE49-F238E27FC236}">
              <a16:creationId xmlns:a16="http://schemas.microsoft.com/office/drawing/2014/main" id="{B386FE49-F619-0440-CC74-6261050138E5}"/>
            </a:ext>
          </a:extLst>
        </xdr:cNvPr>
        <xdr:cNvPicPr>
          <a:picLocks noChangeAspect="1"/>
        </xdr:cNvPicPr>
      </xdr:nvPicPr>
      <xdr:blipFill>
        <a:blip xmlns:r="http://schemas.openxmlformats.org/officeDocument/2006/relationships" r:embed="rId2"/>
        <a:stretch>
          <a:fillRect/>
        </a:stretch>
      </xdr:blipFill>
      <xdr:spPr>
        <a:xfrm>
          <a:off x="228600" y="22612350"/>
          <a:ext cx="4606946" cy="3752849"/>
        </a:xfrm>
        <a:prstGeom prst="rect">
          <a:avLst/>
        </a:prstGeom>
      </xdr:spPr>
    </xdr:pic>
    <xdr:clientData/>
  </xdr:twoCellAnchor>
  <xdr:twoCellAnchor editAs="oneCell">
    <xdr:from>
      <xdr:col>1</xdr:col>
      <xdr:colOff>0</xdr:colOff>
      <xdr:row>130</xdr:row>
      <xdr:rowOff>0</xdr:rowOff>
    </xdr:from>
    <xdr:to>
      <xdr:col>9</xdr:col>
      <xdr:colOff>67689</xdr:colOff>
      <xdr:row>145</xdr:row>
      <xdr:rowOff>124241</xdr:rowOff>
    </xdr:to>
    <xdr:pic>
      <xdr:nvPicPr>
        <xdr:cNvPr id="2" name="Picture 1">
          <a:extLst>
            <a:ext uri="{FF2B5EF4-FFF2-40B4-BE49-F238E27FC236}">
              <a16:creationId xmlns:a16="http://schemas.microsoft.com/office/drawing/2014/main" id="{CF874942-BBB7-AAD0-6225-CB49AA9D7195}"/>
            </a:ext>
          </a:extLst>
        </xdr:cNvPr>
        <xdr:cNvPicPr>
          <a:picLocks noChangeAspect="1"/>
        </xdr:cNvPicPr>
      </xdr:nvPicPr>
      <xdr:blipFill>
        <a:blip xmlns:r="http://schemas.openxmlformats.org/officeDocument/2006/relationships" r:embed="rId3"/>
        <a:stretch>
          <a:fillRect/>
        </a:stretch>
      </xdr:blipFill>
      <xdr:spPr>
        <a:xfrm>
          <a:off x="295275" y="26660475"/>
          <a:ext cx="7268589" cy="29817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0D930-C9B4-4F15-98B1-45FD42F3BA6F}">
  <sheetPr>
    <pageSetUpPr fitToPage="1"/>
  </sheetPr>
  <dimension ref="A1:AC137"/>
  <sheetViews>
    <sheetView tabSelected="1" zoomScaleNormal="100" workbookViewId="0">
      <selection activeCell="N123" sqref="N123"/>
    </sheetView>
  </sheetViews>
  <sheetFormatPr defaultRowHeight="15" x14ac:dyDescent="0.25"/>
  <cols>
    <col min="1" max="1" width="4.42578125" style="9" customWidth="1"/>
    <col min="2" max="2" width="22.7109375" style="9" customWidth="1"/>
    <col min="3" max="3" width="12.7109375" style="9" customWidth="1"/>
    <col min="4" max="4" width="10" style="9" customWidth="1"/>
    <col min="5" max="5" width="9.140625" style="9"/>
    <col min="6" max="6" width="22.285156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7.42578125" style="9" customWidth="1"/>
    <col min="16" max="17" width="8.5703125" style="9" customWidth="1"/>
    <col min="18" max="18" width="8.85546875" style="9" customWidth="1"/>
    <col min="19" max="19" width="10" style="9" customWidth="1"/>
    <col min="20" max="20" width="9" style="9" customWidth="1"/>
    <col min="21" max="24" width="9.140625" style="9" customWidth="1"/>
    <col min="25" max="25" width="8.28515625" style="9" customWidth="1"/>
    <col min="26" max="26" width="9.5703125" style="9" customWidth="1"/>
    <col min="27" max="27" width="9" style="9" customWidth="1"/>
    <col min="28" max="28" width="10.85546875" style="9" customWidth="1"/>
    <col min="29" max="29" width="12" style="9" customWidth="1"/>
    <col min="30" max="16384" width="9.140625" style="9"/>
  </cols>
  <sheetData>
    <row r="1" spans="2:29" ht="15.75" x14ac:dyDescent="0.25">
      <c r="B1" s="1" t="s">
        <v>0</v>
      </c>
      <c r="C1" s="2">
        <v>98</v>
      </c>
      <c r="D1" s="3" t="s">
        <v>1</v>
      </c>
      <c r="E1" s="4"/>
      <c r="F1" s="5">
        <v>45456</v>
      </c>
      <c r="G1" s="6" t="s">
        <v>2</v>
      </c>
      <c r="H1" s="7">
        <v>36</v>
      </c>
      <c r="I1" s="8"/>
      <c r="J1" s="8"/>
      <c r="K1" s="8"/>
      <c r="L1" s="8"/>
      <c r="N1" s="10" t="s">
        <v>3</v>
      </c>
      <c r="O1" s="11"/>
      <c r="P1" s="12" t="s">
        <v>4</v>
      </c>
      <c r="Q1" s="12" t="s">
        <v>5</v>
      </c>
      <c r="R1" s="12" t="s">
        <v>6</v>
      </c>
      <c r="S1" s="12" t="s">
        <v>7</v>
      </c>
      <c r="T1" s="12" t="s">
        <v>8</v>
      </c>
      <c r="U1" s="13" t="s">
        <v>9</v>
      </c>
      <c r="V1" s="13" t="s">
        <v>10</v>
      </c>
      <c r="W1" s="12" t="s">
        <v>11</v>
      </c>
      <c r="X1" s="13" t="s">
        <v>12</v>
      </c>
      <c r="Y1" s="11"/>
      <c r="Z1" s="11"/>
      <c r="AA1" s="11"/>
      <c r="AB1" s="11"/>
      <c r="AC1" s="11"/>
    </row>
    <row r="2" spans="2:29" ht="24" customHeight="1" x14ac:dyDescent="0.25">
      <c r="C2" s="14"/>
      <c r="D2" s="8"/>
      <c r="E2" s="15"/>
      <c r="F2" s="14"/>
      <c r="G2" s="14"/>
      <c r="H2" s="14"/>
      <c r="I2" s="8"/>
      <c r="J2" s="8"/>
      <c r="K2" s="8"/>
      <c r="L2" s="8"/>
      <c r="N2" s="16" t="s">
        <v>168</v>
      </c>
      <c r="O2" s="2"/>
      <c r="P2" s="17" t="s">
        <v>13</v>
      </c>
      <c r="Q2" s="17" t="s">
        <v>13</v>
      </c>
      <c r="R2" s="17" t="s">
        <v>13</v>
      </c>
      <c r="S2" s="17" t="s">
        <v>13</v>
      </c>
      <c r="T2" s="17" t="s">
        <v>13</v>
      </c>
      <c r="U2" s="18" t="s">
        <v>13</v>
      </c>
      <c r="V2" s="18" t="s">
        <v>13</v>
      </c>
      <c r="W2" s="17" t="s">
        <v>13</v>
      </c>
      <c r="X2" s="18" t="s">
        <v>13</v>
      </c>
      <c r="Y2" s="11"/>
      <c r="Z2" s="19" t="s">
        <v>14</v>
      </c>
      <c r="AA2" s="11"/>
      <c r="AB2" s="20" t="s">
        <v>15</v>
      </c>
      <c r="AC2" s="11"/>
    </row>
    <row r="3" spans="2:29" ht="18.75" customHeight="1" x14ac:dyDescent="0.25">
      <c r="B3" s="21" t="s">
        <v>16</v>
      </c>
      <c r="C3" s="21"/>
      <c r="D3" s="22" t="s">
        <v>17</v>
      </c>
      <c r="E3" s="23" t="s">
        <v>15</v>
      </c>
      <c r="F3" s="21" t="s">
        <v>18</v>
      </c>
      <c r="G3" s="21"/>
      <c r="H3" s="22" t="s">
        <v>17</v>
      </c>
      <c r="I3" s="24" t="s">
        <v>15</v>
      </c>
      <c r="J3" s="8"/>
      <c r="K3" s="8"/>
      <c r="L3" s="8"/>
      <c r="N3" s="25" t="s">
        <v>19</v>
      </c>
      <c r="O3" s="16" t="s">
        <v>20</v>
      </c>
      <c r="P3" s="26">
        <v>4</v>
      </c>
      <c r="Q3" s="26">
        <v>4</v>
      </c>
      <c r="R3" s="26">
        <v>4</v>
      </c>
      <c r="S3" s="26">
        <v>3</v>
      </c>
      <c r="T3" s="26">
        <v>4</v>
      </c>
      <c r="U3" s="27">
        <v>5</v>
      </c>
      <c r="V3" s="27">
        <v>4</v>
      </c>
      <c r="W3" s="26">
        <v>3</v>
      </c>
      <c r="X3" s="27">
        <v>5</v>
      </c>
      <c r="Y3" s="19" t="s">
        <v>21</v>
      </c>
      <c r="Z3" s="28" t="s">
        <v>22</v>
      </c>
      <c r="AA3" s="29" t="s">
        <v>15</v>
      </c>
      <c r="AB3" s="28" t="s">
        <v>23</v>
      </c>
      <c r="AC3" s="30" t="s">
        <v>24</v>
      </c>
    </row>
    <row r="4" spans="2:29" ht="18.75" customHeight="1" x14ac:dyDescent="0.25">
      <c r="B4" s="31" t="s">
        <v>25</v>
      </c>
      <c r="C4" s="31" t="s">
        <v>26</v>
      </c>
      <c r="D4" s="32" t="s">
        <v>27</v>
      </c>
      <c r="E4" s="33" t="s">
        <v>28</v>
      </c>
      <c r="F4" s="31" t="s">
        <v>29</v>
      </c>
      <c r="G4" s="31" t="s">
        <v>26</v>
      </c>
      <c r="H4" s="32" t="s">
        <v>27</v>
      </c>
      <c r="I4" s="34" t="s">
        <v>28</v>
      </c>
      <c r="J4" s="8"/>
      <c r="K4" s="8"/>
      <c r="L4" s="8"/>
      <c r="N4" s="35" t="s">
        <v>30</v>
      </c>
      <c r="O4" s="36">
        <v>7</v>
      </c>
      <c r="P4" s="37">
        <v>6</v>
      </c>
      <c r="Q4" s="37">
        <v>7</v>
      </c>
      <c r="R4" s="37">
        <v>6</v>
      </c>
      <c r="S4" s="37">
        <v>5</v>
      </c>
      <c r="T4" s="37">
        <v>6</v>
      </c>
      <c r="U4" s="37">
        <v>8</v>
      </c>
      <c r="V4" s="37">
        <v>7</v>
      </c>
      <c r="W4" s="37">
        <v>6</v>
      </c>
      <c r="X4" s="37">
        <v>8</v>
      </c>
      <c r="Y4" s="38">
        <f t="shared" ref="Y4:Y35" si="0">IF(P4&gt;1,SUM(P4:X4),"")</f>
        <v>59</v>
      </c>
      <c r="Z4" s="38">
        <f t="shared" ref="Z4:Z35" si="1">IF(AB4="TBD","TBD",ROUND(AB4,0))</f>
        <v>18</v>
      </c>
      <c r="AA4" s="38">
        <f t="shared" ref="AA4:AA35" si="2">IF(P4&gt;0,SUM(Y4-Z4)," ")</f>
        <v>41</v>
      </c>
      <c r="AB4" s="39">
        <v>18.06666666666667</v>
      </c>
      <c r="AC4" s="40">
        <v>19.450000000000003</v>
      </c>
    </row>
    <row r="5" spans="2:29" ht="15.75" x14ac:dyDescent="0.25">
      <c r="B5" s="41" t="s">
        <v>31</v>
      </c>
      <c r="C5" s="42">
        <f t="shared" ref="C5:C14" si="3">INDEX($Y$4:$Y$102,MATCH(B5,$N$4:$N$102,0))</f>
        <v>39</v>
      </c>
      <c r="D5" s="42">
        <f t="shared" ref="D5:D14" si="4">INDEX($Z$4:$Z$102,MATCH(B5,$N$4:$N$102,0))</f>
        <v>7</v>
      </c>
      <c r="E5" s="42">
        <f t="shared" ref="E5:E14" si="5">INDEX($AA$4:$AA$102,MATCH(B5,$N$4:$N$102,0))</f>
        <v>32</v>
      </c>
      <c r="F5" s="41" t="s">
        <v>32</v>
      </c>
      <c r="G5" s="42">
        <f t="shared" ref="G5:G14" si="6">INDEX($Y$4:$Y$102,MATCH(F5,$N$4:$N$102,0))</f>
        <v>43</v>
      </c>
      <c r="H5" s="42">
        <f t="shared" ref="H5:H14" si="7">INDEX($Z$4:$Z$102,MATCH(F5,$N$4:$N$102,0))</f>
        <v>11</v>
      </c>
      <c r="I5" s="42">
        <f t="shared" ref="I5:I14" si="8">INDEX($AA$4:$AA$102,MATCH(F5,$N$4:$N$102,0))</f>
        <v>32</v>
      </c>
      <c r="J5" s="8"/>
      <c r="K5" s="8"/>
      <c r="L5" s="8"/>
      <c r="N5" s="35" t="s">
        <v>33</v>
      </c>
      <c r="O5" s="36">
        <v>10</v>
      </c>
      <c r="P5" s="37">
        <v>5</v>
      </c>
      <c r="Q5" s="37">
        <v>4</v>
      </c>
      <c r="R5" s="37">
        <v>5</v>
      </c>
      <c r="S5" s="37">
        <v>4</v>
      </c>
      <c r="T5" s="37">
        <v>5</v>
      </c>
      <c r="U5" s="37">
        <v>4</v>
      </c>
      <c r="V5" s="37">
        <v>5</v>
      </c>
      <c r="W5" s="37">
        <v>5</v>
      </c>
      <c r="X5" s="37">
        <v>6</v>
      </c>
      <c r="Y5" s="38">
        <f t="shared" si="0"/>
        <v>43</v>
      </c>
      <c r="Z5" s="38">
        <f t="shared" si="1"/>
        <v>11</v>
      </c>
      <c r="AA5" s="38">
        <f t="shared" si="2"/>
        <v>32</v>
      </c>
      <c r="AB5" s="39">
        <v>11.450000000000003</v>
      </c>
      <c r="AC5" s="40">
        <v>8.6999999999999957</v>
      </c>
    </row>
    <row r="6" spans="2:29" ht="15.75" x14ac:dyDescent="0.25">
      <c r="B6" s="41" t="s">
        <v>34</v>
      </c>
      <c r="C6" s="42">
        <f t="shared" si="3"/>
        <v>41</v>
      </c>
      <c r="D6" s="42">
        <f t="shared" si="4"/>
        <v>8</v>
      </c>
      <c r="E6" s="42">
        <f t="shared" si="5"/>
        <v>33</v>
      </c>
      <c r="F6" s="41" t="s">
        <v>35</v>
      </c>
      <c r="G6" s="42">
        <f t="shared" si="6"/>
        <v>44</v>
      </c>
      <c r="H6" s="42">
        <f t="shared" si="7"/>
        <v>11</v>
      </c>
      <c r="I6" s="42">
        <f t="shared" si="8"/>
        <v>33</v>
      </c>
      <c r="J6" s="8"/>
      <c r="K6" s="8"/>
      <c r="L6" s="8"/>
      <c r="N6" s="43" t="s">
        <v>36</v>
      </c>
      <c r="O6" s="36">
        <v>4</v>
      </c>
      <c r="P6" s="37">
        <v>5</v>
      </c>
      <c r="Q6" s="37">
        <v>5</v>
      </c>
      <c r="R6" s="37">
        <v>5</v>
      </c>
      <c r="S6" s="37">
        <v>4</v>
      </c>
      <c r="T6" s="37">
        <v>6</v>
      </c>
      <c r="U6" s="37">
        <v>5</v>
      </c>
      <c r="V6" s="37">
        <v>7</v>
      </c>
      <c r="W6" s="37">
        <v>4</v>
      </c>
      <c r="X6" s="37">
        <v>8</v>
      </c>
      <c r="Y6" s="38">
        <f t="shared" si="0"/>
        <v>49</v>
      </c>
      <c r="Z6" s="38">
        <f t="shared" si="1"/>
        <v>16</v>
      </c>
      <c r="AA6" s="38">
        <f t="shared" si="2"/>
        <v>33</v>
      </c>
      <c r="AB6" s="39">
        <v>16.207142857142863</v>
      </c>
      <c r="AC6" s="40">
        <v>14.207142857142863</v>
      </c>
    </row>
    <row r="7" spans="2:29" ht="15.75" x14ac:dyDescent="0.25">
      <c r="B7" s="41" t="s">
        <v>37</v>
      </c>
      <c r="C7" s="42">
        <f t="shared" si="3"/>
        <v>53</v>
      </c>
      <c r="D7" s="42">
        <f t="shared" si="4"/>
        <v>19</v>
      </c>
      <c r="E7" s="42">
        <f t="shared" si="5"/>
        <v>34</v>
      </c>
      <c r="F7" s="41" t="s">
        <v>38</v>
      </c>
      <c r="G7" s="42">
        <f t="shared" si="6"/>
        <v>44</v>
      </c>
      <c r="H7" s="42">
        <f t="shared" si="7"/>
        <v>9</v>
      </c>
      <c r="I7" s="42">
        <f t="shared" si="8"/>
        <v>35</v>
      </c>
      <c r="J7" s="8"/>
      <c r="K7" s="8"/>
      <c r="L7" s="8"/>
      <c r="N7" s="35" t="s">
        <v>39</v>
      </c>
      <c r="O7" s="36">
        <v>5</v>
      </c>
      <c r="P7" s="37">
        <v>7</v>
      </c>
      <c r="Q7" s="37">
        <v>6</v>
      </c>
      <c r="R7" s="37">
        <v>6</v>
      </c>
      <c r="S7" s="37">
        <v>4</v>
      </c>
      <c r="T7" s="37">
        <v>5</v>
      </c>
      <c r="U7" s="37">
        <v>5</v>
      </c>
      <c r="V7" s="37">
        <v>6</v>
      </c>
      <c r="W7" s="37">
        <v>4</v>
      </c>
      <c r="X7" s="37">
        <v>8</v>
      </c>
      <c r="Y7" s="38">
        <f t="shared" si="0"/>
        <v>51</v>
      </c>
      <c r="Z7" s="38">
        <f t="shared" si="1"/>
        <v>20</v>
      </c>
      <c r="AA7" s="38">
        <f t="shared" si="2"/>
        <v>31</v>
      </c>
      <c r="AB7" s="39">
        <v>19.662500000000001</v>
      </c>
      <c r="AC7" s="40">
        <v>17.756250000000001</v>
      </c>
    </row>
    <row r="8" spans="2:29" ht="15.75" x14ac:dyDescent="0.25">
      <c r="B8" s="41" t="s">
        <v>40</v>
      </c>
      <c r="C8" s="42">
        <f t="shared" si="3"/>
        <v>35</v>
      </c>
      <c r="D8" s="42">
        <f t="shared" si="4"/>
        <v>1</v>
      </c>
      <c r="E8" s="42">
        <f t="shared" si="5"/>
        <v>34</v>
      </c>
      <c r="F8" s="41" t="s">
        <v>41</v>
      </c>
      <c r="G8" s="42">
        <f t="shared" si="6"/>
        <v>51</v>
      </c>
      <c r="H8" s="42">
        <f t="shared" si="7"/>
        <v>16</v>
      </c>
      <c r="I8" s="42">
        <f t="shared" si="8"/>
        <v>35</v>
      </c>
      <c r="J8" s="8"/>
      <c r="K8" s="8"/>
      <c r="L8" s="8"/>
      <c r="N8" s="35" t="s">
        <v>42</v>
      </c>
      <c r="O8" s="36">
        <v>3</v>
      </c>
      <c r="P8" s="37">
        <v>5</v>
      </c>
      <c r="Q8" s="37">
        <v>4</v>
      </c>
      <c r="R8" s="37">
        <v>5</v>
      </c>
      <c r="S8" s="37">
        <v>4</v>
      </c>
      <c r="T8" s="37">
        <v>5</v>
      </c>
      <c r="U8" s="37">
        <v>6</v>
      </c>
      <c r="V8" s="37">
        <v>4</v>
      </c>
      <c r="W8" s="37">
        <v>4</v>
      </c>
      <c r="X8" s="37">
        <v>7</v>
      </c>
      <c r="Y8" s="38">
        <f t="shared" si="0"/>
        <v>44</v>
      </c>
      <c r="Z8" s="38">
        <f t="shared" si="1"/>
        <v>8</v>
      </c>
      <c r="AA8" s="38">
        <f t="shared" si="2"/>
        <v>36</v>
      </c>
      <c r="AB8" s="39">
        <v>8.43333333333333</v>
      </c>
      <c r="AC8" s="40">
        <v>8.18333333333333</v>
      </c>
    </row>
    <row r="9" spans="2:29" ht="15.75" x14ac:dyDescent="0.25">
      <c r="B9" s="41" t="s">
        <v>43</v>
      </c>
      <c r="C9" s="42">
        <f t="shared" si="3"/>
        <v>43</v>
      </c>
      <c r="D9" s="42">
        <f t="shared" si="4"/>
        <v>8</v>
      </c>
      <c r="E9" s="42">
        <f t="shared" si="5"/>
        <v>35</v>
      </c>
      <c r="F9" s="41" t="s">
        <v>44</v>
      </c>
      <c r="G9" s="42">
        <f t="shared" si="6"/>
        <v>40</v>
      </c>
      <c r="H9" s="42">
        <f t="shared" si="7"/>
        <v>4</v>
      </c>
      <c r="I9" s="42">
        <f t="shared" si="8"/>
        <v>36</v>
      </c>
      <c r="J9" s="8"/>
      <c r="K9" s="8"/>
      <c r="L9" s="8"/>
      <c r="N9" s="35" t="s">
        <v>45</v>
      </c>
      <c r="O9" s="36">
        <v>6</v>
      </c>
      <c r="P9" s="37"/>
      <c r="Q9" s="37"/>
      <c r="R9" s="37"/>
      <c r="S9" s="37"/>
      <c r="T9" s="37"/>
      <c r="U9" s="37"/>
      <c r="V9" s="37"/>
      <c r="W9" s="37"/>
      <c r="X9" s="37"/>
      <c r="Y9" s="38" t="str">
        <f t="shared" si="0"/>
        <v/>
      </c>
      <c r="Z9" s="38">
        <f t="shared" si="1"/>
        <v>11</v>
      </c>
      <c r="AA9" s="38" t="str">
        <f t="shared" si="2"/>
        <v xml:space="preserve"> </v>
      </c>
      <c r="AB9" s="39">
        <v>11.100000000000001</v>
      </c>
      <c r="AC9" s="40">
        <v>11.100000000000001</v>
      </c>
    </row>
    <row r="10" spans="2:29" ht="15.75" x14ac:dyDescent="0.25">
      <c r="B10" s="41" t="s">
        <v>46</v>
      </c>
      <c r="C10" s="42">
        <f t="shared" si="3"/>
        <v>40</v>
      </c>
      <c r="D10" s="42">
        <f t="shared" si="4"/>
        <v>5</v>
      </c>
      <c r="E10" s="42">
        <f t="shared" si="5"/>
        <v>35</v>
      </c>
      <c r="F10" s="41" t="s">
        <v>47</v>
      </c>
      <c r="G10" s="42">
        <f t="shared" si="6"/>
        <v>42</v>
      </c>
      <c r="H10" s="42">
        <f t="shared" si="7"/>
        <v>5</v>
      </c>
      <c r="I10" s="42">
        <f t="shared" si="8"/>
        <v>37</v>
      </c>
      <c r="J10" s="8"/>
      <c r="K10" s="8"/>
      <c r="L10" s="8"/>
      <c r="N10" s="35" t="s">
        <v>48</v>
      </c>
      <c r="O10" s="36">
        <v>4</v>
      </c>
      <c r="P10" s="37">
        <v>3</v>
      </c>
      <c r="Q10" s="37">
        <v>4</v>
      </c>
      <c r="R10" s="37">
        <v>4</v>
      </c>
      <c r="S10" s="37">
        <v>4</v>
      </c>
      <c r="T10" s="37">
        <v>4</v>
      </c>
      <c r="U10" s="37">
        <v>5</v>
      </c>
      <c r="V10" s="37">
        <v>4</v>
      </c>
      <c r="W10" s="37">
        <v>4</v>
      </c>
      <c r="X10" s="37">
        <v>6</v>
      </c>
      <c r="Y10" s="38">
        <f t="shared" si="0"/>
        <v>38</v>
      </c>
      <c r="Z10" s="38">
        <f t="shared" si="1"/>
        <v>6</v>
      </c>
      <c r="AA10" s="38">
        <f t="shared" si="2"/>
        <v>32</v>
      </c>
      <c r="AB10" s="39">
        <v>6.1000000000000014</v>
      </c>
      <c r="AC10" s="40">
        <v>5.1000000000000014</v>
      </c>
    </row>
    <row r="11" spans="2:29" ht="15.75" x14ac:dyDescent="0.25">
      <c r="B11" s="44" t="s">
        <v>49</v>
      </c>
      <c r="C11" s="36">
        <f t="shared" si="3"/>
        <v>45</v>
      </c>
      <c r="D11" s="36">
        <f t="shared" si="4"/>
        <v>8</v>
      </c>
      <c r="E11" s="36">
        <f t="shared" si="5"/>
        <v>37</v>
      </c>
      <c r="F11" s="44" t="s">
        <v>50</v>
      </c>
      <c r="G11" s="36">
        <f t="shared" si="6"/>
        <v>48</v>
      </c>
      <c r="H11" s="36">
        <f t="shared" si="7"/>
        <v>10</v>
      </c>
      <c r="I11" s="36">
        <f t="shared" si="8"/>
        <v>38</v>
      </c>
      <c r="J11" s="8"/>
      <c r="K11" s="8"/>
      <c r="L11" s="8"/>
      <c r="N11" s="35" t="s">
        <v>51</v>
      </c>
      <c r="O11" s="36">
        <v>7</v>
      </c>
      <c r="P11" s="37"/>
      <c r="Q11" s="37"/>
      <c r="R11" s="37"/>
      <c r="S11" s="37"/>
      <c r="T11" s="37"/>
      <c r="U11" s="37"/>
      <c r="V11" s="37"/>
      <c r="W11" s="37"/>
      <c r="X11" s="37"/>
      <c r="Y11" s="38" t="str">
        <f t="shared" si="0"/>
        <v/>
      </c>
      <c r="Z11" s="38">
        <f t="shared" si="1"/>
        <v>7</v>
      </c>
      <c r="AA11" s="38" t="str">
        <f t="shared" si="2"/>
        <v xml:space="preserve"> </v>
      </c>
      <c r="AB11" s="39">
        <v>7.3999999999999986</v>
      </c>
      <c r="AC11" s="40">
        <v>7.3999999999999986</v>
      </c>
    </row>
    <row r="12" spans="2:29" ht="15.75" x14ac:dyDescent="0.25">
      <c r="B12" s="45" t="s">
        <v>52</v>
      </c>
      <c r="C12" s="36">
        <f t="shared" si="3"/>
        <v>57</v>
      </c>
      <c r="D12" s="36">
        <f t="shared" si="4"/>
        <v>14</v>
      </c>
      <c r="E12" s="36">
        <f t="shared" si="5"/>
        <v>43</v>
      </c>
      <c r="F12" s="44" t="s">
        <v>53</v>
      </c>
      <c r="G12" s="36">
        <f t="shared" si="6"/>
        <v>46</v>
      </c>
      <c r="H12" s="36">
        <f t="shared" si="7"/>
        <v>8</v>
      </c>
      <c r="I12" s="36">
        <f t="shared" si="8"/>
        <v>38</v>
      </c>
      <c r="J12" s="8"/>
      <c r="K12" s="8"/>
      <c r="L12" s="8"/>
      <c r="N12" s="35" t="s">
        <v>53</v>
      </c>
      <c r="O12" s="36">
        <v>8</v>
      </c>
      <c r="P12" s="37">
        <v>5</v>
      </c>
      <c r="Q12" s="37">
        <v>6</v>
      </c>
      <c r="R12" s="37">
        <v>5</v>
      </c>
      <c r="S12" s="37">
        <v>3</v>
      </c>
      <c r="T12" s="37">
        <v>5</v>
      </c>
      <c r="U12" s="37">
        <v>5</v>
      </c>
      <c r="V12" s="37">
        <v>6</v>
      </c>
      <c r="W12" s="37">
        <v>5</v>
      </c>
      <c r="X12" s="37">
        <v>6</v>
      </c>
      <c r="Y12" s="38">
        <f t="shared" si="0"/>
        <v>46</v>
      </c>
      <c r="Z12" s="38">
        <f t="shared" si="1"/>
        <v>8</v>
      </c>
      <c r="AA12" s="38">
        <f t="shared" si="2"/>
        <v>38</v>
      </c>
      <c r="AB12" s="39">
        <v>7.68333333333333</v>
      </c>
      <c r="AC12" s="40">
        <v>7.68333333333333</v>
      </c>
    </row>
    <row r="13" spans="2:29" ht="15.75" x14ac:dyDescent="0.25">
      <c r="B13" s="44" t="s">
        <v>54</v>
      </c>
      <c r="C13" s="36" t="str">
        <f t="shared" si="3"/>
        <v/>
      </c>
      <c r="D13" s="36">
        <f t="shared" si="4"/>
        <v>7</v>
      </c>
      <c r="E13" s="36" t="str">
        <f t="shared" si="5"/>
        <v xml:space="preserve"> </v>
      </c>
      <c r="F13" s="44" t="s">
        <v>55</v>
      </c>
      <c r="G13" s="36" t="str">
        <f t="shared" si="6"/>
        <v/>
      </c>
      <c r="H13" s="36">
        <f t="shared" si="7"/>
        <v>9</v>
      </c>
      <c r="I13" s="36" t="str">
        <f t="shared" si="8"/>
        <v xml:space="preserve"> </v>
      </c>
      <c r="J13" s="8"/>
      <c r="K13" s="8"/>
      <c r="L13" s="8"/>
      <c r="N13" s="35" t="s">
        <v>56</v>
      </c>
      <c r="O13" s="36">
        <v>7</v>
      </c>
      <c r="P13" s="37">
        <v>4</v>
      </c>
      <c r="Q13" s="37">
        <v>5</v>
      </c>
      <c r="R13" s="37">
        <v>4</v>
      </c>
      <c r="S13" s="37">
        <v>3</v>
      </c>
      <c r="T13" s="37">
        <v>4</v>
      </c>
      <c r="U13" s="37">
        <v>4</v>
      </c>
      <c r="V13" s="37">
        <v>6</v>
      </c>
      <c r="W13" s="37">
        <v>3</v>
      </c>
      <c r="X13" s="37">
        <v>5</v>
      </c>
      <c r="Y13" s="38">
        <f t="shared" si="0"/>
        <v>38</v>
      </c>
      <c r="Z13" s="38">
        <f t="shared" si="1"/>
        <v>6</v>
      </c>
      <c r="AA13" s="38">
        <f t="shared" si="2"/>
        <v>32</v>
      </c>
      <c r="AB13" s="39">
        <v>6.3500000000000014</v>
      </c>
      <c r="AC13" s="40">
        <v>4.8500000000000014</v>
      </c>
    </row>
    <row r="14" spans="2:29" ht="15.75" x14ac:dyDescent="0.25">
      <c r="B14" s="44" t="s">
        <v>57</v>
      </c>
      <c r="C14" s="36" t="str">
        <f t="shared" si="3"/>
        <v/>
      </c>
      <c r="D14" s="36">
        <f t="shared" si="4"/>
        <v>6</v>
      </c>
      <c r="E14" s="36" t="str">
        <f t="shared" si="5"/>
        <v xml:space="preserve"> </v>
      </c>
      <c r="F14" s="44" t="s">
        <v>58</v>
      </c>
      <c r="G14" s="36" t="str">
        <f t="shared" si="6"/>
        <v/>
      </c>
      <c r="H14" s="36">
        <f t="shared" si="7"/>
        <v>8</v>
      </c>
      <c r="I14" s="36" t="str">
        <f t="shared" si="8"/>
        <v xml:space="preserve"> </v>
      </c>
      <c r="J14" s="8"/>
      <c r="K14" s="8"/>
      <c r="L14" s="8"/>
      <c r="N14" s="35" t="s">
        <v>59</v>
      </c>
      <c r="O14" s="36">
        <v>3</v>
      </c>
      <c r="P14" s="37">
        <v>5</v>
      </c>
      <c r="Q14" s="37">
        <v>5</v>
      </c>
      <c r="R14" s="37">
        <v>6</v>
      </c>
      <c r="S14" s="37">
        <v>4</v>
      </c>
      <c r="T14" s="37">
        <v>6</v>
      </c>
      <c r="U14" s="37">
        <v>7</v>
      </c>
      <c r="V14" s="37">
        <v>7</v>
      </c>
      <c r="W14" s="37">
        <v>5</v>
      </c>
      <c r="X14" s="37">
        <v>6</v>
      </c>
      <c r="Y14" s="38">
        <f t="shared" si="0"/>
        <v>51</v>
      </c>
      <c r="Z14" s="38">
        <f t="shared" si="1"/>
        <v>14</v>
      </c>
      <c r="AA14" s="38">
        <f t="shared" si="2"/>
        <v>37</v>
      </c>
      <c r="AB14" s="39">
        <v>13.600000000000001</v>
      </c>
      <c r="AC14" s="40">
        <v>13.600000000000001</v>
      </c>
    </row>
    <row r="15" spans="2:29" ht="15.75" customHeight="1" x14ac:dyDescent="0.25">
      <c r="B15" s="46" t="s">
        <v>60</v>
      </c>
      <c r="C15" s="47"/>
      <c r="D15" s="48">
        <f>AVERAGE(D5:D14)</f>
        <v>8.3000000000000007</v>
      </c>
      <c r="E15" s="49">
        <f>SUM(E5:E10)</f>
        <v>203</v>
      </c>
      <c r="F15" s="46" t="s">
        <v>60</v>
      </c>
      <c r="G15" s="47"/>
      <c r="H15" s="48">
        <f>AVERAGE(H5:H14)</f>
        <v>9.1</v>
      </c>
      <c r="I15" s="50">
        <f>SUM(I5:I10)</f>
        <v>208</v>
      </c>
      <c r="J15" s="8"/>
      <c r="K15" s="8"/>
      <c r="L15" s="8"/>
      <c r="N15" s="35" t="s">
        <v>61</v>
      </c>
      <c r="O15" s="36">
        <v>3</v>
      </c>
      <c r="P15" s="37">
        <v>7</v>
      </c>
      <c r="Q15" s="37">
        <v>7</v>
      </c>
      <c r="R15" s="37">
        <v>6</v>
      </c>
      <c r="S15" s="37">
        <v>4</v>
      </c>
      <c r="T15" s="37">
        <v>8</v>
      </c>
      <c r="U15" s="37">
        <v>6</v>
      </c>
      <c r="V15" s="37">
        <v>7</v>
      </c>
      <c r="W15" s="37">
        <v>4</v>
      </c>
      <c r="X15" s="37">
        <v>6</v>
      </c>
      <c r="Y15" s="38">
        <f t="shared" si="0"/>
        <v>55</v>
      </c>
      <c r="Z15" s="38">
        <f t="shared" si="1"/>
        <v>14</v>
      </c>
      <c r="AA15" s="38">
        <f t="shared" si="2"/>
        <v>41</v>
      </c>
      <c r="AB15" s="39">
        <v>14.377777777777773</v>
      </c>
      <c r="AC15" s="40">
        <v>15.68333333333333</v>
      </c>
    </row>
    <row r="16" spans="2:29" ht="15" customHeight="1" x14ac:dyDescent="0.25">
      <c r="B16" s="51" t="s">
        <v>62</v>
      </c>
      <c r="C16" s="52"/>
      <c r="D16" s="53"/>
      <c r="E16" s="42">
        <f>E15-SUM($H$1*6)</f>
        <v>-13</v>
      </c>
      <c r="F16" s="51" t="s">
        <v>62</v>
      </c>
      <c r="G16" s="52"/>
      <c r="H16" s="53"/>
      <c r="I16" s="36">
        <f>I15-SUM($H$1*6)</f>
        <v>-8</v>
      </c>
      <c r="J16" s="8"/>
      <c r="K16" s="8"/>
      <c r="L16" s="8"/>
      <c r="N16" s="35" t="s">
        <v>63</v>
      </c>
      <c r="O16" s="36">
        <v>10</v>
      </c>
      <c r="P16" s="37">
        <v>5</v>
      </c>
      <c r="Q16" s="37">
        <v>6</v>
      </c>
      <c r="R16" s="37">
        <v>5</v>
      </c>
      <c r="S16" s="37">
        <v>5</v>
      </c>
      <c r="T16" s="37">
        <v>5</v>
      </c>
      <c r="U16" s="37">
        <v>6</v>
      </c>
      <c r="V16" s="37">
        <v>7</v>
      </c>
      <c r="W16" s="37">
        <v>3</v>
      </c>
      <c r="X16" s="37">
        <v>5</v>
      </c>
      <c r="Y16" s="38">
        <f t="shared" si="0"/>
        <v>47</v>
      </c>
      <c r="Z16" s="38">
        <f t="shared" si="1"/>
        <v>13</v>
      </c>
      <c r="AA16" s="38">
        <f t="shared" si="2"/>
        <v>34</v>
      </c>
      <c r="AB16" s="39">
        <v>12.564285714285724</v>
      </c>
      <c r="AC16" s="40">
        <v>11.957142857142863</v>
      </c>
    </row>
    <row r="17" spans="2:29" ht="15.75" x14ac:dyDescent="0.25">
      <c r="B17" s="54"/>
      <c r="C17" s="52"/>
      <c r="D17" s="53"/>
      <c r="E17" s="55"/>
      <c r="F17" s="54"/>
      <c r="G17" s="52"/>
      <c r="H17" s="53"/>
      <c r="I17" s="55"/>
      <c r="J17" s="8"/>
      <c r="K17" s="8"/>
      <c r="L17" s="8"/>
      <c r="N17" s="35" t="s">
        <v>64</v>
      </c>
      <c r="O17" s="36">
        <v>6</v>
      </c>
      <c r="P17" s="37">
        <v>5</v>
      </c>
      <c r="Q17" s="37">
        <v>5</v>
      </c>
      <c r="R17" s="37">
        <v>7</v>
      </c>
      <c r="S17" s="37">
        <v>4</v>
      </c>
      <c r="T17" s="37">
        <v>6</v>
      </c>
      <c r="U17" s="37">
        <v>5</v>
      </c>
      <c r="V17" s="37">
        <v>5</v>
      </c>
      <c r="W17" s="37">
        <v>6</v>
      </c>
      <c r="X17" s="37">
        <v>6</v>
      </c>
      <c r="Y17" s="38">
        <f t="shared" si="0"/>
        <v>49</v>
      </c>
      <c r="Z17" s="38">
        <f t="shared" si="1"/>
        <v>12</v>
      </c>
      <c r="AA17" s="38">
        <f t="shared" si="2"/>
        <v>37</v>
      </c>
      <c r="AB17" s="39">
        <v>12.466666666666669</v>
      </c>
      <c r="AC17" s="40">
        <v>12.75</v>
      </c>
    </row>
    <row r="18" spans="2:29" ht="15" customHeight="1" x14ac:dyDescent="0.25">
      <c r="B18" s="21" t="s">
        <v>65</v>
      </c>
      <c r="C18" s="21"/>
      <c r="D18" s="22" t="s">
        <v>17</v>
      </c>
      <c r="E18" s="23" t="s">
        <v>15</v>
      </c>
      <c r="F18" s="21" t="s">
        <v>66</v>
      </c>
      <c r="G18" s="21"/>
      <c r="H18" s="22" t="s">
        <v>17</v>
      </c>
      <c r="I18" s="24" t="s">
        <v>15</v>
      </c>
      <c r="J18" s="8"/>
      <c r="K18" s="8"/>
      <c r="L18" s="8"/>
      <c r="N18" s="35" t="s">
        <v>58</v>
      </c>
      <c r="O18" s="36">
        <v>8</v>
      </c>
      <c r="P18" s="37"/>
      <c r="Q18" s="37"/>
      <c r="R18" s="37"/>
      <c r="S18" s="37"/>
      <c r="T18" s="37"/>
      <c r="U18" s="37"/>
      <c r="V18" s="37"/>
      <c r="W18" s="37"/>
      <c r="X18" s="37"/>
      <c r="Y18" s="38" t="str">
        <f t="shared" si="0"/>
        <v/>
      </c>
      <c r="Z18" s="38">
        <f t="shared" si="1"/>
        <v>8</v>
      </c>
      <c r="AA18" s="38" t="str">
        <f t="shared" si="2"/>
        <v xml:space="preserve"> </v>
      </c>
      <c r="AB18" s="39">
        <v>8.3500000000000014</v>
      </c>
      <c r="AC18" s="40">
        <v>8.3500000000000014</v>
      </c>
    </row>
    <row r="19" spans="2:29" ht="15.75" x14ac:dyDescent="0.25">
      <c r="B19" s="31" t="s">
        <v>67</v>
      </c>
      <c r="C19" s="31" t="s">
        <v>26</v>
      </c>
      <c r="D19" s="32" t="s">
        <v>27</v>
      </c>
      <c r="E19" s="33" t="s">
        <v>28</v>
      </c>
      <c r="F19" s="31" t="s">
        <v>68</v>
      </c>
      <c r="G19" s="31" t="s">
        <v>26</v>
      </c>
      <c r="H19" s="32" t="s">
        <v>27</v>
      </c>
      <c r="I19" s="34" t="s">
        <v>28</v>
      </c>
      <c r="J19" s="8"/>
      <c r="K19" s="8"/>
      <c r="L19" s="8"/>
      <c r="N19" s="56" t="s">
        <v>69</v>
      </c>
      <c r="O19" s="36">
        <v>3</v>
      </c>
      <c r="P19" s="37">
        <v>4</v>
      </c>
      <c r="Q19" s="37">
        <v>5</v>
      </c>
      <c r="R19" s="37">
        <v>5</v>
      </c>
      <c r="S19" s="37">
        <v>4</v>
      </c>
      <c r="T19" s="37">
        <v>5</v>
      </c>
      <c r="U19" s="37">
        <v>5</v>
      </c>
      <c r="V19" s="37">
        <v>6</v>
      </c>
      <c r="W19" s="37">
        <v>4</v>
      </c>
      <c r="X19" s="37">
        <v>5</v>
      </c>
      <c r="Y19" s="38">
        <f t="shared" si="0"/>
        <v>43</v>
      </c>
      <c r="Z19" s="38">
        <f t="shared" si="1"/>
        <v>6</v>
      </c>
      <c r="AA19" s="38">
        <f t="shared" si="2"/>
        <v>37</v>
      </c>
      <c r="AB19" s="39">
        <v>5.7875000000000014</v>
      </c>
      <c r="AC19" s="40">
        <v>5.7875000000000014</v>
      </c>
    </row>
    <row r="20" spans="2:29" ht="15.75" x14ac:dyDescent="0.25">
      <c r="B20" s="41" t="s">
        <v>48</v>
      </c>
      <c r="C20" s="42">
        <f t="shared" ref="C20:C28" si="9">INDEX($Y$4:$Y$102,MATCH(B20,$N$4:$N$102,0))</f>
        <v>38</v>
      </c>
      <c r="D20" s="42">
        <f t="shared" ref="D20:D28" si="10">INDEX($Z$4:$Z$102,MATCH(B20,$N$4:$N$102,0))</f>
        <v>6</v>
      </c>
      <c r="E20" s="42">
        <f t="shared" ref="E20:E28" si="11">INDEX($AA$4:$AA$102,MATCH(B20,$N$4:$N$102,0))</f>
        <v>32</v>
      </c>
      <c r="F20" s="41" t="s">
        <v>70</v>
      </c>
      <c r="G20" s="42">
        <f t="shared" ref="G20:G28" si="12">INDEX($Y$4:$Y$102,MATCH(F20,$N$4:$N$102,0))</f>
        <v>49</v>
      </c>
      <c r="H20" s="42">
        <f t="shared" ref="H20:H28" si="13">INDEX($Z$4:$Z$102,MATCH(F20,$N$4:$N$102,0))</f>
        <v>17</v>
      </c>
      <c r="I20" s="42">
        <f t="shared" ref="I20:I28" si="14">INDEX($AA$4:$AA$102,MATCH(F20,$N$4:$N$102,0))</f>
        <v>32</v>
      </c>
      <c r="J20" s="8"/>
      <c r="K20" s="8"/>
      <c r="L20" s="8"/>
      <c r="N20" s="56" t="s">
        <v>41</v>
      </c>
      <c r="O20" s="36">
        <v>8</v>
      </c>
      <c r="P20" s="37">
        <v>5</v>
      </c>
      <c r="Q20" s="37">
        <v>4</v>
      </c>
      <c r="R20" s="37">
        <v>7</v>
      </c>
      <c r="S20" s="37">
        <v>5</v>
      </c>
      <c r="T20" s="37">
        <v>6</v>
      </c>
      <c r="U20" s="37">
        <v>7</v>
      </c>
      <c r="V20" s="37">
        <v>6</v>
      </c>
      <c r="W20" s="37">
        <v>5</v>
      </c>
      <c r="X20" s="37">
        <v>6</v>
      </c>
      <c r="Y20" s="38">
        <f t="shared" si="0"/>
        <v>51</v>
      </c>
      <c r="Z20" s="38">
        <f t="shared" si="1"/>
        <v>16</v>
      </c>
      <c r="AA20" s="38">
        <f t="shared" si="2"/>
        <v>35</v>
      </c>
      <c r="AB20" s="39">
        <v>16.016666666666666</v>
      </c>
      <c r="AC20" s="40">
        <v>15.912500000000001</v>
      </c>
    </row>
    <row r="21" spans="2:29" ht="15.75" x14ac:dyDescent="0.25">
      <c r="B21" s="41" t="s">
        <v>71</v>
      </c>
      <c r="C21" s="42">
        <f t="shared" si="9"/>
        <v>42</v>
      </c>
      <c r="D21" s="42">
        <f t="shared" si="10"/>
        <v>9</v>
      </c>
      <c r="E21" s="42">
        <f t="shared" si="11"/>
        <v>33</v>
      </c>
      <c r="F21" s="41" t="s">
        <v>72</v>
      </c>
      <c r="G21" s="42">
        <f t="shared" si="12"/>
        <v>44</v>
      </c>
      <c r="H21" s="42">
        <f t="shared" si="13"/>
        <v>11</v>
      </c>
      <c r="I21" s="42">
        <f t="shared" si="14"/>
        <v>33</v>
      </c>
      <c r="J21" s="8"/>
      <c r="K21" s="8"/>
      <c r="L21" s="8"/>
      <c r="N21" s="35" t="s">
        <v>47</v>
      </c>
      <c r="O21" s="36">
        <v>8</v>
      </c>
      <c r="P21" s="37">
        <v>5</v>
      </c>
      <c r="Q21" s="37">
        <v>4</v>
      </c>
      <c r="R21" s="37">
        <v>5</v>
      </c>
      <c r="S21" s="37">
        <v>3</v>
      </c>
      <c r="T21" s="37">
        <v>5</v>
      </c>
      <c r="U21" s="37">
        <v>6</v>
      </c>
      <c r="V21" s="37">
        <v>5</v>
      </c>
      <c r="W21" s="37">
        <v>4</v>
      </c>
      <c r="X21" s="37">
        <v>5</v>
      </c>
      <c r="Y21" s="38">
        <f t="shared" si="0"/>
        <v>42</v>
      </c>
      <c r="Z21" s="38">
        <f t="shared" si="1"/>
        <v>5</v>
      </c>
      <c r="AA21" s="38">
        <f t="shared" si="2"/>
        <v>37</v>
      </c>
      <c r="AB21" s="39">
        <v>4.528571428571432</v>
      </c>
      <c r="AC21" s="40">
        <v>4.528571428571432</v>
      </c>
    </row>
    <row r="22" spans="2:29" ht="15.75" x14ac:dyDescent="0.25">
      <c r="B22" s="41" t="s">
        <v>36</v>
      </c>
      <c r="C22" s="42">
        <f t="shared" si="9"/>
        <v>49</v>
      </c>
      <c r="D22" s="42">
        <f t="shared" si="10"/>
        <v>16</v>
      </c>
      <c r="E22" s="42">
        <f t="shared" si="11"/>
        <v>33</v>
      </c>
      <c r="F22" s="41" t="s">
        <v>73</v>
      </c>
      <c r="G22" s="42">
        <f t="shared" si="12"/>
        <v>35</v>
      </c>
      <c r="H22" s="42">
        <f t="shared" si="13"/>
        <v>2</v>
      </c>
      <c r="I22" s="42">
        <f t="shared" si="14"/>
        <v>33</v>
      </c>
      <c r="J22" s="8"/>
      <c r="K22" s="8"/>
      <c r="L22" s="8"/>
      <c r="N22" s="35" t="s">
        <v>74</v>
      </c>
      <c r="O22" s="36">
        <v>5</v>
      </c>
      <c r="P22" s="37">
        <v>4</v>
      </c>
      <c r="Q22" s="37">
        <v>6</v>
      </c>
      <c r="R22" s="37">
        <v>5</v>
      </c>
      <c r="S22" s="37">
        <v>5</v>
      </c>
      <c r="T22" s="37">
        <v>5</v>
      </c>
      <c r="U22" s="37">
        <v>7</v>
      </c>
      <c r="V22" s="37">
        <v>7</v>
      </c>
      <c r="W22" s="37">
        <v>4</v>
      </c>
      <c r="X22" s="37">
        <v>7</v>
      </c>
      <c r="Y22" s="38">
        <f t="shared" si="0"/>
        <v>50</v>
      </c>
      <c r="Z22" s="38">
        <f t="shared" si="1"/>
        <v>12</v>
      </c>
      <c r="AA22" s="38">
        <f t="shared" si="2"/>
        <v>38</v>
      </c>
      <c r="AB22" s="39">
        <v>12.200000000000003</v>
      </c>
      <c r="AC22" s="40">
        <v>11.950000000000003</v>
      </c>
    </row>
    <row r="23" spans="2:29" ht="15.75" x14ac:dyDescent="0.25">
      <c r="B23" s="41" t="s">
        <v>75</v>
      </c>
      <c r="C23" s="42">
        <f t="shared" si="9"/>
        <v>35</v>
      </c>
      <c r="D23" s="42">
        <f t="shared" si="10"/>
        <v>1</v>
      </c>
      <c r="E23" s="42">
        <f t="shared" si="11"/>
        <v>34</v>
      </c>
      <c r="F23" s="41" t="s">
        <v>76</v>
      </c>
      <c r="G23" s="42">
        <f t="shared" si="12"/>
        <v>43</v>
      </c>
      <c r="H23" s="42">
        <f t="shared" si="13"/>
        <v>7</v>
      </c>
      <c r="I23" s="42">
        <f t="shared" si="14"/>
        <v>36</v>
      </c>
      <c r="J23" s="8"/>
      <c r="K23" s="8"/>
      <c r="L23" s="8"/>
      <c r="N23" s="35" t="s">
        <v>46</v>
      </c>
      <c r="O23" s="36">
        <v>1</v>
      </c>
      <c r="P23" s="37">
        <v>5</v>
      </c>
      <c r="Q23" s="37">
        <v>3</v>
      </c>
      <c r="R23" s="37">
        <v>5</v>
      </c>
      <c r="S23" s="37">
        <v>3</v>
      </c>
      <c r="T23" s="37">
        <v>4</v>
      </c>
      <c r="U23" s="37">
        <v>6</v>
      </c>
      <c r="V23" s="37">
        <v>5</v>
      </c>
      <c r="W23" s="37">
        <v>4</v>
      </c>
      <c r="X23" s="37">
        <v>5</v>
      </c>
      <c r="Y23" s="38">
        <f t="shared" si="0"/>
        <v>40</v>
      </c>
      <c r="Z23" s="38">
        <f t="shared" si="1"/>
        <v>5</v>
      </c>
      <c r="AA23" s="38">
        <f t="shared" si="2"/>
        <v>35</v>
      </c>
      <c r="AB23" s="39">
        <v>5.1714285714285708</v>
      </c>
      <c r="AC23" s="40">
        <v>4.8857142857142861</v>
      </c>
    </row>
    <row r="24" spans="2:29" ht="15.75" x14ac:dyDescent="0.25">
      <c r="B24" s="41" t="s">
        <v>77</v>
      </c>
      <c r="C24" s="42">
        <f t="shared" si="9"/>
        <v>43</v>
      </c>
      <c r="D24" s="42">
        <f t="shared" si="10"/>
        <v>9</v>
      </c>
      <c r="E24" s="42">
        <f t="shared" si="11"/>
        <v>34</v>
      </c>
      <c r="F24" s="41" t="s">
        <v>42</v>
      </c>
      <c r="G24" s="42">
        <f t="shared" si="12"/>
        <v>44</v>
      </c>
      <c r="H24" s="42">
        <f t="shared" si="13"/>
        <v>8</v>
      </c>
      <c r="I24" s="42">
        <f t="shared" si="14"/>
        <v>36</v>
      </c>
      <c r="J24" s="8"/>
      <c r="K24" s="8"/>
      <c r="L24" s="8"/>
      <c r="N24" s="35" t="s">
        <v>78</v>
      </c>
      <c r="O24" s="36">
        <v>5</v>
      </c>
      <c r="P24" s="37">
        <v>6</v>
      </c>
      <c r="Q24" s="37">
        <v>4</v>
      </c>
      <c r="R24" s="37">
        <v>4</v>
      </c>
      <c r="S24" s="37">
        <v>3</v>
      </c>
      <c r="T24" s="37">
        <v>5</v>
      </c>
      <c r="U24" s="37">
        <v>7</v>
      </c>
      <c r="V24" s="37">
        <v>6</v>
      </c>
      <c r="W24" s="37">
        <v>4</v>
      </c>
      <c r="X24" s="37">
        <v>7</v>
      </c>
      <c r="Y24" s="38">
        <f t="shared" si="0"/>
        <v>46</v>
      </c>
      <c r="Z24" s="38">
        <f t="shared" si="1"/>
        <v>6</v>
      </c>
      <c r="AA24" s="38">
        <f t="shared" si="2"/>
        <v>40</v>
      </c>
      <c r="AB24" s="39">
        <v>5.6000000000000014</v>
      </c>
      <c r="AC24" s="40">
        <v>5.6000000000000014</v>
      </c>
    </row>
    <row r="25" spans="2:29" ht="15.75" x14ac:dyDescent="0.25">
      <c r="B25" s="41" t="s">
        <v>79</v>
      </c>
      <c r="C25" s="42">
        <f t="shared" si="9"/>
        <v>45</v>
      </c>
      <c r="D25" s="42">
        <f t="shared" si="10"/>
        <v>8</v>
      </c>
      <c r="E25" s="42">
        <f t="shared" si="11"/>
        <v>37</v>
      </c>
      <c r="F25" s="41" t="s">
        <v>69</v>
      </c>
      <c r="G25" s="42">
        <f t="shared" si="12"/>
        <v>43</v>
      </c>
      <c r="H25" s="42">
        <f t="shared" si="13"/>
        <v>6</v>
      </c>
      <c r="I25" s="42">
        <f t="shared" si="14"/>
        <v>37</v>
      </c>
      <c r="J25" s="8"/>
      <c r="K25" s="8"/>
      <c r="L25" s="8"/>
      <c r="N25" s="35" t="s">
        <v>43</v>
      </c>
      <c r="O25" s="36">
        <v>1</v>
      </c>
      <c r="P25" s="37">
        <v>4</v>
      </c>
      <c r="Q25" s="37">
        <v>5</v>
      </c>
      <c r="R25" s="37">
        <v>5</v>
      </c>
      <c r="S25" s="37">
        <v>4</v>
      </c>
      <c r="T25" s="37">
        <v>5</v>
      </c>
      <c r="U25" s="37">
        <v>5</v>
      </c>
      <c r="V25" s="37">
        <v>5</v>
      </c>
      <c r="W25" s="37">
        <v>5</v>
      </c>
      <c r="X25" s="37">
        <v>5</v>
      </c>
      <c r="Y25" s="38">
        <f t="shared" si="0"/>
        <v>43</v>
      </c>
      <c r="Z25" s="38">
        <f t="shared" si="1"/>
        <v>8</v>
      </c>
      <c r="AA25" s="38">
        <f t="shared" si="2"/>
        <v>35</v>
      </c>
      <c r="AB25" s="39">
        <v>8.1000000000000014</v>
      </c>
      <c r="AC25" s="40">
        <v>7.8500000000000014</v>
      </c>
    </row>
    <row r="26" spans="2:29" ht="15.75" x14ac:dyDescent="0.25">
      <c r="B26" s="44" t="s">
        <v>80</v>
      </c>
      <c r="C26" s="36">
        <f t="shared" si="9"/>
        <v>63</v>
      </c>
      <c r="D26" s="36">
        <f t="shared" si="10"/>
        <v>24</v>
      </c>
      <c r="E26" s="36">
        <f t="shared" si="11"/>
        <v>39</v>
      </c>
      <c r="F26" s="44" t="s">
        <v>59</v>
      </c>
      <c r="G26" s="36">
        <f t="shared" si="12"/>
        <v>51</v>
      </c>
      <c r="H26" s="36">
        <f t="shared" si="13"/>
        <v>14</v>
      </c>
      <c r="I26" s="36">
        <f t="shared" si="14"/>
        <v>37</v>
      </c>
      <c r="J26" s="8"/>
      <c r="K26" s="8"/>
      <c r="L26" s="8"/>
      <c r="N26" s="35" t="s">
        <v>32</v>
      </c>
      <c r="O26" s="36">
        <v>8</v>
      </c>
      <c r="P26" s="37">
        <v>5</v>
      </c>
      <c r="Q26" s="37">
        <v>5</v>
      </c>
      <c r="R26" s="37">
        <v>4</v>
      </c>
      <c r="S26" s="37">
        <v>4</v>
      </c>
      <c r="T26" s="37">
        <v>6</v>
      </c>
      <c r="U26" s="37">
        <v>5</v>
      </c>
      <c r="V26" s="37">
        <v>6</v>
      </c>
      <c r="W26" s="37">
        <v>4</v>
      </c>
      <c r="X26" s="37">
        <v>4</v>
      </c>
      <c r="Y26" s="38">
        <f t="shared" si="0"/>
        <v>43</v>
      </c>
      <c r="Z26" s="38">
        <f t="shared" si="1"/>
        <v>11</v>
      </c>
      <c r="AA26" s="38">
        <f t="shared" si="2"/>
        <v>32</v>
      </c>
      <c r="AB26" s="39">
        <v>11.287500000000001</v>
      </c>
      <c r="AC26" s="40">
        <v>10.068750000000001</v>
      </c>
    </row>
    <row r="27" spans="2:29" ht="15.75" x14ac:dyDescent="0.25">
      <c r="B27" s="44" t="s">
        <v>81</v>
      </c>
      <c r="C27" s="36">
        <f t="shared" si="9"/>
        <v>46</v>
      </c>
      <c r="D27" s="36">
        <f t="shared" si="10"/>
        <v>7</v>
      </c>
      <c r="E27" s="36">
        <f t="shared" si="11"/>
        <v>39</v>
      </c>
      <c r="F27" s="44" t="s">
        <v>82</v>
      </c>
      <c r="G27" s="36">
        <f t="shared" si="12"/>
        <v>49</v>
      </c>
      <c r="H27" s="36">
        <f t="shared" si="13"/>
        <v>9</v>
      </c>
      <c r="I27" s="36">
        <f t="shared" si="14"/>
        <v>40</v>
      </c>
      <c r="J27" s="8"/>
      <c r="K27" s="8"/>
      <c r="L27" s="8"/>
      <c r="N27" s="35" t="s">
        <v>83</v>
      </c>
      <c r="O27" s="36">
        <v>6</v>
      </c>
      <c r="P27" s="37">
        <v>7</v>
      </c>
      <c r="Q27" s="37">
        <v>5</v>
      </c>
      <c r="R27" s="37">
        <v>6</v>
      </c>
      <c r="S27" s="37">
        <v>6</v>
      </c>
      <c r="T27" s="37">
        <v>7</v>
      </c>
      <c r="U27" s="37">
        <v>7</v>
      </c>
      <c r="V27" s="37">
        <v>7</v>
      </c>
      <c r="W27" s="37">
        <v>6</v>
      </c>
      <c r="X27" s="37">
        <v>6</v>
      </c>
      <c r="Y27" s="38">
        <f t="shared" si="0"/>
        <v>57</v>
      </c>
      <c r="Z27" s="38">
        <f t="shared" si="1"/>
        <v>21</v>
      </c>
      <c r="AA27" s="38">
        <f t="shared" si="2"/>
        <v>36</v>
      </c>
      <c r="AB27" s="39">
        <v>20.885714285714286</v>
      </c>
      <c r="AC27" s="40">
        <v>20.885714285714286</v>
      </c>
    </row>
    <row r="28" spans="2:29" ht="15.75" customHeight="1" x14ac:dyDescent="0.25">
      <c r="B28" s="44" t="s">
        <v>84</v>
      </c>
      <c r="C28" s="36" t="str">
        <f t="shared" si="9"/>
        <v/>
      </c>
      <c r="D28" s="36">
        <f t="shared" si="10"/>
        <v>6</v>
      </c>
      <c r="E28" s="36" t="str">
        <f t="shared" si="11"/>
        <v xml:space="preserve"> </v>
      </c>
      <c r="F28" s="44" t="s">
        <v>61</v>
      </c>
      <c r="G28" s="36">
        <f t="shared" si="12"/>
        <v>55</v>
      </c>
      <c r="H28" s="36">
        <f t="shared" si="13"/>
        <v>14</v>
      </c>
      <c r="I28" s="36">
        <f t="shared" si="14"/>
        <v>41</v>
      </c>
      <c r="J28" s="8"/>
      <c r="K28" s="8"/>
      <c r="L28" s="8"/>
      <c r="N28" s="35" t="s">
        <v>85</v>
      </c>
      <c r="O28" s="36">
        <v>6</v>
      </c>
      <c r="P28" s="37">
        <v>4</v>
      </c>
      <c r="Q28" s="37">
        <v>5</v>
      </c>
      <c r="R28" s="37">
        <v>6</v>
      </c>
      <c r="S28" s="37">
        <v>3</v>
      </c>
      <c r="T28" s="37">
        <v>4</v>
      </c>
      <c r="U28" s="37">
        <v>6</v>
      </c>
      <c r="V28" s="37">
        <v>7</v>
      </c>
      <c r="W28" s="37">
        <v>4</v>
      </c>
      <c r="X28" s="37">
        <v>4</v>
      </c>
      <c r="Y28" s="38">
        <f t="shared" si="0"/>
        <v>43</v>
      </c>
      <c r="Z28" s="38">
        <f t="shared" si="1"/>
        <v>2</v>
      </c>
      <c r="AA28" s="38">
        <f t="shared" si="2"/>
        <v>41</v>
      </c>
      <c r="AB28" s="39">
        <v>1.6000000000000014</v>
      </c>
      <c r="AC28" s="40">
        <v>1.6000000000000014</v>
      </c>
    </row>
    <row r="29" spans="2:29" ht="15.75" x14ac:dyDescent="0.25">
      <c r="B29" s="44" t="s">
        <v>86</v>
      </c>
      <c r="C29" s="44"/>
      <c r="D29" s="44"/>
      <c r="E29" s="44"/>
      <c r="F29" s="44"/>
      <c r="G29" s="44"/>
      <c r="H29" s="44"/>
      <c r="I29" s="44"/>
      <c r="J29" s="8"/>
      <c r="K29" s="8"/>
      <c r="L29" s="8"/>
      <c r="N29" s="35" t="s">
        <v>38</v>
      </c>
      <c r="O29" s="36">
        <v>8</v>
      </c>
      <c r="P29" s="37">
        <v>5</v>
      </c>
      <c r="Q29" s="37">
        <v>4</v>
      </c>
      <c r="R29" s="37">
        <v>4</v>
      </c>
      <c r="S29" s="37">
        <v>3</v>
      </c>
      <c r="T29" s="37">
        <v>5</v>
      </c>
      <c r="U29" s="37">
        <v>6</v>
      </c>
      <c r="V29" s="37">
        <v>7</v>
      </c>
      <c r="W29" s="37">
        <v>4</v>
      </c>
      <c r="X29" s="37">
        <v>6</v>
      </c>
      <c r="Y29" s="38">
        <f t="shared" si="0"/>
        <v>44</v>
      </c>
      <c r="Z29" s="38">
        <f t="shared" si="1"/>
        <v>9</v>
      </c>
      <c r="AA29" s="38">
        <f t="shared" si="2"/>
        <v>35</v>
      </c>
      <c r="AB29" s="39">
        <v>8.7875000000000014</v>
      </c>
      <c r="AC29" s="40">
        <v>8.0375000000000014</v>
      </c>
    </row>
    <row r="30" spans="2:29" ht="18" customHeight="1" x14ac:dyDescent="0.25">
      <c r="B30" s="46" t="s">
        <v>60</v>
      </c>
      <c r="C30" s="47"/>
      <c r="D30" s="48">
        <f>AVERAGE(D20:D27)</f>
        <v>10</v>
      </c>
      <c r="E30" s="49">
        <f>SUM(E20:E25)</f>
        <v>203</v>
      </c>
      <c r="F30" s="46" t="s">
        <v>60</v>
      </c>
      <c r="G30" s="47"/>
      <c r="H30" s="48">
        <f>AVERAGE(H20:H27)</f>
        <v>9.25</v>
      </c>
      <c r="I30" s="50">
        <f>SUM(I20:I25)</f>
        <v>207</v>
      </c>
      <c r="J30" s="8"/>
      <c r="K30" s="8"/>
      <c r="L30" s="8"/>
      <c r="N30" s="35" t="s">
        <v>87</v>
      </c>
      <c r="O30" s="36">
        <v>2</v>
      </c>
      <c r="P30" s="37">
        <v>5</v>
      </c>
      <c r="Q30" s="37">
        <v>7</v>
      </c>
      <c r="R30" s="37">
        <v>5</v>
      </c>
      <c r="S30" s="37">
        <v>3</v>
      </c>
      <c r="T30" s="37">
        <v>6</v>
      </c>
      <c r="U30" s="37">
        <v>7</v>
      </c>
      <c r="V30" s="37">
        <v>5</v>
      </c>
      <c r="W30" s="37">
        <v>5</v>
      </c>
      <c r="X30" s="37">
        <v>6</v>
      </c>
      <c r="Y30" s="38">
        <f t="shared" si="0"/>
        <v>49</v>
      </c>
      <c r="Z30" s="38">
        <f t="shared" si="1"/>
        <v>10</v>
      </c>
      <c r="AA30" s="38">
        <f t="shared" si="2"/>
        <v>39</v>
      </c>
      <c r="AB30" s="39">
        <v>9.52</v>
      </c>
      <c r="AC30" s="40">
        <v>15.100000000000001</v>
      </c>
    </row>
    <row r="31" spans="2:29" ht="15.75" x14ac:dyDescent="0.25">
      <c r="B31" s="46" t="s">
        <v>62</v>
      </c>
      <c r="C31" s="47"/>
      <c r="D31" s="48"/>
      <c r="E31" s="42">
        <f>E30-SUM($H$1*6)</f>
        <v>-13</v>
      </c>
      <c r="F31" s="46" t="s">
        <v>62</v>
      </c>
      <c r="G31" s="47"/>
      <c r="H31" s="48"/>
      <c r="I31" s="36">
        <f>I30-SUM($H$1*6)</f>
        <v>-9</v>
      </c>
      <c r="J31" s="8"/>
      <c r="K31" s="8"/>
      <c r="L31" s="8"/>
      <c r="N31" s="35" t="s">
        <v>88</v>
      </c>
      <c r="O31" s="36">
        <v>2</v>
      </c>
      <c r="P31" s="37">
        <v>4</v>
      </c>
      <c r="Q31" s="37">
        <v>4</v>
      </c>
      <c r="R31" s="37">
        <v>6</v>
      </c>
      <c r="S31" s="37">
        <v>3</v>
      </c>
      <c r="T31" s="37">
        <v>4</v>
      </c>
      <c r="U31" s="37">
        <v>5</v>
      </c>
      <c r="V31" s="37">
        <v>6</v>
      </c>
      <c r="W31" s="37">
        <v>4</v>
      </c>
      <c r="X31" s="37">
        <v>4</v>
      </c>
      <c r="Y31" s="38">
        <f t="shared" si="0"/>
        <v>40</v>
      </c>
      <c r="Z31" s="38">
        <f t="shared" si="1"/>
        <v>0</v>
      </c>
      <c r="AA31" s="38">
        <f t="shared" si="2"/>
        <v>40</v>
      </c>
      <c r="AB31" s="39">
        <v>0.35000000000000142</v>
      </c>
      <c r="AC31" s="40">
        <v>0.35000000000000142</v>
      </c>
    </row>
    <row r="32" spans="2:29" ht="15.75" customHeight="1" x14ac:dyDescent="0.25">
      <c r="B32" s="54"/>
      <c r="C32" s="52"/>
      <c r="D32" s="53"/>
      <c r="E32" s="55"/>
      <c r="F32" s="54"/>
      <c r="G32" s="52"/>
      <c r="H32" s="53"/>
      <c r="I32" s="55"/>
      <c r="J32" s="8"/>
      <c r="K32" s="8"/>
      <c r="L32" s="8"/>
      <c r="N32" s="35" t="s">
        <v>89</v>
      </c>
      <c r="O32" s="36">
        <v>10</v>
      </c>
      <c r="P32" s="37">
        <v>5</v>
      </c>
      <c r="Q32" s="37">
        <v>5</v>
      </c>
      <c r="R32" s="37">
        <v>5</v>
      </c>
      <c r="S32" s="37">
        <v>4</v>
      </c>
      <c r="T32" s="37">
        <v>4</v>
      </c>
      <c r="U32" s="37">
        <v>6</v>
      </c>
      <c r="V32" s="37">
        <v>7</v>
      </c>
      <c r="W32" s="37">
        <v>4</v>
      </c>
      <c r="X32" s="37">
        <v>5</v>
      </c>
      <c r="Y32" s="38">
        <f t="shared" si="0"/>
        <v>45</v>
      </c>
      <c r="Z32" s="38">
        <f t="shared" si="1"/>
        <v>9</v>
      </c>
      <c r="AA32" s="38">
        <f t="shared" si="2"/>
        <v>36</v>
      </c>
      <c r="AB32" s="39">
        <v>8.6625000000000014</v>
      </c>
      <c r="AC32" s="40">
        <v>7.9125000000000014</v>
      </c>
    </row>
    <row r="33" spans="2:29" ht="15" customHeight="1" x14ac:dyDescent="0.25">
      <c r="B33" s="21" t="s">
        <v>90</v>
      </c>
      <c r="C33" s="21"/>
      <c r="D33" s="22" t="s">
        <v>17</v>
      </c>
      <c r="E33" s="23" t="s">
        <v>15</v>
      </c>
      <c r="F33" s="21" t="s">
        <v>91</v>
      </c>
      <c r="G33" s="21"/>
      <c r="H33" s="22" t="s">
        <v>17</v>
      </c>
      <c r="I33" s="24" t="s">
        <v>15</v>
      </c>
      <c r="J33" s="8"/>
      <c r="K33" s="8"/>
      <c r="L33" s="8"/>
      <c r="N33" s="35" t="s">
        <v>92</v>
      </c>
      <c r="O33" s="36">
        <v>5</v>
      </c>
      <c r="P33" s="37">
        <v>6</v>
      </c>
      <c r="Q33" s="37">
        <v>5</v>
      </c>
      <c r="R33" s="37">
        <v>5</v>
      </c>
      <c r="S33" s="37">
        <v>3</v>
      </c>
      <c r="T33" s="37">
        <v>7</v>
      </c>
      <c r="U33" s="37">
        <v>6</v>
      </c>
      <c r="V33" s="37">
        <v>6</v>
      </c>
      <c r="W33" s="37">
        <v>4</v>
      </c>
      <c r="X33" s="37">
        <v>5</v>
      </c>
      <c r="Y33" s="38">
        <f t="shared" si="0"/>
        <v>47</v>
      </c>
      <c r="Z33" s="38">
        <f t="shared" si="1"/>
        <v>10</v>
      </c>
      <c r="AA33" s="38">
        <f t="shared" si="2"/>
        <v>37</v>
      </c>
      <c r="AB33" s="39">
        <v>10.05833333333333</v>
      </c>
      <c r="AC33" s="40">
        <v>9.55833333333333</v>
      </c>
    </row>
    <row r="34" spans="2:29" ht="15.75" x14ac:dyDescent="0.25">
      <c r="B34" s="31" t="s">
        <v>93</v>
      </c>
      <c r="C34" s="31" t="s">
        <v>26</v>
      </c>
      <c r="D34" s="32" t="s">
        <v>27</v>
      </c>
      <c r="E34" s="33" t="s">
        <v>28</v>
      </c>
      <c r="F34" s="31" t="s">
        <v>94</v>
      </c>
      <c r="G34" s="31" t="s">
        <v>26</v>
      </c>
      <c r="H34" s="32" t="s">
        <v>27</v>
      </c>
      <c r="I34" s="34" t="s">
        <v>28</v>
      </c>
      <c r="J34" s="8"/>
      <c r="K34" s="8"/>
      <c r="L34" s="8"/>
      <c r="N34" s="43" t="s">
        <v>95</v>
      </c>
      <c r="O34" s="36">
        <v>9</v>
      </c>
      <c r="P34" s="37">
        <v>5</v>
      </c>
      <c r="Q34" s="37">
        <v>6</v>
      </c>
      <c r="R34" s="37">
        <v>6</v>
      </c>
      <c r="S34" s="37">
        <v>3</v>
      </c>
      <c r="T34" s="37">
        <v>4</v>
      </c>
      <c r="U34" s="37">
        <v>5</v>
      </c>
      <c r="V34" s="37">
        <v>4</v>
      </c>
      <c r="W34" s="37">
        <v>4</v>
      </c>
      <c r="X34" s="37">
        <v>5</v>
      </c>
      <c r="Y34" s="38">
        <f t="shared" si="0"/>
        <v>42</v>
      </c>
      <c r="Z34" s="38">
        <f t="shared" si="1"/>
        <v>8</v>
      </c>
      <c r="AA34" s="38">
        <f t="shared" si="2"/>
        <v>34</v>
      </c>
      <c r="AB34" s="39">
        <v>7.9125000000000014</v>
      </c>
      <c r="AC34" s="40">
        <v>6.6625000000000014</v>
      </c>
    </row>
    <row r="35" spans="2:29" ht="15.75" customHeight="1" x14ac:dyDescent="0.25">
      <c r="B35" s="41" t="s">
        <v>39</v>
      </c>
      <c r="C35" s="42">
        <f t="shared" ref="C35:C44" si="15">INDEX($Y$4:$Y$102,MATCH(B35,$N$4:$N$102,0))</f>
        <v>51</v>
      </c>
      <c r="D35" s="42">
        <f t="shared" ref="D35:D44" si="16">INDEX($Z$4:$Z$102,MATCH(B35,$N$4:$N$102,0))</f>
        <v>20</v>
      </c>
      <c r="E35" s="42">
        <f t="shared" ref="E35:E44" si="17">INDEX($AA$4:$AA$102,MATCH(B35,$N$4:$N$102,0))</f>
        <v>31</v>
      </c>
      <c r="F35" s="41" t="s">
        <v>96</v>
      </c>
      <c r="G35" s="42">
        <f t="shared" ref="G35:G43" si="18">INDEX($Y$4:$Y$102,MATCH(F35,$N$4:$N$102,0))</f>
        <v>40</v>
      </c>
      <c r="H35" s="42">
        <f t="shared" ref="H35:H43" si="19">INDEX($Z$4:$Z$102,MATCH(F35,$N$4:$N$102,0))</f>
        <v>6</v>
      </c>
      <c r="I35" s="42">
        <f t="shared" ref="I35:I43" si="20">INDEX($AA$4:$AA$102,MATCH(F35,$N$4:$N$102,0))</f>
        <v>34</v>
      </c>
      <c r="J35" s="8"/>
      <c r="K35" s="8"/>
      <c r="L35" s="8"/>
      <c r="N35" s="35" t="s">
        <v>31</v>
      </c>
      <c r="O35" s="36">
        <v>1</v>
      </c>
      <c r="P35" s="37">
        <v>5</v>
      </c>
      <c r="Q35" s="37">
        <v>4</v>
      </c>
      <c r="R35" s="37">
        <v>5</v>
      </c>
      <c r="S35" s="37">
        <v>3</v>
      </c>
      <c r="T35" s="37">
        <v>4</v>
      </c>
      <c r="U35" s="37">
        <v>5</v>
      </c>
      <c r="V35" s="37">
        <v>5</v>
      </c>
      <c r="W35" s="37">
        <v>3</v>
      </c>
      <c r="X35" s="37">
        <v>5</v>
      </c>
      <c r="Y35" s="38">
        <f t="shared" si="0"/>
        <v>39</v>
      </c>
      <c r="Z35" s="38">
        <f t="shared" si="1"/>
        <v>7</v>
      </c>
      <c r="AA35" s="38">
        <f t="shared" si="2"/>
        <v>32</v>
      </c>
      <c r="AB35" s="39">
        <v>7.4214285714285708</v>
      </c>
      <c r="AC35" s="40">
        <v>5.9214285714285708</v>
      </c>
    </row>
    <row r="36" spans="2:29" ht="15.75" x14ac:dyDescent="0.25">
      <c r="B36" s="41" t="s">
        <v>97</v>
      </c>
      <c r="C36" s="42">
        <f t="shared" si="15"/>
        <v>47</v>
      </c>
      <c r="D36" s="42">
        <f t="shared" si="16"/>
        <v>12</v>
      </c>
      <c r="E36" s="42">
        <f t="shared" si="17"/>
        <v>35</v>
      </c>
      <c r="F36" s="41" t="s">
        <v>98</v>
      </c>
      <c r="G36" s="42">
        <f t="shared" si="18"/>
        <v>46</v>
      </c>
      <c r="H36" s="42">
        <f t="shared" si="19"/>
        <v>12</v>
      </c>
      <c r="I36" s="42">
        <f t="shared" si="20"/>
        <v>34</v>
      </c>
      <c r="J36" s="8"/>
      <c r="K36" s="8"/>
      <c r="L36" s="8"/>
      <c r="N36" s="35" t="s">
        <v>99</v>
      </c>
      <c r="O36" s="36">
        <v>10</v>
      </c>
      <c r="P36" s="37">
        <v>5</v>
      </c>
      <c r="Q36" s="37">
        <v>4</v>
      </c>
      <c r="R36" s="37">
        <v>4</v>
      </c>
      <c r="S36" s="37">
        <v>3</v>
      </c>
      <c r="T36" s="37">
        <v>4</v>
      </c>
      <c r="U36" s="37">
        <v>4</v>
      </c>
      <c r="V36" s="37">
        <v>5</v>
      </c>
      <c r="W36" s="37">
        <v>3</v>
      </c>
      <c r="X36" s="37">
        <v>6</v>
      </c>
      <c r="Y36" s="38">
        <f t="shared" ref="Y36:Y67" si="21">IF(P36&gt;1,SUM(P36:X36),"")</f>
        <v>38</v>
      </c>
      <c r="Z36" s="38">
        <f t="shared" ref="Z36:Z67" si="22">IF(AB36="TBD","TBD",ROUND(AB36,0))</f>
        <v>5</v>
      </c>
      <c r="AA36" s="38">
        <f t="shared" ref="AA36:AA67" si="23">IF(P36&gt;0,SUM(Y36-Z36)," ")</f>
        <v>33</v>
      </c>
      <c r="AB36" s="39">
        <v>5.028571428571432</v>
      </c>
      <c r="AC36" s="40">
        <v>4.028571428571432</v>
      </c>
    </row>
    <row r="37" spans="2:29" ht="15.75" x14ac:dyDescent="0.25">
      <c r="B37" s="41" t="s">
        <v>100</v>
      </c>
      <c r="C37" s="42">
        <f t="shared" si="15"/>
        <v>44</v>
      </c>
      <c r="D37" s="42">
        <f t="shared" si="16"/>
        <v>8</v>
      </c>
      <c r="E37" s="42">
        <f t="shared" si="17"/>
        <v>36</v>
      </c>
      <c r="F37" s="41" t="s">
        <v>101</v>
      </c>
      <c r="G37" s="42">
        <f t="shared" si="18"/>
        <v>46</v>
      </c>
      <c r="H37" s="42">
        <f t="shared" si="19"/>
        <v>11</v>
      </c>
      <c r="I37" s="42">
        <f t="shared" si="20"/>
        <v>35</v>
      </c>
      <c r="J37" s="8"/>
      <c r="K37" s="8"/>
      <c r="L37" s="8"/>
      <c r="N37" s="35" t="s">
        <v>102</v>
      </c>
      <c r="O37" s="36">
        <v>6</v>
      </c>
      <c r="P37" s="37"/>
      <c r="Q37" s="37"/>
      <c r="R37" s="37"/>
      <c r="S37" s="37"/>
      <c r="T37" s="37"/>
      <c r="U37" s="37"/>
      <c r="V37" s="37"/>
      <c r="W37" s="37"/>
      <c r="X37" s="37"/>
      <c r="Y37" s="38" t="str">
        <f t="shared" si="21"/>
        <v/>
      </c>
      <c r="Z37" s="38">
        <f t="shared" si="22"/>
        <v>6</v>
      </c>
      <c r="AA37" s="38" t="str">
        <f t="shared" si="23"/>
        <v xml:space="preserve"> </v>
      </c>
      <c r="AB37" s="39">
        <v>6.43333333333333</v>
      </c>
      <c r="AC37" s="40">
        <v>6.43333333333333</v>
      </c>
    </row>
    <row r="38" spans="2:29" ht="15.75" x14ac:dyDescent="0.25">
      <c r="B38" s="41" t="s">
        <v>103</v>
      </c>
      <c r="C38" s="42">
        <f t="shared" si="15"/>
        <v>41</v>
      </c>
      <c r="D38" s="42">
        <f t="shared" si="16"/>
        <v>4</v>
      </c>
      <c r="E38" s="42">
        <f t="shared" si="17"/>
        <v>37</v>
      </c>
      <c r="F38" s="41" t="s">
        <v>104</v>
      </c>
      <c r="G38" s="42">
        <f t="shared" si="18"/>
        <v>39</v>
      </c>
      <c r="H38" s="42">
        <f t="shared" si="19"/>
        <v>3</v>
      </c>
      <c r="I38" s="42">
        <f t="shared" si="20"/>
        <v>36</v>
      </c>
      <c r="J38" s="8"/>
      <c r="K38" s="8"/>
      <c r="L38" s="8"/>
      <c r="N38" s="35" t="s">
        <v>49</v>
      </c>
      <c r="O38" s="36">
        <v>1</v>
      </c>
      <c r="P38" s="37">
        <v>7</v>
      </c>
      <c r="Q38" s="37">
        <v>4</v>
      </c>
      <c r="R38" s="37">
        <v>5</v>
      </c>
      <c r="S38" s="37">
        <v>4</v>
      </c>
      <c r="T38" s="37">
        <v>5</v>
      </c>
      <c r="U38" s="37">
        <v>7</v>
      </c>
      <c r="V38" s="37">
        <v>5</v>
      </c>
      <c r="W38" s="37">
        <v>4</v>
      </c>
      <c r="X38" s="37">
        <v>4</v>
      </c>
      <c r="Y38" s="38">
        <f t="shared" si="21"/>
        <v>45</v>
      </c>
      <c r="Z38" s="38">
        <f t="shared" si="22"/>
        <v>8</v>
      </c>
      <c r="AA38" s="38">
        <f t="shared" si="23"/>
        <v>37</v>
      </c>
      <c r="AB38" s="39">
        <v>8.3500000000000014</v>
      </c>
      <c r="AC38" s="40">
        <v>7.8500000000000014</v>
      </c>
    </row>
    <row r="39" spans="2:29" ht="15.75" x14ac:dyDescent="0.25">
      <c r="B39" s="41" t="s">
        <v>105</v>
      </c>
      <c r="C39" s="42">
        <f t="shared" si="15"/>
        <v>38</v>
      </c>
      <c r="D39" s="42">
        <f t="shared" si="16"/>
        <v>1</v>
      </c>
      <c r="E39" s="42">
        <f t="shared" si="17"/>
        <v>37</v>
      </c>
      <c r="F39" s="41" t="s">
        <v>106</v>
      </c>
      <c r="G39" s="42">
        <f t="shared" si="18"/>
        <v>45</v>
      </c>
      <c r="H39" s="42">
        <f t="shared" si="19"/>
        <v>9</v>
      </c>
      <c r="I39" s="42">
        <f t="shared" si="20"/>
        <v>36</v>
      </c>
      <c r="J39" s="8"/>
      <c r="K39" s="8"/>
      <c r="L39" s="8"/>
      <c r="N39" s="35" t="s">
        <v>107</v>
      </c>
      <c r="O39" s="36">
        <v>10</v>
      </c>
      <c r="P39" s="37">
        <v>4</v>
      </c>
      <c r="Q39" s="37">
        <v>5</v>
      </c>
      <c r="R39" s="37">
        <v>5</v>
      </c>
      <c r="S39" s="37">
        <v>4</v>
      </c>
      <c r="T39" s="37">
        <v>6</v>
      </c>
      <c r="U39" s="37">
        <v>5</v>
      </c>
      <c r="V39" s="37">
        <v>7</v>
      </c>
      <c r="W39" s="37">
        <v>5</v>
      </c>
      <c r="X39" s="37">
        <v>5</v>
      </c>
      <c r="Y39" s="38">
        <f t="shared" si="21"/>
        <v>46</v>
      </c>
      <c r="Z39" s="38">
        <f t="shared" si="22"/>
        <v>9</v>
      </c>
      <c r="AA39" s="38">
        <f t="shared" si="23"/>
        <v>37</v>
      </c>
      <c r="AB39" s="39">
        <v>8.6000000000000014</v>
      </c>
      <c r="AC39" s="40">
        <v>8.6000000000000014</v>
      </c>
    </row>
    <row r="40" spans="2:29" ht="15.75" x14ac:dyDescent="0.25">
      <c r="B40" s="41" t="s">
        <v>92</v>
      </c>
      <c r="C40" s="42">
        <f t="shared" si="15"/>
        <v>47</v>
      </c>
      <c r="D40" s="42">
        <f t="shared" si="16"/>
        <v>10</v>
      </c>
      <c r="E40" s="42">
        <f t="shared" si="17"/>
        <v>37</v>
      </c>
      <c r="F40" s="41" t="s">
        <v>108</v>
      </c>
      <c r="G40" s="42">
        <f t="shared" si="18"/>
        <v>44</v>
      </c>
      <c r="H40" s="42">
        <f t="shared" si="19"/>
        <v>7</v>
      </c>
      <c r="I40" s="42">
        <f t="shared" si="20"/>
        <v>37</v>
      </c>
      <c r="J40" s="8"/>
      <c r="K40" s="8"/>
      <c r="L40" s="8"/>
      <c r="N40" s="35" t="s">
        <v>109</v>
      </c>
      <c r="O40" s="36">
        <v>9</v>
      </c>
      <c r="P40" s="37">
        <v>5</v>
      </c>
      <c r="Q40" s="37">
        <v>5</v>
      </c>
      <c r="R40" s="37">
        <v>6</v>
      </c>
      <c r="S40" s="37">
        <v>4</v>
      </c>
      <c r="T40" s="37">
        <v>5</v>
      </c>
      <c r="U40" s="37">
        <v>6</v>
      </c>
      <c r="V40" s="37">
        <v>6</v>
      </c>
      <c r="W40" s="37">
        <v>3</v>
      </c>
      <c r="X40" s="37">
        <v>5</v>
      </c>
      <c r="Y40" s="38">
        <f t="shared" si="21"/>
        <v>45</v>
      </c>
      <c r="Z40" s="38">
        <f t="shared" si="22"/>
        <v>10</v>
      </c>
      <c r="AA40" s="38">
        <f t="shared" si="23"/>
        <v>35</v>
      </c>
      <c r="AB40" s="39">
        <v>10.399999999999999</v>
      </c>
      <c r="AC40" s="40">
        <v>9.8999999999999986</v>
      </c>
    </row>
    <row r="41" spans="2:29" ht="15.75" x14ac:dyDescent="0.25">
      <c r="B41" s="44" t="s">
        <v>74</v>
      </c>
      <c r="C41" s="36">
        <f t="shared" si="15"/>
        <v>50</v>
      </c>
      <c r="D41" s="36">
        <f t="shared" si="16"/>
        <v>12</v>
      </c>
      <c r="E41" s="36">
        <f t="shared" si="17"/>
        <v>38</v>
      </c>
      <c r="F41" s="44" t="s">
        <v>87</v>
      </c>
      <c r="G41" s="36">
        <f t="shared" si="18"/>
        <v>49</v>
      </c>
      <c r="H41" s="36">
        <f t="shared" si="19"/>
        <v>10</v>
      </c>
      <c r="I41" s="36">
        <f t="shared" si="20"/>
        <v>39</v>
      </c>
      <c r="J41" s="8"/>
      <c r="K41" s="8"/>
      <c r="L41" s="8"/>
      <c r="N41" s="43" t="s">
        <v>110</v>
      </c>
      <c r="O41" s="36">
        <v>7</v>
      </c>
      <c r="P41" s="37"/>
      <c r="Q41" s="37"/>
      <c r="R41" s="37"/>
      <c r="S41" s="37"/>
      <c r="T41" s="37"/>
      <c r="U41" s="37"/>
      <c r="V41" s="37"/>
      <c r="W41" s="37"/>
      <c r="X41" s="37"/>
      <c r="Y41" s="38" t="str">
        <f t="shared" si="21"/>
        <v/>
      </c>
      <c r="Z41" s="38">
        <f t="shared" si="22"/>
        <v>12</v>
      </c>
      <c r="AA41" s="38" t="str">
        <f t="shared" si="23"/>
        <v xml:space="preserve"> </v>
      </c>
      <c r="AB41" s="39">
        <v>11.725000000000001</v>
      </c>
      <c r="AC41" s="40">
        <v>11.725000000000001</v>
      </c>
    </row>
    <row r="42" spans="2:29" ht="15.75" x14ac:dyDescent="0.25">
      <c r="B42" s="44" t="s">
        <v>78</v>
      </c>
      <c r="C42" s="36">
        <f t="shared" si="15"/>
        <v>46</v>
      </c>
      <c r="D42" s="36">
        <f t="shared" si="16"/>
        <v>6</v>
      </c>
      <c r="E42" s="36">
        <f t="shared" si="17"/>
        <v>40</v>
      </c>
      <c r="F42" s="44" t="s">
        <v>88</v>
      </c>
      <c r="G42" s="36">
        <f t="shared" si="18"/>
        <v>40</v>
      </c>
      <c r="H42" s="36">
        <f t="shared" si="19"/>
        <v>0</v>
      </c>
      <c r="I42" s="36">
        <f t="shared" si="20"/>
        <v>40</v>
      </c>
      <c r="J42" s="8"/>
      <c r="K42" s="8"/>
      <c r="L42" s="8"/>
      <c r="N42" s="35" t="s">
        <v>111</v>
      </c>
      <c r="O42" s="36">
        <v>7</v>
      </c>
      <c r="P42" s="37"/>
      <c r="Q42" s="37"/>
      <c r="R42" s="37"/>
      <c r="S42" s="37"/>
      <c r="T42" s="37"/>
      <c r="U42" s="37"/>
      <c r="V42" s="37"/>
      <c r="W42" s="37"/>
      <c r="X42" s="37"/>
      <c r="Y42" s="38" t="str">
        <f t="shared" si="21"/>
        <v/>
      </c>
      <c r="Z42" s="38">
        <f t="shared" si="22"/>
        <v>12</v>
      </c>
      <c r="AA42" s="38" t="str">
        <f t="shared" si="23"/>
        <v xml:space="preserve"> </v>
      </c>
      <c r="AB42" s="39">
        <v>12.100000000000001</v>
      </c>
      <c r="AC42" s="40">
        <v>12.100000000000001</v>
      </c>
    </row>
    <row r="43" spans="2:29" ht="15.75" x14ac:dyDescent="0.25">
      <c r="B43" s="44" t="s">
        <v>112</v>
      </c>
      <c r="C43" s="36" t="str">
        <f t="shared" si="15"/>
        <v/>
      </c>
      <c r="D43" s="36">
        <f t="shared" si="16"/>
        <v>11</v>
      </c>
      <c r="E43" s="36" t="str">
        <f t="shared" si="17"/>
        <v xml:space="preserve"> </v>
      </c>
      <c r="F43" s="44" t="s">
        <v>113</v>
      </c>
      <c r="G43" s="36" t="str">
        <f t="shared" si="18"/>
        <v/>
      </c>
      <c r="H43" s="36">
        <f t="shared" si="19"/>
        <v>10</v>
      </c>
      <c r="I43" s="36" t="str">
        <f t="shared" si="20"/>
        <v xml:space="preserve"> </v>
      </c>
      <c r="J43" s="8"/>
      <c r="K43" s="8"/>
      <c r="L43" s="8"/>
      <c r="N43" s="43" t="s">
        <v>57</v>
      </c>
      <c r="O43" s="36">
        <v>1</v>
      </c>
      <c r="P43" s="37"/>
      <c r="Q43" s="37"/>
      <c r="R43" s="37"/>
      <c r="S43" s="37"/>
      <c r="T43" s="37"/>
      <c r="U43" s="37"/>
      <c r="V43" s="37"/>
      <c r="W43" s="37"/>
      <c r="X43" s="37"/>
      <c r="Y43" s="38" t="str">
        <f t="shared" si="21"/>
        <v/>
      </c>
      <c r="Z43" s="38">
        <f t="shared" si="22"/>
        <v>6</v>
      </c>
      <c r="AA43" s="38" t="str">
        <f t="shared" si="23"/>
        <v xml:space="preserve"> </v>
      </c>
      <c r="AB43" s="39">
        <v>6.1000000000000014</v>
      </c>
      <c r="AC43" s="40">
        <v>6.1000000000000014</v>
      </c>
    </row>
    <row r="44" spans="2:29" ht="15.75" x14ac:dyDescent="0.25">
      <c r="B44" s="44" t="s">
        <v>114</v>
      </c>
      <c r="C44" s="36" t="str">
        <f t="shared" si="15"/>
        <v/>
      </c>
      <c r="D44" s="36">
        <f t="shared" si="16"/>
        <v>13</v>
      </c>
      <c r="E44" s="36" t="str">
        <f t="shared" si="17"/>
        <v xml:space="preserve"> </v>
      </c>
      <c r="F44" s="45"/>
      <c r="G44" s="45"/>
      <c r="H44" s="45"/>
      <c r="I44" s="45"/>
      <c r="J44" s="8"/>
      <c r="K44" s="8"/>
      <c r="L44" s="8"/>
      <c r="N44" s="35" t="s">
        <v>106</v>
      </c>
      <c r="O44" s="36">
        <v>2</v>
      </c>
      <c r="P44" s="37">
        <v>6</v>
      </c>
      <c r="Q44" s="37">
        <v>5</v>
      </c>
      <c r="R44" s="37">
        <v>6</v>
      </c>
      <c r="S44" s="37">
        <v>3</v>
      </c>
      <c r="T44" s="37">
        <v>6</v>
      </c>
      <c r="U44" s="37">
        <v>5</v>
      </c>
      <c r="V44" s="37">
        <v>5</v>
      </c>
      <c r="W44" s="37">
        <v>4</v>
      </c>
      <c r="X44" s="37">
        <v>5</v>
      </c>
      <c r="Y44" s="38">
        <f t="shared" si="21"/>
        <v>45</v>
      </c>
      <c r="Z44" s="38">
        <f t="shared" si="22"/>
        <v>9</v>
      </c>
      <c r="AA44" s="38">
        <f t="shared" si="23"/>
        <v>36</v>
      </c>
      <c r="AB44" s="39">
        <v>9.1333333333333329</v>
      </c>
      <c r="AC44" s="40">
        <v>9.25</v>
      </c>
    </row>
    <row r="45" spans="2:29" ht="18" customHeight="1" x14ac:dyDescent="0.25">
      <c r="B45" s="46" t="s">
        <v>60</v>
      </c>
      <c r="C45" s="47"/>
      <c r="D45" s="48">
        <f>AVERAGE(D35:D41)</f>
        <v>9.5714285714285712</v>
      </c>
      <c r="E45" s="50">
        <f>SUM(E35:E40)</f>
        <v>213</v>
      </c>
      <c r="F45" s="46" t="s">
        <v>60</v>
      </c>
      <c r="G45" s="47"/>
      <c r="H45" s="48">
        <f>AVERAGE(H35:H41)</f>
        <v>8.2857142857142865</v>
      </c>
      <c r="I45" s="49">
        <f>SUM(I35:I40)</f>
        <v>212</v>
      </c>
      <c r="J45" s="8"/>
      <c r="K45" s="8"/>
      <c r="L45" s="8"/>
      <c r="N45" s="35" t="s">
        <v>73</v>
      </c>
      <c r="O45" s="36">
        <v>3</v>
      </c>
      <c r="P45" s="37">
        <v>5</v>
      </c>
      <c r="Q45" s="37">
        <v>3</v>
      </c>
      <c r="R45" s="37">
        <v>4</v>
      </c>
      <c r="S45" s="37">
        <v>2</v>
      </c>
      <c r="T45" s="37">
        <v>4</v>
      </c>
      <c r="U45" s="37">
        <v>5</v>
      </c>
      <c r="V45" s="37">
        <v>5</v>
      </c>
      <c r="W45" s="37">
        <v>3</v>
      </c>
      <c r="X45" s="37">
        <v>4</v>
      </c>
      <c r="Y45" s="38">
        <f t="shared" si="21"/>
        <v>35</v>
      </c>
      <c r="Z45" s="38">
        <f t="shared" si="22"/>
        <v>2</v>
      </c>
      <c r="AA45" s="38">
        <f t="shared" si="23"/>
        <v>33</v>
      </c>
      <c r="AB45" s="39">
        <v>1.6625000000000014</v>
      </c>
      <c r="AC45" s="40">
        <v>0.66250000000000142</v>
      </c>
    </row>
    <row r="46" spans="2:29" ht="15.75" customHeight="1" x14ac:dyDescent="0.25">
      <c r="B46" s="46" t="s">
        <v>62</v>
      </c>
      <c r="C46" s="47"/>
      <c r="D46" s="48"/>
      <c r="E46" s="36">
        <f>E45-SUM($H$1*6)</f>
        <v>-3</v>
      </c>
      <c r="F46" s="46" t="s">
        <v>62</v>
      </c>
      <c r="G46" s="47"/>
      <c r="H46" s="48"/>
      <c r="I46" s="42">
        <f>I45-SUM($H$1*6)</f>
        <v>-4</v>
      </c>
      <c r="J46" s="8"/>
      <c r="K46" s="8"/>
      <c r="L46" s="8"/>
      <c r="N46" s="35" t="s">
        <v>115</v>
      </c>
      <c r="O46" s="36">
        <v>9</v>
      </c>
      <c r="P46" s="37">
        <v>4</v>
      </c>
      <c r="Q46" s="37">
        <v>4</v>
      </c>
      <c r="R46" s="37">
        <v>5</v>
      </c>
      <c r="S46" s="37">
        <v>3</v>
      </c>
      <c r="T46" s="37">
        <v>5</v>
      </c>
      <c r="U46" s="37">
        <v>6</v>
      </c>
      <c r="V46" s="37">
        <v>5</v>
      </c>
      <c r="W46" s="37">
        <v>4</v>
      </c>
      <c r="X46" s="37">
        <v>5</v>
      </c>
      <c r="Y46" s="38">
        <f t="shared" si="21"/>
        <v>41</v>
      </c>
      <c r="Z46" s="38">
        <f t="shared" si="22"/>
        <v>7</v>
      </c>
      <c r="AA46" s="38">
        <f t="shared" si="23"/>
        <v>34</v>
      </c>
      <c r="AB46" s="39">
        <v>7.4928571428571402</v>
      </c>
      <c r="AC46" s="40">
        <v>6.7428571428571402</v>
      </c>
    </row>
    <row r="47" spans="2:29" ht="15.75" x14ac:dyDescent="0.25">
      <c r="B47" s="54"/>
      <c r="C47" s="52"/>
      <c r="D47" s="53"/>
      <c r="E47" s="55"/>
      <c r="F47" s="54"/>
      <c r="G47" s="52"/>
      <c r="H47" s="53"/>
      <c r="I47" s="55"/>
      <c r="J47" s="8"/>
      <c r="K47" s="8"/>
      <c r="L47" s="8"/>
      <c r="N47" s="35" t="s">
        <v>116</v>
      </c>
      <c r="O47" s="36">
        <v>7</v>
      </c>
      <c r="P47" s="37">
        <v>4</v>
      </c>
      <c r="Q47" s="37">
        <v>5</v>
      </c>
      <c r="R47" s="37">
        <v>5</v>
      </c>
      <c r="S47" s="37">
        <v>5</v>
      </c>
      <c r="T47" s="37">
        <v>4</v>
      </c>
      <c r="U47" s="37">
        <v>6</v>
      </c>
      <c r="V47" s="37">
        <v>5</v>
      </c>
      <c r="W47" s="37">
        <v>3</v>
      </c>
      <c r="X47" s="37">
        <v>5</v>
      </c>
      <c r="Y47" s="38">
        <f t="shared" si="21"/>
        <v>42</v>
      </c>
      <c r="Z47" s="38">
        <f t="shared" si="22"/>
        <v>8</v>
      </c>
      <c r="AA47" s="38">
        <f t="shared" si="23"/>
        <v>34</v>
      </c>
      <c r="AB47" s="39">
        <v>7.93333333333333</v>
      </c>
      <c r="AC47" s="40">
        <v>7.3916666666666657</v>
      </c>
    </row>
    <row r="48" spans="2:29" ht="15.75" x14ac:dyDescent="0.25">
      <c r="B48" s="21" t="s">
        <v>117</v>
      </c>
      <c r="C48" s="21"/>
      <c r="D48" s="22" t="s">
        <v>17</v>
      </c>
      <c r="E48" s="23" t="s">
        <v>15</v>
      </c>
      <c r="F48" s="21" t="s">
        <v>118</v>
      </c>
      <c r="G48" s="21"/>
      <c r="H48" s="22" t="s">
        <v>17</v>
      </c>
      <c r="I48" s="24" t="s">
        <v>15</v>
      </c>
      <c r="J48" s="8"/>
      <c r="K48" s="8"/>
      <c r="L48" s="8"/>
      <c r="N48" s="35" t="s">
        <v>119</v>
      </c>
      <c r="O48" s="36">
        <v>9</v>
      </c>
      <c r="P48" s="37"/>
      <c r="Q48" s="37"/>
      <c r="R48" s="37"/>
      <c r="S48" s="37"/>
      <c r="T48" s="37"/>
      <c r="U48" s="37"/>
      <c r="V48" s="37"/>
      <c r="W48" s="37"/>
      <c r="X48" s="37"/>
      <c r="Y48" s="38" t="str">
        <f t="shared" si="21"/>
        <v/>
      </c>
      <c r="Z48" s="38">
        <f t="shared" si="22"/>
        <v>5</v>
      </c>
      <c r="AA48" s="38" t="str">
        <f t="shared" si="23"/>
        <v xml:space="preserve"> </v>
      </c>
      <c r="AB48" s="39">
        <v>4.5166666666666657</v>
      </c>
      <c r="AC48" s="40">
        <v>4.5166666666666657</v>
      </c>
    </row>
    <row r="49" spans="2:29" ht="15.75" x14ac:dyDescent="0.25">
      <c r="B49" s="31" t="s">
        <v>120</v>
      </c>
      <c r="C49" s="31" t="s">
        <v>26</v>
      </c>
      <c r="D49" s="32" t="s">
        <v>27</v>
      </c>
      <c r="E49" s="33" t="s">
        <v>28</v>
      </c>
      <c r="F49" s="31" t="s">
        <v>121</v>
      </c>
      <c r="G49" s="31" t="s">
        <v>26</v>
      </c>
      <c r="H49" s="32" t="s">
        <v>27</v>
      </c>
      <c r="I49" s="34" t="s">
        <v>28</v>
      </c>
      <c r="J49" s="8"/>
      <c r="K49" s="8"/>
      <c r="L49" s="8"/>
      <c r="N49" s="35" t="s">
        <v>122</v>
      </c>
      <c r="O49" s="36">
        <v>6</v>
      </c>
      <c r="P49" s="37">
        <v>4</v>
      </c>
      <c r="Q49" s="37">
        <v>4</v>
      </c>
      <c r="R49" s="37">
        <v>5</v>
      </c>
      <c r="S49" s="37">
        <v>4</v>
      </c>
      <c r="T49" s="37">
        <v>4</v>
      </c>
      <c r="U49" s="37">
        <v>6</v>
      </c>
      <c r="V49" s="37">
        <v>5</v>
      </c>
      <c r="W49" s="37">
        <v>4</v>
      </c>
      <c r="X49" s="37">
        <v>4</v>
      </c>
      <c r="Y49" s="38">
        <f t="shared" si="21"/>
        <v>40</v>
      </c>
      <c r="Z49" s="38">
        <f t="shared" si="22"/>
        <v>5</v>
      </c>
      <c r="AA49" s="38">
        <f t="shared" si="23"/>
        <v>35</v>
      </c>
      <c r="AB49" s="39">
        <v>5.3500000000000014</v>
      </c>
      <c r="AC49" s="40">
        <v>4.9750000000000014</v>
      </c>
    </row>
    <row r="50" spans="2:29" ht="15.75" x14ac:dyDescent="0.25">
      <c r="B50" s="41" t="s">
        <v>56</v>
      </c>
      <c r="C50" s="42">
        <f t="shared" ref="C50:C59" si="24">INDEX($Y$4:$Y$102,MATCH(B50,$N$4:$N$102,0))</f>
        <v>38</v>
      </c>
      <c r="D50" s="42">
        <f t="shared" ref="D50:D59" si="25">INDEX($Z$4:$Z$102,MATCH(B50,$N$4:$N$102,0))</f>
        <v>6</v>
      </c>
      <c r="E50" s="42">
        <f t="shared" ref="E50:E59" si="26">INDEX($AA$4:$AA$102,MATCH(B50,$N$4:$N$102,0))</f>
        <v>32</v>
      </c>
      <c r="F50" s="41" t="s">
        <v>123</v>
      </c>
      <c r="G50" s="42">
        <f t="shared" ref="G50:G59" si="27">INDEX($Y$4:$Y$102,MATCH(F50,$N$4:$N$102,0))</f>
        <v>48</v>
      </c>
      <c r="H50" s="42">
        <f t="shared" ref="H50:H59" si="28">INDEX($Z$4:$Z$102,MATCH(F50,$N$4:$N$102,0))</f>
        <v>15</v>
      </c>
      <c r="I50" s="42">
        <f t="shared" ref="I50:I59" si="29">INDEX($AA$4:$AA$102,MATCH(F50,$N$4:$N$102,0))</f>
        <v>33</v>
      </c>
      <c r="J50" s="8"/>
      <c r="K50" s="8"/>
      <c r="L50" s="8"/>
      <c r="N50" s="35" t="s">
        <v>124</v>
      </c>
      <c r="O50" s="36">
        <v>9</v>
      </c>
      <c r="P50" s="37"/>
      <c r="Q50" s="37"/>
      <c r="R50" s="37"/>
      <c r="S50" s="37"/>
      <c r="T50" s="37"/>
      <c r="U50" s="37"/>
      <c r="V50" s="37"/>
      <c r="W50" s="37"/>
      <c r="X50" s="37"/>
      <c r="Y50" s="38" t="str">
        <f t="shared" si="21"/>
        <v/>
      </c>
      <c r="Z50" s="38">
        <f t="shared" si="22"/>
        <v>9</v>
      </c>
      <c r="AA50" s="38" t="str">
        <f t="shared" si="23"/>
        <v xml:space="preserve"> </v>
      </c>
      <c r="AB50" s="39">
        <v>8.8142857142857167</v>
      </c>
      <c r="AC50" s="40">
        <v>8.8142857142857167</v>
      </c>
    </row>
    <row r="51" spans="2:29" ht="15.75" x14ac:dyDescent="0.25">
      <c r="B51" s="41" t="s">
        <v>125</v>
      </c>
      <c r="C51" s="42">
        <f t="shared" si="24"/>
        <v>46</v>
      </c>
      <c r="D51" s="42">
        <f t="shared" si="25"/>
        <v>12</v>
      </c>
      <c r="E51" s="42">
        <f t="shared" si="26"/>
        <v>34</v>
      </c>
      <c r="F51" s="41" t="s">
        <v>115</v>
      </c>
      <c r="G51" s="42">
        <f t="shared" si="27"/>
        <v>41</v>
      </c>
      <c r="H51" s="42">
        <f t="shared" si="28"/>
        <v>7</v>
      </c>
      <c r="I51" s="42">
        <f t="shared" si="29"/>
        <v>34</v>
      </c>
      <c r="J51" s="8"/>
      <c r="K51" s="8"/>
      <c r="L51" s="8"/>
      <c r="N51" s="35" t="s">
        <v>126</v>
      </c>
      <c r="O51" s="36">
        <v>9</v>
      </c>
      <c r="P51" s="37">
        <v>7</v>
      </c>
      <c r="Q51" s="37">
        <v>6</v>
      </c>
      <c r="R51" s="37">
        <v>7</v>
      </c>
      <c r="S51" s="37">
        <v>5</v>
      </c>
      <c r="T51" s="37">
        <v>7</v>
      </c>
      <c r="U51" s="37">
        <v>7</v>
      </c>
      <c r="V51" s="37">
        <v>6</v>
      </c>
      <c r="W51" s="37">
        <v>4</v>
      </c>
      <c r="X51" s="37">
        <v>5</v>
      </c>
      <c r="Y51" s="38">
        <f t="shared" si="21"/>
        <v>54</v>
      </c>
      <c r="Z51" s="38">
        <f t="shared" si="22"/>
        <v>16</v>
      </c>
      <c r="AA51" s="38">
        <f t="shared" si="23"/>
        <v>38</v>
      </c>
      <c r="AB51" s="39">
        <v>15.707142857142863</v>
      </c>
      <c r="AC51" s="40">
        <v>15.707142857142863</v>
      </c>
    </row>
    <row r="52" spans="2:29" ht="15.75" x14ac:dyDescent="0.25">
      <c r="B52" s="41" t="s">
        <v>116</v>
      </c>
      <c r="C52" s="42">
        <f t="shared" si="24"/>
        <v>42</v>
      </c>
      <c r="D52" s="42">
        <f t="shared" si="25"/>
        <v>8</v>
      </c>
      <c r="E52" s="42">
        <f t="shared" si="26"/>
        <v>34</v>
      </c>
      <c r="F52" s="41" t="s">
        <v>95</v>
      </c>
      <c r="G52" s="42">
        <f t="shared" si="27"/>
        <v>42</v>
      </c>
      <c r="H52" s="42">
        <f t="shared" si="28"/>
        <v>8</v>
      </c>
      <c r="I52" s="42">
        <f t="shared" si="29"/>
        <v>34</v>
      </c>
      <c r="J52" s="8"/>
      <c r="K52" s="8"/>
      <c r="L52" s="8"/>
      <c r="N52" s="35" t="s">
        <v>101</v>
      </c>
      <c r="O52" s="36">
        <v>2</v>
      </c>
      <c r="P52" s="37">
        <v>7</v>
      </c>
      <c r="Q52" s="37">
        <v>5</v>
      </c>
      <c r="R52" s="37">
        <v>4</v>
      </c>
      <c r="S52" s="37">
        <v>4</v>
      </c>
      <c r="T52" s="37">
        <v>5</v>
      </c>
      <c r="U52" s="37">
        <v>5</v>
      </c>
      <c r="V52" s="37">
        <v>5</v>
      </c>
      <c r="W52" s="37">
        <v>5</v>
      </c>
      <c r="X52" s="37">
        <v>6</v>
      </c>
      <c r="Y52" s="38">
        <f t="shared" si="21"/>
        <v>46</v>
      </c>
      <c r="Z52" s="38">
        <f t="shared" si="22"/>
        <v>11</v>
      </c>
      <c r="AA52" s="38">
        <f t="shared" si="23"/>
        <v>35</v>
      </c>
      <c r="AB52" s="39">
        <v>11.350000000000001</v>
      </c>
      <c r="AC52" s="40">
        <v>11.100000000000001</v>
      </c>
    </row>
    <row r="53" spans="2:29" ht="15.75" x14ac:dyDescent="0.25">
      <c r="B53" s="41" t="s">
        <v>127</v>
      </c>
      <c r="C53" s="42">
        <f t="shared" si="24"/>
        <v>42</v>
      </c>
      <c r="D53" s="42">
        <f t="shared" si="25"/>
        <v>7</v>
      </c>
      <c r="E53" s="42">
        <f t="shared" si="26"/>
        <v>35</v>
      </c>
      <c r="F53" s="41" t="s">
        <v>109</v>
      </c>
      <c r="G53" s="42">
        <f t="shared" si="27"/>
        <v>45</v>
      </c>
      <c r="H53" s="42">
        <f t="shared" si="28"/>
        <v>10</v>
      </c>
      <c r="I53" s="42">
        <f t="shared" si="29"/>
        <v>35</v>
      </c>
      <c r="J53" s="8"/>
      <c r="K53" s="8"/>
      <c r="L53" s="8"/>
      <c r="N53" s="35" t="s">
        <v>70</v>
      </c>
      <c r="O53" s="36">
        <v>3</v>
      </c>
      <c r="P53" s="37">
        <v>5</v>
      </c>
      <c r="Q53" s="37">
        <v>6</v>
      </c>
      <c r="R53" s="37">
        <v>6</v>
      </c>
      <c r="S53" s="37">
        <v>4</v>
      </c>
      <c r="T53" s="37">
        <v>5</v>
      </c>
      <c r="U53" s="37">
        <v>5</v>
      </c>
      <c r="V53" s="37">
        <v>7</v>
      </c>
      <c r="W53" s="37">
        <v>4</v>
      </c>
      <c r="X53" s="37">
        <v>7</v>
      </c>
      <c r="Y53" s="38">
        <f t="shared" si="21"/>
        <v>49</v>
      </c>
      <c r="Z53" s="38">
        <f t="shared" si="22"/>
        <v>17</v>
      </c>
      <c r="AA53" s="38">
        <f t="shared" si="23"/>
        <v>32</v>
      </c>
      <c r="AB53" s="39">
        <v>17.100000000000001</v>
      </c>
      <c r="AC53" s="40">
        <v>15.975000000000001</v>
      </c>
    </row>
    <row r="54" spans="2:29" ht="15.75" x14ac:dyDescent="0.25">
      <c r="B54" s="41" t="s">
        <v>128</v>
      </c>
      <c r="C54" s="42">
        <f t="shared" si="24"/>
        <v>42</v>
      </c>
      <c r="D54" s="42">
        <f t="shared" si="25"/>
        <v>5</v>
      </c>
      <c r="E54" s="42">
        <f t="shared" si="26"/>
        <v>37</v>
      </c>
      <c r="F54" s="41" t="s">
        <v>126</v>
      </c>
      <c r="G54" s="42">
        <f t="shared" si="27"/>
        <v>54</v>
      </c>
      <c r="H54" s="42">
        <f t="shared" si="28"/>
        <v>16</v>
      </c>
      <c r="I54" s="42">
        <f t="shared" si="29"/>
        <v>38</v>
      </c>
      <c r="J54" s="8"/>
      <c r="K54" s="8"/>
      <c r="L54" s="8"/>
      <c r="N54" s="35" t="s">
        <v>72</v>
      </c>
      <c r="O54" s="36">
        <v>3</v>
      </c>
      <c r="P54" s="37">
        <v>5</v>
      </c>
      <c r="Q54" s="37">
        <v>7</v>
      </c>
      <c r="R54" s="37">
        <v>5</v>
      </c>
      <c r="S54" s="37">
        <v>4</v>
      </c>
      <c r="T54" s="37">
        <v>5</v>
      </c>
      <c r="U54" s="37">
        <v>4</v>
      </c>
      <c r="V54" s="37">
        <v>5</v>
      </c>
      <c r="W54" s="37">
        <v>3</v>
      </c>
      <c r="X54" s="37">
        <v>6</v>
      </c>
      <c r="Y54" s="38">
        <f t="shared" si="21"/>
        <v>44</v>
      </c>
      <c r="Z54" s="38">
        <f t="shared" si="22"/>
        <v>11</v>
      </c>
      <c r="AA54" s="38">
        <f t="shared" si="23"/>
        <v>33</v>
      </c>
      <c r="AB54" s="39">
        <v>10.912500000000001</v>
      </c>
      <c r="AC54" s="40">
        <v>10.162500000000001</v>
      </c>
    </row>
    <row r="55" spans="2:29" ht="15.75" x14ac:dyDescent="0.25">
      <c r="B55" s="45" t="s">
        <v>129</v>
      </c>
      <c r="C55" s="36">
        <f t="shared" si="24"/>
        <v>44</v>
      </c>
      <c r="D55" s="36">
        <f t="shared" si="25"/>
        <v>3</v>
      </c>
      <c r="E55" s="36">
        <f t="shared" si="26"/>
        <v>41</v>
      </c>
      <c r="F55" s="44" t="s">
        <v>130</v>
      </c>
      <c r="G55" s="36" t="str">
        <f t="shared" si="27"/>
        <v/>
      </c>
      <c r="H55" s="36">
        <f t="shared" si="28"/>
        <v>9</v>
      </c>
      <c r="I55" s="36" t="str">
        <f t="shared" si="29"/>
        <v xml:space="preserve"> </v>
      </c>
      <c r="J55" s="8"/>
      <c r="K55" s="8"/>
      <c r="L55" s="8"/>
      <c r="N55" s="35" t="s">
        <v>113</v>
      </c>
      <c r="O55" s="36">
        <v>2</v>
      </c>
      <c r="P55" s="37"/>
      <c r="Q55" s="37"/>
      <c r="R55" s="37"/>
      <c r="S55" s="37"/>
      <c r="T55" s="37"/>
      <c r="U55" s="37"/>
      <c r="V55" s="37"/>
      <c r="W55" s="37"/>
      <c r="X55" s="37"/>
      <c r="Y55" s="38" t="str">
        <f t="shared" si="21"/>
        <v/>
      </c>
      <c r="Z55" s="38">
        <f t="shared" si="22"/>
        <v>10</v>
      </c>
      <c r="AA55" s="38" t="str">
        <f t="shared" si="23"/>
        <v xml:space="preserve"> </v>
      </c>
      <c r="AB55" s="39">
        <v>10.162500000000001</v>
      </c>
      <c r="AC55" s="40">
        <v>10.162500000000001</v>
      </c>
    </row>
    <row r="56" spans="2:29" ht="15.75" x14ac:dyDescent="0.25">
      <c r="B56" s="44" t="s">
        <v>30</v>
      </c>
      <c r="C56" s="36">
        <f t="shared" si="24"/>
        <v>59</v>
      </c>
      <c r="D56" s="36">
        <f t="shared" si="25"/>
        <v>18</v>
      </c>
      <c r="E56" s="36">
        <f t="shared" si="26"/>
        <v>41</v>
      </c>
      <c r="F56" s="44" t="s">
        <v>131</v>
      </c>
      <c r="G56" s="36" t="str">
        <f t="shared" si="27"/>
        <v/>
      </c>
      <c r="H56" s="36">
        <f t="shared" si="28"/>
        <v>13</v>
      </c>
      <c r="I56" s="36" t="str">
        <f t="shared" si="29"/>
        <v xml:space="preserve"> </v>
      </c>
      <c r="J56" s="8"/>
      <c r="K56" s="8"/>
      <c r="L56" s="8"/>
      <c r="N56" s="35" t="s">
        <v>131</v>
      </c>
      <c r="O56" s="36">
        <v>9</v>
      </c>
      <c r="P56" s="37"/>
      <c r="Q56" s="37"/>
      <c r="R56" s="37"/>
      <c r="S56" s="37"/>
      <c r="T56" s="37"/>
      <c r="U56" s="37"/>
      <c r="V56" s="37"/>
      <c r="W56" s="37"/>
      <c r="X56" s="37"/>
      <c r="Y56" s="38" t="str">
        <f t="shared" si="21"/>
        <v/>
      </c>
      <c r="Z56" s="38">
        <f t="shared" si="22"/>
        <v>13</v>
      </c>
      <c r="AA56" s="38" t="str">
        <f t="shared" si="23"/>
        <v xml:space="preserve"> </v>
      </c>
      <c r="AB56" s="39">
        <v>12.600000000000001</v>
      </c>
      <c r="AC56" s="40">
        <v>12.600000000000001</v>
      </c>
    </row>
    <row r="57" spans="2:29" ht="15.75" x14ac:dyDescent="0.25">
      <c r="B57" s="44" t="s">
        <v>111</v>
      </c>
      <c r="C57" s="36" t="str">
        <f t="shared" si="24"/>
        <v/>
      </c>
      <c r="D57" s="36">
        <f t="shared" si="25"/>
        <v>12</v>
      </c>
      <c r="E57" s="36" t="str">
        <f t="shared" si="26"/>
        <v xml:space="preserve"> </v>
      </c>
      <c r="F57" s="44" t="s">
        <v>124</v>
      </c>
      <c r="G57" s="36" t="str">
        <f t="shared" si="27"/>
        <v/>
      </c>
      <c r="H57" s="36">
        <f t="shared" si="28"/>
        <v>9</v>
      </c>
      <c r="I57" s="36" t="str">
        <f t="shared" si="29"/>
        <v xml:space="preserve"> </v>
      </c>
      <c r="J57" s="8"/>
      <c r="K57" s="8"/>
      <c r="L57" s="8"/>
      <c r="N57" s="35" t="s">
        <v>76</v>
      </c>
      <c r="O57" s="36">
        <v>3</v>
      </c>
      <c r="P57" s="37">
        <v>5</v>
      </c>
      <c r="Q57" s="37">
        <v>5</v>
      </c>
      <c r="R57" s="37">
        <v>5</v>
      </c>
      <c r="S57" s="37">
        <v>4</v>
      </c>
      <c r="T57" s="37">
        <v>3</v>
      </c>
      <c r="U57" s="37">
        <v>7</v>
      </c>
      <c r="V57" s="37">
        <v>6</v>
      </c>
      <c r="W57" s="37">
        <v>4</v>
      </c>
      <c r="X57" s="37">
        <v>4</v>
      </c>
      <c r="Y57" s="38">
        <f t="shared" si="21"/>
        <v>43</v>
      </c>
      <c r="Z57" s="38">
        <f t="shared" si="22"/>
        <v>7</v>
      </c>
      <c r="AA57" s="38">
        <f t="shared" si="23"/>
        <v>36</v>
      </c>
      <c r="AB57" s="39">
        <v>6.7250000000000014</v>
      </c>
      <c r="AC57" s="40">
        <v>6.4750000000000014</v>
      </c>
    </row>
    <row r="58" spans="2:29" ht="15.75" x14ac:dyDescent="0.25">
      <c r="B58" s="44" t="s">
        <v>110</v>
      </c>
      <c r="C58" s="36" t="str">
        <f t="shared" si="24"/>
        <v/>
      </c>
      <c r="D58" s="36">
        <f t="shared" si="25"/>
        <v>12</v>
      </c>
      <c r="E58" s="36" t="str">
        <f t="shared" si="26"/>
        <v xml:space="preserve"> </v>
      </c>
      <c r="F58" s="44" t="s">
        <v>119</v>
      </c>
      <c r="G58" s="36" t="str">
        <f t="shared" si="27"/>
        <v/>
      </c>
      <c r="H58" s="36">
        <f t="shared" si="28"/>
        <v>5</v>
      </c>
      <c r="I58" s="36" t="str">
        <f t="shared" si="29"/>
        <v xml:space="preserve"> </v>
      </c>
      <c r="J58" s="8"/>
      <c r="K58" s="8"/>
      <c r="L58" s="8"/>
      <c r="N58" s="35" t="s">
        <v>132</v>
      </c>
      <c r="O58" s="36">
        <v>10</v>
      </c>
      <c r="P58" s="37">
        <v>5</v>
      </c>
      <c r="Q58" s="37">
        <v>4</v>
      </c>
      <c r="R58" s="37">
        <v>5</v>
      </c>
      <c r="S58" s="37">
        <v>5</v>
      </c>
      <c r="T58" s="37">
        <v>5</v>
      </c>
      <c r="U58" s="37">
        <v>7</v>
      </c>
      <c r="V58" s="37">
        <v>5</v>
      </c>
      <c r="W58" s="37">
        <v>4</v>
      </c>
      <c r="X58" s="37">
        <v>5</v>
      </c>
      <c r="Y58" s="38">
        <f t="shared" si="21"/>
        <v>45</v>
      </c>
      <c r="Z58" s="38">
        <f t="shared" si="22"/>
        <v>6</v>
      </c>
      <c r="AA58" s="38">
        <f t="shared" si="23"/>
        <v>39</v>
      </c>
      <c r="AB58" s="39">
        <v>5.6625000000000014</v>
      </c>
      <c r="AC58" s="40">
        <v>5.6625000000000014</v>
      </c>
    </row>
    <row r="59" spans="2:29" ht="15.75" x14ac:dyDescent="0.25">
      <c r="B59" s="44" t="s">
        <v>51</v>
      </c>
      <c r="C59" s="36" t="str">
        <f t="shared" si="24"/>
        <v/>
      </c>
      <c r="D59" s="36">
        <f t="shared" si="25"/>
        <v>7</v>
      </c>
      <c r="E59" s="36" t="str">
        <f t="shared" si="26"/>
        <v xml:space="preserve"> </v>
      </c>
      <c r="F59" s="44" t="s">
        <v>133</v>
      </c>
      <c r="G59" s="36" t="str">
        <f t="shared" si="27"/>
        <v/>
      </c>
      <c r="H59" s="36">
        <f t="shared" si="28"/>
        <v>4</v>
      </c>
      <c r="I59" s="36" t="str">
        <f t="shared" si="29"/>
        <v xml:space="preserve"> </v>
      </c>
      <c r="J59" s="8"/>
      <c r="K59" s="8"/>
      <c r="L59" s="8"/>
      <c r="N59" s="35" t="s">
        <v>100</v>
      </c>
      <c r="O59" s="36">
        <v>5</v>
      </c>
      <c r="P59" s="37">
        <v>6</v>
      </c>
      <c r="Q59" s="37">
        <v>5</v>
      </c>
      <c r="R59" s="37">
        <v>6</v>
      </c>
      <c r="S59" s="37">
        <v>2</v>
      </c>
      <c r="T59" s="37">
        <v>5</v>
      </c>
      <c r="U59" s="37">
        <v>7</v>
      </c>
      <c r="V59" s="37">
        <v>5</v>
      </c>
      <c r="W59" s="37">
        <v>4</v>
      </c>
      <c r="X59" s="37">
        <v>4</v>
      </c>
      <c r="Y59" s="38">
        <f t="shared" si="21"/>
        <v>44</v>
      </c>
      <c r="Z59" s="38">
        <f t="shared" si="22"/>
        <v>8</v>
      </c>
      <c r="AA59" s="38">
        <f t="shared" si="23"/>
        <v>36</v>
      </c>
      <c r="AB59" s="39">
        <v>8.18333333333333</v>
      </c>
      <c r="AC59" s="40">
        <v>7.93333333333333</v>
      </c>
    </row>
    <row r="60" spans="2:29" ht="15.75" x14ac:dyDescent="0.25">
      <c r="B60" s="46" t="s">
        <v>60</v>
      </c>
      <c r="C60" s="47"/>
      <c r="D60" s="48">
        <f>AVERAGE(D50:D58)</f>
        <v>9.2222222222222214</v>
      </c>
      <c r="E60" s="57">
        <f>SUM(E50:E54)</f>
        <v>172</v>
      </c>
      <c r="F60" s="46" t="s">
        <v>60</v>
      </c>
      <c r="G60" s="47"/>
      <c r="H60" s="48">
        <f>AVERAGE(H50:H58)</f>
        <v>10.222222222222221</v>
      </c>
      <c r="I60" s="50">
        <f>SUM(I50:I54)</f>
        <v>174</v>
      </c>
      <c r="J60" s="58"/>
      <c r="K60" s="59"/>
      <c r="L60" s="59"/>
      <c r="N60" s="35" t="s">
        <v>129</v>
      </c>
      <c r="O60" s="36">
        <v>7</v>
      </c>
      <c r="P60" s="37">
        <v>4</v>
      </c>
      <c r="Q60" s="37">
        <v>5</v>
      </c>
      <c r="R60" s="37">
        <v>6</v>
      </c>
      <c r="S60" s="37">
        <v>4</v>
      </c>
      <c r="T60" s="37">
        <v>4</v>
      </c>
      <c r="U60" s="37">
        <v>6</v>
      </c>
      <c r="V60" s="37">
        <v>6</v>
      </c>
      <c r="W60" s="37">
        <v>3</v>
      </c>
      <c r="X60" s="37">
        <v>6</v>
      </c>
      <c r="Y60" s="38">
        <f t="shared" si="21"/>
        <v>44</v>
      </c>
      <c r="Z60" s="38">
        <f t="shared" si="22"/>
        <v>3</v>
      </c>
      <c r="AA60" s="38">
        <f t="shared" si="23"/>
        <v>41</v>
      </c>
      <c r="AB60" s="39">
        <v>3.2950000000000017</v>
      </c>
      <c r="AC60" s="40">
        <v>5.0633333333333326</v>
      </c>
    </row>
    <row r="61" spans="2:29" ht="15.75" x14ac:dyDescent="0.25">
      <c r="B61" s="46" t="s">
        <v>62</v>
      </c>
      <c r="C61" s="47"/>
      <c r="D61" s="48"/>
      <c r="E61" s="60">
        <f>E60-SUM($H$1*5)</f>
        <v>-8</v>
      </c>
      <c r="F61" s="46" t="s">
        <v>62</v>
      </c>
      <c r="G61" s="47"/>
      <c r="H61" s="48"/>
      <c r="I61" s="36">
        <f>I60-SUM($H$1*5)</f>
        <v>-6</v>
      </c>
      <c r="N61" s="35" t="s">
        <v>77</v>
      </c>
      <c r="O61" s="36">
        <v>4</v>
      </c>
      <c r="P61" s="37">
        <v>5</v>
      </c>
      <c r="Q61" s="37">
        <v>5</v>
      </c>
      <c r="R61" s="37">
        <v>5</v>
      </c>
      <c r="S61" s="37">
        <v>4</v>
      </c>
      <c r="T61" s="37">
        <v>5</v>
      </c>
      <c r="U61" s="37">
        <v>6</v>
      </c>
      <c r="V61" s="37">
        <v>5</v>
      </c>
      <c r="W61" s="37">
        <v>3</v>
      </c>
      <c r="X61" s="37">
        <v>5</v>
      </c>
      <c r="Y61" s="38">
        <f t="shared" si="21"/>
        <v>43</v>
      </c>
      <c r="Z61" s="38">
        <f t="shared" si="22"/>
        <v>9</v>
      </c>
      <c r="AA61" s="38">
        <f t="shared" si="23"/>
        <v>34</v>
      </c>
      <c r="AB61" s="39">
        <v>8.7666666666666728</v>
      </c>
      <c r="AC61" s="40">
        <v>8.2666666666666728</v>
      </c>
    </row>
    <row r="62" spans="2:29" ht="15.75" x14ac:dyDescent="0.25">
      <c r="B62" s="61"/>
      <c r="C62" s="62"/>
      <c r="D62" s="63"/>
      <c r="E62" s="64"/>
      <c r="F62" s="61"/>
      <c r="G62" s="62"/>
      <c r="H62" s="63"/>
      <c r="I62" s="64"/>
      <c r="N62" s="35" t="s">
        <v>54</v>
      </c>
      <c r="O62" s="36">
        <v>1</v>
      </c>
      <c r="P62" s="37"/>
      <c r="Q62" s="37"/>
      <c r="R62" s="37"/>
      <c r="S62" s="37"/>
      <c r="T62" s="37"/>
      <c r="U62" s="37"/>
      <c r="V62" s="37"/>
      <c r="W62" s="37"/>
      <c r="X62" s="37"/>
      <c r="Y62" s="38" t="str">
        <f t="shared" si="21"/>
        <v/>
      </c>
      <c r="Z62" s="38">
        <f t="shared" si="22"/>
        <v>7</v>
      </c>
      <c r="AA62" s="38" t="str">
        <f t="shared" si="23"/>
        <v xml:space="preserve"> </v>
      </c>
      <c r="AB62" s="39">
        <v>6.93333333333333</v>
      </c>
      <c r="AC62" s="40">
        <v>6.93333333333333</v>
      </c>
    </row>
    <row r="63" spans="2:29" ht="15.75" x14ac:dyDescent="0.25">
      <c r="B63" s="21" t="s">
        <v>134</v>
      </c>
      <c r="C63" s="21"/>
      <c r="D63" s="22" t="s">
        <v>17</v>
      </c>
      <c r="E63" s="23" t="s">
        <v>15</v>
      </c>
      <c r="F63" s="21" t="s">
        <v>135</v>
      </c>
      <c r="G63" s="21"/>
      <c r="H63" s="22" t="s">
        <v>17</v>
      </c>
      <c r="I63" s="24" t="s">
        <v>15</v>
      </c>
      <c r="N63" s="35" t="s">
        <v>79</v>
      </c>
      <c r="O63" s="36">
        <v>4</v>
      </c>
      <c r="P63" s="37">
        <v>5</v>
      </c>
      <c r="Q63" s="37">
        <v>5</v>
      </c>
      <c r="R63" s="37">
        <v>6</v>
      </c>
      <c r="S63" s="37">
        <v>4</v>
      </c>
      <c r="T63" s="37">
        <v>5</v>
      </c>
      <c r="U63" s="37">
        <v>4</v>
      </c>
      <c r="V63" s="37">
        <v>5</v>
      </c>
      <c r="W63" s="37">
        <v>5</v>
      </c>
      <c r="X63" s="37">
        <v>6</v>
      </c>
      <c r="Y63" s="38">
        <f t="shared" si="21"/>
        <v>45</v>
      </c>
      <c r="Z63" s="38">
        <f t="shared" si="22"/>
        <v>8</v>
      </c>
      <c r="AA63" s="38">
        <f t="shared" si="23"/>
        <v>37</v>
      </c>
      <c r="AB63" s="39">
        <v>7.8142857142857167</v>
      </c>
      <c r="AC63" s="40">
        <v>7.5642857142857167</v>
      </c>
    </row>
    <row r="64" spans="2:29" ht="15.75" x14ac:dyDescent="0.25">
      <c r="B64" s="31" t="s">
        <v>136</v>
      </c>
      <c r="C64" s="31" t="s">
        <v>26</v>
      </c>
      <c r="D64" s="32" t="s">
        <v>27</v>
      </c>
      <c r="E64" s="33" t="s">
        <v>28</v>
      </c>
      <c r="F64" s="31" t="s">
        <v>137</v>
      </c>
      <c r="G64" s="31" t="s">
        <v>26</v>
      </c>
      <c r="H64" s="32" t="s">
        <v>27</v>
      </c>
      <c r="I64" s="34" t="s">
        <v>28</v>
      </c>
      <c r="N64" s="35" t="s">
        <v>71</v>
      </c>
      <c r="O64" s="36">
        <v>4</v>
      </c>
      <c r="P64" s="37">
        <v>5</v>
      </c>
      <c r="Q64" s="37">
        <v>4</v>
      </c>
      <c r="R64" s="37">
        <v>6</v>
      </c>
      <c r="S64" s="37">
        <v>3</v>
      </c>
      <c r="T64" s="37">
        <v>5</v>
      </c>
      <c r="U64" s="37">
        <v>5</v>
      </c>
      <c r="V64" s="37">
        <v>4</v>
      </c>
      <c r="W64" s="37">
        <v>4</v>
      </c>
      <c r="X64" s="37">
        <v>6</v>
      </c>
      <c r="Y64" s="38">
        <f t="shared" si="21"/>
        <v>42</v>
      </c>
      <c r="Z64" s="38">
        <f t="shared" si="22"/>
        <v>9</v>
      </c>
      <c r="AA64" s="38">
        <f t="shared" si="23"/>
        <v>33</v>
      </c>
      <c r="AB64" s="39">
        <v>8.6000000000000014</v>
      </c>
      <c r="AC64" s="40">
        <v>7.9750000000000014</v>
      </c>
    </row>
    <row r="65" spans="2:29" ht="15.75" x14ac:dyDescent="0.25">
      <c r="B65" s="41" t="s">
        <v>138</v>
      </c>
      <c r="C65" s="42">
        <f t="shared" ref="C65:C74" si="30">INDEX($Y$4:$Y$102,MATCH(B65,$N$4:$N$102,0))</f>
        <v>44</v>
      </c>
      <c r="D65" s="106">
        <f t="shared" ref="D65:D74" si="31">INDEX($Z$4:$Z$102,MATCH(B65,$N$4:$N$102,0))</f>
        <v>13</v>
      </c>
      <c r="E65" s="42">
        <f t="shared" ref="E65:E74" si="32">INDEX($AA$4:$AA$102,MATCH(B65,$N$4:$N$102,0))</f>
        <v>31</v>
      </c>
      <c r="F65" s="41" t="s">
        <v>139</v>
      </c>
      <c r="G65" s="42">
        <f t="shared" ref="G65:G74" si="33">INDEX($Y$4:$Y$102,MATCH(F65,$N$4:$N$102,0))</f>
        <v>48</v>
      </c>
      <c r="H65" s="42">
        <f t="shared" ref="H65:H74" si="34">INDEX($Z$4:$Z$102,MATCH(F65,$N$4:$N$102,0))</f>
        <v>17</v>
      </c>
      <c r="I65" s="42">
        <f t="shared" ref="I65:I74" si="35">INDEX($AA$4:$AA$102,MATCH(F65,$N$4:$N$102,0))</f>
        <v>31</v>
      </c>
      <c r="N65" s="35" t="s">
        <v>104</v>
      </c>
      <c r="O65" s="36">
        <v>2</v>
      </c>
      <c r="P65" s="37">
        <v>4</v>
      </c>
      <c r="Q65" s="37">
        <v>5</v>
      </c>
      <c r="R65" s="37">
        <v>4</v>
      </c>
      <c r="S65" s="37">
        <v>3</v>
      </c>
      <c r="T65" s="37">
        <v>4</v>
      </c>
      <c r="U65" s="37">
        <v>4</v>
      </c>
      <c r="V65" s="37">
        <v>5</v>
      </c>
      <c r="W65" s="37">
        <v>4</v>
      </c>
      <c r="X65" s="37">
        <v>6</v>
      </c>
      <c r="Y65" s="38">
        <f t="shared" si="21"/>
        <v>39</v>
      </c>
      <c r="Z65" s="38">
        <f t="shared" si="22"/>
        <v>3</v>
      </c>
      <c r="AA65" s="38">
        <f t="shared" si="23"/>
        <v>36</v>
      </c>
      <c r="AB65" s="39">
        <v>3.43333333333333</v>
      </c>
      <c r="AC65" s="40">
        <v>2.8916666666666657</v>
      </c>
    </row>
    <row r="66" spans="2:29" ht="15.75" x14ac:dyDescent="0.25">
      <c r="B66" s="41" t="s">
        <v>122</v>
      </c>
      <c r="C66" s="42">
        <f t="shared" si="30"/>
        <v>40</v>
      </c>
      <c r="D66" s="42">
        <f t="shared" si="31"/>
        <v>5</v>
      </c>
      <c r="E66" s="42">
        <f t="shared" si="32"/>
        <v>35</v>
      </c>
      <c r="F66" s="41" t="s">
        <v>33</v>
      </c>
      <c r="G66" s="42">
        <f t="shared" si="33"/>
        <v>43</v>
      </c>
      <c r="H66" s="42">
        <f t="shared" si="34"/>
        <v>11</v>
      </c>
      <c r="I66" s="42">
        <f t="shared" si="35"/>
        <v>32</v>
      </c>
      <c r="N66" s="35" t="s">
        <v>140</v>
      </c>
      <c r="O66" s="36">
        <v>6</v>
      </c>
      <c r="P66" s="37"/>
      <c r="Q66" s="37"/>
      <c r="R66" s="37"/>
      <c r="S66" s="37"/>
      <c r="T66" s="37"/>
      <c r="U66" s="37"/>
      <c r="V66" s="37"/>
      <c r="W66" s="37"/>
      <c r="X66" s="37"/>
      <c r="Y66" s="38" t="str">
        <f t="shared" si="21"/>
        <v/>
      </c>
      <c r="Z66" s="38">
        <f t="shared" si="22"/>
        <v>6</v>
      </c>
      <c r="AA66" s="38" t="str">
        <f t="shared" si="23"/>
        <v xml:space="preserve"> </v>
      </c>
      <c r="AB66" s="39">
        <v>5.8222222222222229</v>
      </c>
      <c r="AC66" s="40">
        <v>5.8222222222222229</v>
      </c>
    </row>
    <row r="67" spans="2:29" ht="15.75" x14ac:dyDescent="0.25">
      <c r="B67" s="41" t="s">
        <v>83</v>
      </c>
      <c r="C67" s="42">
        <f t="shared" si="30"/>
        <v>57</v>
      </c>
      <c r="D67" s="42">
        <f t="shared" si="31"/>
        <v>21</v>
      </c>
      <c r="E67" s="42">
        <f t="shared" si="32"/>
        <v>36</v>
      </c>
      <c r="F67" s="41" t="s">
        <v>99</v>
      </c>
      <c r="G67" s="42">
        <f t="shared" si="33"/>
        <v>38</v>
      </c>
      <c r="H67" s="42">
        <f t="shared" si="34"/>
        <v>5</v>
      </c>
      <c r="I67" s="42">
        <f t="shared" si="35"/>
        <v>33</v>
      </c>
      <c r="N67" s="35" t="s">
        <v>108</v>
      </c>
      <c r="O67" s="36">
        <v>2</v>
      </c>
      <c r="P67" s="37">
        <v>5</v>
      </c>
      <c r="Q67" s="37">
        <v>4</v>
      </c>
      <c r="R67" s="37">
        <v>5</v>
      </c>
      <c r="S67" s="37">
        <v>4</v>
      </c>
      <c r="T67" s="37">
        <v>5</v>
      </c>
      <c r="U67" s="37">
        <v>5</v>
      </c>
      <c r="V67" s="37">
        <v>5</v>
      </c>
      <c r="W67" s="37">
        <v>4</v>
      </c>
      <c r="X67" s="37">
        <v>7</v>
      </c>
      <c r="Y67" s="38">
        <f t="shared" si="21"/>
        <v>44</v>
      </c>
      <c r="Z67" s="38">
        <f t="shared" si="22"/>
        <v>7</v>
      </c>
      <c r="AA67" s="38">
        <f t="shared" si="23"/>
        <v>37</v>
      </c>
      <c r="AB67" s="39">
        <v>6.82222222222223</v>
      </c>
      <c r="AC67" s="40">
        <v>7.2666666666666728</v>
      </c>
    </row>
    <row r="68" spans="2:29" ht="15.75" x14ac:dyDescent="0.25">
      <c r="B68" s="41" t="s">
        <v>64</v>
      </c>
      <c r="C68" s="42">
        <f t="shared" si="30"/>
        <v>49</v>
      </c>
      <c r="D68" s="42">
        <f t="shared" si="31"/>
        <v>12</v>
      </c>
      <c r="E68" s="42">
        <f t="shared" si="32"/>
        <v>37</v>
      </c>
      <c r="F68" s="41" t="s">
        <v>63</v>
      </c>
      <c r="G68" s="42">
        <f t="shared" si="33"/>
        <v>47</v>
      </c>
      <c r="H68" s="42">
        <f t="shared" si="34"/>
        <v>13</v>
      </c>
      <c r="I68" s="42">
        <f t="shared" si="35"/>
        <v>34</v>
      </c>
      <c r="N68" s="35" t="s">
        <v>105</v>
      </c>
      <c r="O68" s="36">
        <v>5</v>
      </c>
      <c r="P68" s="37">
        <v>4</v>
      </c>
      <c r="Q68" s="37">
        <v>3</v>
      </c>
      <c r="R68" s="37">
        <v>4</v>
      </c>
      <c r="S68" s="37">
        <v>4</v>
      </c>
      <c r="T68" s="37">
        <v>5</v>
      </c>
      <c r="U68" s="37">
        <v>5</v>
      </c>
      <c r="V68" s="37">
        <v>4</v>
      </c>
      <c r="W68" s="37">
        <v>4</v>
      </c>
      <c r="X68" s="37">
        <v>5</v>
      </c>
      <c r="Y68" s="38">
        <f t="shared" ref="Y68:Y99" si="36">IF(P68&gt;1,SUM(P68:X68),"")</f>
        <v>38</v>
      </c>
      <c r="Z68" s="38">
        <f t="shared" ref="Z68:Z90" si="37">IF(AB68="TBD","TBD",ROUND(AB68,0))</f>
        <v>1</v>
      </c>
      <c r="AA68" s="38">
        <f t="shared" ref="AA68:AA99" si="38">IF(P68&gt;0,SUM(Y68-Z68)," ")</f>
        <v>37</v>
      </c>
      <c r="AB68" s="39">
        <v>1.2875000000000014</v>
      </c>
      <c r="AC68" s="40">
        <v>1.2875000000000014</v>
      </c>
    </row>
    <row r="69" spans="2:29" ht="15.75" x14ac:dyDescent="0.25">
      <c r="B69" s="41" t="s">
        <v>85</v>
      </c>
      <c r="C69" s="42">
        <f t="shared" si="30"/>
        <v>43</v>
      </c>
      <c r="D69" s="42">
        <f t="shared" si="31"/>
        <v>2</v>
      </c>
      <c r="E69" s="42">
        <f t="shared" si="32"/>
        <v>41</v>
      </c>
      <c r="F69" s="41" t="s">
        <v>89</v>
      </c>
      <c r="G69" s="42">
        <f t="shared" si="33"/>
        <v>45</v>
      </c>
      <c r="H69" s="42">
        <f t="shared" si="34"/>
        <v>9</v>
      </c>
      <c r="I69" s="42">
        <f t="shared" si="35"/>
        <v>36</v>
      </c>
      <c r="N69" s="35" t="s">
        <v>125</v>
      </c>
      <c r="O69" s="36">
        <v>7</v>
      </c>
      <c r="P69" s="37">
        <v>4</v>
      </c>
      <c r="Q69" s="37">
        <v>6</v>
      </c>
      <c r="R69" s="37">
        <v>5</v>
      </c>
      <c r="S69" s="37">
        <v>4</v>
      </c>
      <c r="T69" s="37">
        <v>6</v>
      </c>
      <c r="U69" s="37">
        <v>6</v>
      </c>
      <c r="V69" s="37">
        <v>5</v>
      </c>
      <c r="W69" s="37">
        <v>4</v>
      </c>
      <c r="X69" s="37">
        <v>6</v>
      </c>
      <c r="Y69" s="38">
        <f t="shared" si="36"/>
        <v>46</v>
      </c>
      <c r="Z69" s="38">
        <f t="shared" si="37"/>
        <v>12</v>
      </c>
      <c r="AA69" s="38">
        <f t="shared" si="38"/>
        <v>34</v>
      </c>
      <c r="AB69" s="39">
        <v>12.028571428571432</v>
      </c>
      <c r="AC69" s="40">
        <v>11.278571428571432</v>
      </c>
    </row>
    <row r="70" spans="2:29" ht="15.75" x14ac:dyDescent="0.25">
      <c r="B70" s="44" t="s">
        <v>141</v>
      </c>
      <c r="C70" s="36" t="str">
        <f t="shared" si="30"/>
        <v/>
      </c>
      <c r="D70" s="36">
        <f t="shared" si="31"/>
        <v>20</v>
      </c>
      <c r="E70" s="36" t="str">
        <f t="shared" si="32"/>
        <v xml:space="preserve"> </v>
      </c>
      <c r="F70" s="44" t="s">
        <v>142</v>
      </c>
      <c r="G70" s="36">
        <f t="shared" si="33"/>
        <v>41</v>
      </c>
      <c r="H70" s="36">
        <f t="shared" si="34"/>
        <v>4</v>
      </c>
      <c r="I70" s="36">
        <f t="shared" si="35"/>
        <v>37</v>
      </c>
      <c r="N70" s="65" t="s">
        <v>133</v>
      </c>
      <c r="O70" s="36">
        <v>9</v>
      </c>
      <c r="P70" s="37"/>
      <c r="Q70" s="37"/>
      <c r="R70" s="37"/>
      <c r="S70" s="37"/>
      <c r="T70" s="37"/>
      <c r="U70" s="37"/>
      <c r="V70" s="37"/>
      <c r="W70" s="37"/>
      <c r="X70" s="37"/>
      <c r="Y70" s="38" t="str">
        <f t="shared" si="36"/>
        <v/>
      </c>
      <c r="Z70" s="38">
        <f t="shared" si="37"/>
        <v>4</v>
      </c>
      <c r="AA70" s="38" t="str">
        <f t="shared" si="38"/>
        <v xml:space="preserve"> </v>
      </c>
      <c r="AB70" s="39">
        <v>4.18333333333333</v>
      </c>
      <c r="AC70" s="40">
        <v>4.18333333333333</v>
      </c>
    </row>
    <row r="71" spans="2:29" ht="15.75" x14ac:dyDescent="0.25">
      <c r="B71" s="44" t="s">
        <v>143</v>
      </c>
      <c r="C71" s="36" t="str">
        <f t="shared" si="30"/>
        <v/>
      </c>
      <c r="D71" s="36">
        <f t="shared" si="31"/>
        <v>11</v>
      </c>
      <c r="E71" s="36" t="str">
        <f t="shared" si="32"/>
        <v xml:space="preserve"> </v>
      </c>
      <c r="F71" s="44" t="s">
        <v>107</v>
      </c>
      <c r="G71" s="36">
        <f t="shared" si="33"/>
        <v>46</v>
      </c>
      <c r="H71" s="36">
        <f t="shared" si="34"/>
        <v>9</v>
      </c>
      <c r="I71" s="36">
        <f t="shared" si="35"/>
        <v>37</v>
      </c>
      <c r="N71" s="35" t="s">
        <v>75</v>
      </c>
      <c r="O71" s="36">
        <v>4</v>
      </c>
      <c r="P71" s="37">
        <v>3</v>
      </c>
      <c r="Q71" s="37">
        <v>4</v>
      </c>
      <c r="R71" s="37">
        <v>5</v>
      </c>
      <c r="S71" s="37">
        <v>2</v>
      </c>
      <c r="T71" s="37">
        <v>5</v>
      </c>
      <c r="U71" s="37">
        <v>4</v>
      </c>
      <c r="V71" s="37">
        <v>4</v>
      </c>
      <c r="W71" s="37">
        <v>4</v>
      </c>
      <c r="X71" s="37">
        <v>4</v>
      </c>
      <c r="Y71" s="38">
        <f t="shared" si="36"/>
        <v>35</v>
      </c>
      <c r="Z71" s="38">
        <f t="shared" si="37"/>
        <v>1</v>
      </c>
      <c r="AA71" s="38">
        <f t="shared" si="38"/>
        <v>34</v>
      </c>
      <c r="AB71" s="39">
        <v>1.0166666666666657</v>
      </c>
      <c r="AC71" s="40">
        <v>0.66250000000000142</v>
      </c>
    </row>
    <row r="72" spans="2:29" ht="15.75" x14ac:dyDescent="0.25">
      <c r="B72" s="44" t="s">
        <v>140</v>
      </c>
      <c r="C72" s="36" t="str">
        <f t="shared" si="30"/>
        <v/>
      </c>
      <c r="D72" s="36">
        <f t="shared" si="31"/>
        <v>6</v>
      </c>
      <c r="E72" s="36" t="str">
        <f t="shared" si="32"/>
        <v xml:space="preserve"> </v>
      </c>
      <c r="F72" s="44" t="s">
        <v>132</v>
      </c>
      <c r="G72" s="36">
        <f t="shared" si="33"/>
        <v>45</v>
      </c>
      <c r="H72" s="36">
        <f t="shared" si="34"/>
        <v>6</v>
      </c>
      <c r="I72" s="36">
        <f t="shared" si="35"/>
        <v>39</v>
      </c>
      <c r="N72" s="35" t="s">
        <v>50</v>
      </c>
      <c r="O72" s="36">
        <v>8</v>
      </c>
      <c r="P72" s="37">
        <v>6</v>
      </c>
      <c r="Q72" s="37">
        <v>6</v>
      </c>
      <c r="R72" s="37">
        <v>6</v>
      </c>
      <c r="S72" s="37">
        <v>5</v>
      </c>
      <c r="T72" s="37">
        <v>5</v>
      </c>
      <c r="U72" s="37">
        <v>6</v>
      </c>
      <c r="V72" s="37">
        <v>4</v>
      </c>
      <c r="W72" s="37">
        <v>4</v>
      </c>
      <c r="X72" s="37">
        <v>6</v>
      </c>
      <c r="Y72" s="38">
        <f t="shared" si="36"/>
        <v>48</v>
      </c>
      <c r="Z72" s="38">
        <f t="shared" si="37"/>
        <v>10</v>
      </c>
      <c r="AA72" s="38">
        <f t="shared" si="38"/>
        <v>38</v>
      </c>
      <c r="AB72" s="39">
        <v>9.9125000000000014</v>
      </c>
      <c r="AC72" s="40">
        <v>9.9125000000000014</v>
      </c>
    </row>
    <row r="73" spans="2:29" ht="15.75" x14ac:dyDescent="0.25">
      <c r="B73" s="44" t="s">
        <v>102</v>
      </c>
      <c r="C73" s="36" t="str">
        <f t="shared" si="30"/>
        <v/>
      </c>
      <c r="D73" s="36">
        <f t="shared" si="31"/>
        <v>6</v>
      </c>
      <c r="E73" s="36" t="str">
        <f t="shared" si="32"/>
        <v xml:space="preserve"> </v>
      </c>
      <c r="F73" s="44" t="s">
        <v>144</v>
      </c>
      <c r="G73" s="36">
        <f t="shared" si="33"/>
        <v>55</v>
      </c>
      <c r="H73" s="36">
        <f t="shared" si="34"/>
        <v>14</v>
      </c>
      <c r="I73" s="36">
        <f t="shared" si="35"/>
        <v>41</v>
      </c>
      <c r="N73" s="35" t="s">
        <v>114</v>
      </c>
      <c r="O73" s="36">
        <v>5</v>
      </c>
      <c r="P73" s="37"/>
      <c r="Q73" s="37"/>
      <c r="R73" s="37"/>
      <c r="S73" s="37"/>
      <c r="T73" s="37"/>
      <c r="U73" s="37"/>
      <c r="V73" s="37"/>
      <c r="W73" s="37"/>
      <c r="X73" s="37"/>
      <c r="Y73" s="38" t="str">
        <f t="shared" si="36"/>
        <v/>
      </c>
      <c r="Z73" s="38">
        <f t="shared" si="37"/>
        <v>13</v>
      </c>
      <c r="AA73" s="38" t="str">
        <f t="shared" si="38"/>
        <v xml:space="preserve"> </v>
      </c>
      <c r="AB73" s="39">
        <v>12.600000000000001</v>
      </c>
      <c r="AC73" s="40">
        <v>12.600000000000001</v>
      </c>
    </row>
    <row r="74" spans="2:29" ht="15.75" x14ac:dyDescent="0.25">
      <c r="B74" s="44" t="s">
        <v>45</v>
      </c>
      <c r="C74" s="36" t="str">
        <f t="shared" si="30"/>
        <v/>
      </c>
      <c r="D74" s="36">
        <f t="shared" si="31"/>
        <v>11</v>
      </c>
      <c r="E74" s="36" t="str">
        <f t="shared" si="32"/>
        <v xml:space="preserve"> </v>
      </c>
      <c r="F74" s="44" t="s">
        <v>145</v>
      </c>
      <c r="G74" s="36" t="str">
        <f t="shared" si="33"/>
        <v/>
      </c>
      <c r="H74" s="36">
        <f t="shared" si="34"/>
        <v>16</v>
      </c>
      <c r="I74" s="36" t="str">
        <f t="shared" si="35"/>
        <v xml:space="preserve"> </v>
      </c>
      <c r="N74" s="56" t="s">
        <v>81</v>
      </c>
      <c r="O74" s="36">
        <v>4</v>
      </c>
      <c r="P74" s="37">
        <v>4</v>
      </c>
      <c r="Q74" s="37">
        <v>5</v>
      </c>
      <c r="R74" s="37">
        <v>5</v>
      </c>
      <c r="S74" s="37">
        <v>4</v>
      </c>
      <c r="T74" s="37">
        <v>5</v>
      </c>
      <c r="U74" s="37">
        <v>6</v>
      </c>
      <c r="V74" s="37">
        <v>8</v>
      </c>
      <c r="W74" s="37">
        <v>5</v>
      </c>
      <c r="X74" s="37">
        <v>4</v>
      </c>
      <c r="Y74" s="38">
        <f t="shared" si="36"/>
        <v>46</v>
      </c>
      <c r="Z74" s="38">
        <f t="shared" si="37"/>
        <v>7</v>
      </c>
      <c r="AA74" s="38">
        <f t="shared" si="38"/>
        <v>39</v>
      </c>
      <c r="AB74" s="39">
        <v>6.6000000000000014</v>
      </c>
      <c r="AC74" s="40">
        <v>6.6000000000000014</v>
      </c>
    </row>
    <row r="75" spans="2:29" ht="15.75" x14ac:dyDescent="0.25">
      <c r="B75" s="46" t="s">
        <v>60</v>
      </c>
      <c r="C75" s="47"/>
      <c r="D75" s="48">
        <f>AVERAGE(D65:D73)</f>
        <v>10.666666666666666</v>
      </c>
      <c r="E75" s="50">
        <f>SUM(E65:E69)</f>
        <v>180</v>
      </c>
      <c r="F75" s="46" t="s">
        <v>60</v>
      </c>
      <c r="G75" s="47"/>
      <c r="H75" s="48">
        <f>AVERAGE(H65:H73)</f>
        <v>9.7777777777777786</v>
      </c>
      <c r="I75" s="49">
        <f>SUM(I65:I69)</f>
        <v>166</v>
      </c>
      <c r="N75" s="35" t="s">
        <v>143</v>
      </c>
      <c r="O75" s="36">
        <v>6</v>
      </c>
      <c r="P75" s="37"/>
      <c r="Q75" s="37"/>
      <c r="R75" s="37"/>
      <c r="S75" s="37"/>
      <c r="T75" s="37"/>
      <c r="U75" s="37"/>
      <c r="V75" s="37"/>
      <c r="W75" s="37"/>
      <c r="X75" s="37"/>
      <c r="Y75" s="38" t="str">
        <f t="shared" si="36"/>
        <v/>
      </c>
      <c r="Z75" s="38">
        <f t="shared" si="37"/>
        <v>11</v>
      </c>
      <c r="AA75" s="38" t="str">
        <f t="shared" si="38"/>
        <v xml:space="preserve"> </v>
      </c>
      <c r="AB75" s="39">
        <v>10.75</v>
      </c>
      <c r="AC75" s="40">
        <v>10.75</v>
      </c>
    </row>
    <row r="76" spans="2:29" ht="15.75" x14ac:dyDescent="0.25">
      <c r="B76" s="46" t="s">
        <v>62</v>
      </c>
      <c r="C76" s="47"/>
      <c r="D76" s="48"/>
      <c r="E76" s="36">
        <f>E75-SUM($H$1*5)</f>
        <v>0</v>
      </c>
      <c r="F76" s="46" t="s">
        <v>62</v>
      </c>
      <c r="G76" s="47"/>
      <c r="H76" s="48"/>
      <c r="I76" s="42">
        <f>I75-SUM($H$1*5)</f>
        <v>-14</v>
      </c>
      <c r="N76" s="35" t="s">
        <v>35</v>
      </c>
      <c r="O76" s="36">
        <v>8</v>
      </c>
      <c r="P76" s="37">
        <v>5</v>
      </c>
      <c r="Q76" s="37">
        <v>5</v>
      </c>
      <c r="R76" s="37">
        <v>5</v>
      </c>
      <c r="S76" s="37">
        <v>4</v>
      </c>
      <c r="T76" s="37">
        <v>6</v>
      </c>
      <c r="U76" s="37">
        <v>6</v>
      </c>
      <c r="V76" s="37">
        <v>5</v>
      </c>
      <c r="W76" s="37">
        <v>3</v>
      </c>
      <c r="X76" s="37">
        <v>5</v>
      </c>
      <c r="Y76" s="38">
        <f t="shared" si="36"/>
        <v>44</v>
      </c>
      <c r="Z76" s="38">
        <f t="shared" si="37"/>
        <v>11</v>
      </c>
      <c r="AA76" s="38">
        <f t="shared" si="38"/>
        <v>33</v>
      </c>
      <c r="AB76" s="39">
        <v>11.100000000000001</v>
      </c>
      <c r="AC76" s="40">
        <v>10.100000000000001</v>
      </c>
    </row>
    <row r="77" spans="2:29" ht="15.75" x14ac:dyDescent="0.25">
      <c r="B77" s="66"/>
      <c r="C77" s="67"/>
      <c r="D77" s="68"/>
      <c r="E77" s="69"/>
      <c r="F77" s="66"/>
      <c r="G77" s="67"/>
      <c r="H77" s="68"/>
      <c r="I77" s="69"/>
      <c r="N77" s="35" t="s">
        <v>145</v>
      </c>
      <c r="O77" s="36">
        <v>10</v>
      </c>
      <c r="P77" s="37"/>
      <c r="Q77" s="37"/>
      <c r="R77" s="37"/>
      <c r="S77" s="37"/>
      <c r="T77" s="37"/>
      <c r="U77" s="37"/>
      <c r="V77" s="37"/>
      <c r="W77" s="37"/>
      <c r="X77" s="37"/>
      <c r="Y77" s="38" t="str">
        <f t="shared" si="36"/>
        <v/>
      </c>
      <c r="Z77" s="38">
        <f t="shared" si="37"/>
        <v>16</v>
      </c>
      <c r="AA77" s="38" t="str">
        <f t="shared" si="38"/>
        <v xml:space="preserve"> </v>
      </c>
      <c r="AB77" s="39">
        <v>15.600000000000001</v>
      </c>
      <c r="AC77" s="40">
        <v>15.600000000000001</v>
      </c>
    </row>
    <row r="78" spans="2:29" ht="15.75" x14ac:dyDescent="0.25">
      <c r="B78" s="70" t="s">
        <v>146</v>
      </c>
      <c r="C78" s="71"/>
      <c r="D78" s="71"/>
      <c r="E78" s="71"/>
      <c r="F78" s="71"/>
      <c r="G78" s="71"/>
      <c r="H78" s="71"/>
      <c r="I78" s="58"/>
      <c r="J78" s="72"/>
      <c r="K78" s="72"/>
      <c r="L78" s="73"/>
      <c r="N78" s="35" t="s">
        <v>97</v>
      </c>
      <c r="O78" s="36">
        <v>5</v>
      </c>
      <c r="P78" s="37">
        <v>6</v>
      </c>
      <c r="Q78" s="37">
        <v>6</v>
      </c>
      <c r="R78" s="37">
        <v>4</v>
      </c>
      <c r="S78" s="37">
        <v>3</v>
      </c>
      <c r="T78" s="37">
        <v>6</v>
      </c>
      <c r="U78" s="37">
        <v>5</v>
      </c>
      <c r="V78" s="37">
        <v>5</v>
      </c>
      <c r="W78" s="37">
        <v>5</v>
      </c>
      <c r="X78" s="37">
        <v>7</v>
      </c>
      <c r="Y78" s="38">
        <f t="shared" si="36"/>
        <v>47</v>
      </c>
      <c r="Z78" s="38">
        <f t="shared" si="37"/>
        <v>12</v>
      </c>
      <c r="AA78" s="38">
        <f t="shared" si="38"/>
        <v>35</v>
      </c>
      <c r="AB78" s="39">
        <v>12.207142857142863</v>
      </c>
      <c r="AC78" s="40">
        <v>11.457142857142863</v>
      </c>
    </row>
    <row r="79" spans="2:29" ht="15.75" x14ac:dyDescent="0.25">
      <c r="B79" s="74" t="s">
        <v>147</v>
      </c>
      <c r="C79" s="74"/>
      <c r="D79" s="74"/>
      <c r="E79" s="74"/>
      <c r="F79" s="74"/>
      <c r="G79" s="74"/>
      <c r="H79" s="74"/>
      <c r="I79" s="74"/>
      <c r="J79" s="74"/>
      <c r="K79" s="74"/>
      <c r="L79" s="74"/>
      <c r="N79" s="35" t="s">
        <v>98</v>
      </c>
      <c r="O79" s="36">
        <v>2</v>
      </c>
      <c r="P79" s="37">
        <v>6</v>
      </c>
      <c r="Q79" s="37">
        <v>4</v>
      </c>
      <c r="R79" s="37">
        <v>5</v>
      </c>
      <c r="S79" s="37">
        <v>4</v>
      </c>
      <c r="T79" s="37">
        <v>6</v>
      </c>
      <c r="U79" s="37">
        <v>6</v>
      </c>
      <c r="V79" s="37">
        <v>5</v>
      </c>
      <c r="W79" s="37">
        <v>5</v>
      </c>
      <c r="X79" s="37">
        <v>5</v>
      </c>
      <c r="Y79" s="38">
        <f t="shared" si="36"/>
        <v>46</v>
      </c>
      <c r="Z79" s="38">
        <f t="shared" si="37"/>
        <v>12</v>
      </c>
      <c r="AA79" s="38">
        <f t="shared" si="38"/>
        <v>34</v>
      </c>
      <c r="AB79" s="39">
        <v>12.100000000000001</v>
      </c>
      <c r="AC79" s="40">
        <v>11.350000000000001</v>
      </c>
    </row>
    <row r="80" spans="2:29" ht="15.75" x14ac:dyDescent="0.25">
      <c r="B80" s="75" t="s">
        <v>148</v>
      </c>
      <c r="C80" s="76">
        <v>3</v>
      </c>
      <c r="D80" s="76">
        <v>3</v>
      </c>
      <c r="E80" s="76">
        <v>3</v>
      </c>
      <c r="F80" s="76">
        <v>3</v>
      </c>
      <c r="G80" s="77">
        <v>2.5</v>
      </c>
      <c r="H80" s="76">
        <v>2</v>
      </c>
      <c r="I80" s="77">
        <v>1.5</v>
      </c>
      <c r="J80" s="76">
        <v>1</v>
      </c>
      <c r="K80" s="76">
        <v>1</v>
      </c>
      <c r="L80" s="77"/>
      <c r="N80" s="35" t="s">
        <v>44</v>
      </c>
      <c r="O80" s="36">
        <v>8</v>
      </c>
      <c r="P80" s="37">
        <v>4</v>
      </c>
      <c r="Q80" s="37">
        <v>4</v>
      </c>
      <c r="R80" s="37">
        <v>5</v>
      </c>
      <c r="S80" s="37">
        <v>4</v>
      </c>
      <c r="T80" s="37">
        <v>4</v>
      </c>
      <c r="U80" s="37">
        <v>5</v>
      </c>
      <c r="V80" s="37">
        <v>4</v>
      </c>
      <c r="W80" s="37">
        <v>5</v>
      </c>
      <c r="X80" s="37">
        <v>5</v>
      </c>
      <c r="Y80" s="38">
        <f t="shared" si="36"/>
        <v>40</v>
      </c>
      <c r="Z80" s="38">
        <f t="shared" si="37"/>
        <v>4</v>
      </c>
      <c r="AA80" s="38">
        <f t="shared" si="38"/>
        <v>36</v>
      </c>
      <c r="AB80" s="39">
        <v>4.3500000000000014</v>
      </c>
      <c r="AC80" s="40">
        <v>4.3500000000000014</v>
      </c>
    </row>
    <row r="81" spans="1:29" ht="15.75" x14ac:dyDescent="0.25">
      <c r="A81" s="78" t="s">
        <v>149</v>
      </c>
      <c r="B81" s="79" t="s">
        <v>150</v>
      </c>
      <c r="C81" s="79" t="s">
        <v>93</v>
      </c>
      <c r="D81" s="79" t="s">
        <v>25</v>
      </c>
      <c r="E81" s="79" t="s">
        <v>137</v>
      </c>
      <c r="F81" s="79" t="s">
        <v>94</v>
      </c>
      <c r="G81" s="79" t="s">
        <v>151</v>
      </c>
      <c r="H81" s="79" t="s">
        <v>67</v>
      </c>
      <c r="I81" s="79" t="s">
        <v>29</v>
      </c>
      <c r="J81" s="79" t="s">
        <v>68</v>
      </c>
      <c r="K81" s="79" t="s">
        <v>136</v>
      </c>
      <c r="L81" s="79" t="s">
        <v>121</v>
      </c>
      <c r="N81" s="35" t="s">
        <v>142</v>
      </c>
      <c r="O81" s="36">
        <v>10</v>
      </c>
      <c r="P81" s="37">
        <v>4</v>
      </c>
      <c r="Q81" s="37">
        <v>4</v>
      </c>
      <c r="R81" s="37">
        <v>6</v>
      </c>
      <c r="S81" s="37">
        <v>3</v>
      </c>
      <c r="T81" s="37">
        <v>5</v>
      </c>
      <c r="U81" s="37">
        <v>5</v>
      </c>
      <c r="V81" s="37">
        <v>5</v>
      </c>
      <c r="W81" s="37">
        <v>3</v>
      </c>
      <c r="X81" s="37">
        <v>6</v>
      </c>
      <c r="Y81" s="38">
        <f t="shared" si="36"/>
        <v>41</v>
      </c>
      <c r="Z81" s="38">
        <f t="shared" si="37"/>
        <v>4</v>
      </c>
      <c r="AA81" s="38">
        <f t="shared" si="38"/>
        <v>37</v>
      </c>
      <c r="AB81" s="39">
        <v>4.43333333333333</v>
      </c>
      <c r="AC81" s="40">
        <v>4.43333333333333</v>
      </c>
    </row>
    <row r="82" spans="1:29" ht="15.75" x14ac:dyDescent="0.25">
      <c r="A82" s="80">
        <v>1</v>
      </c>
      <c r="B82" s="81">
        <v>45435</v>
      </c>
      <c r="C82" s="82">
        <v>8</v>
      </c>
      <c r="D82" s="80">
        <v>2</v>
      </c>
      <c r="E82" s="80">
        <v>3</v>
      </c>
      <c r="F82" s="83">
        <v>1</v>
      </c>
      <c r="G82" s="82">
        <v>6</v>
      </c>
      <c r="H82" s="80">
        <v>9</v>
      </c>
      <c r="I82" s="84">
        <v>5</v>
      </c>
      <c r="J82" s="83">
        <v>10</v>
      </c>
      <c r="K82" s="85">
        <v>7</v>
      </c>
      <c r="L82" s="84">
        <v>4</v>
      </c>
      <c r="N82" s="35" t="s">
        <v>112</v>
      </c>
      <c r="O82" s="36">
        <v>5</v>
      </c>
      <c r="P82" s="37"/>
      <c r="Q82" s="37"/>
      <c r="R82" s="37"/>
      <c r="S82" s="37"/>
      <c r="T82" s="37"/>
      <c r="U82" s="37"/>
      <c r="V82" s="37"/>
      <c r="W82" s="37"/>
      <c r="X82" s="37"/>
      <c r="Y82" s="38" t="str">
        <f t="shared" si="36"/>
        <v/>
      </c>
      <c r="Z82" s="38">
        <f t="shared" si="37"/>
        <v>11</v>
      </c>
      <c r="AA82" s="38" t="str">
        <f t="shared" si="38"/>
        <v xml:space="preserve"> </v>
      </c>
      <c r="AB82" s="39">
        <v>10.600000000000001</v>
      </c>
      <c r="AC82" s="40">
        <v>10.600000000000001</v>
      </c>
    </row>
    <row r="83" spans="1:29" ht="15.75" x14ac:dyDescent="0.25">
      <c r="A83" s="80">
        <v>2</v>
      </c>
      <c r="B83" s="81">
        <v>45442</v>
      </c>
      <c r="C83" s="80">
        <v>9</v>
      </c>
      <c r="D83" s="82">
        <v>7</v>
      </c>
      <c r="E83" s="80">
        <v>4</v>
      </c>
      <c r="F83" s="82">
        <v>3</v>
      </c>
      <c r="G83" s="85">
        <v>1</v>
      </c>
      <c r="H83" s="85">
        <v>10</v>
      </c>
      <c r="I83" s="80">
        <v>6</v>
      </c>
      <c r="J83" s="85">
        <v>2</v>
      </c>
      <c r="K83" s="86">
        <v>8</v>
      </c>
      <c r="L83" s="85">
        <v>5</v>
      </c>
      <c r="N83" s="35" t="s">
        <v>141</v>
      </c>
      <c r="O83" s="36">
        <v>6</v>
      </c>
      <c r="P83" s="37"/>
      <c r="Q83" s="37"/>
      <c r="R83" s="37"/>
      <c r="S83" s="37"/>
      <c r="T83" s="37"/>
      <c r="U83" s="37"/>
      <c r="V83" s="37"/>
      <c r="W83" s="37"/>
      <c r="X83" s="37"/>
      <c r="Y83" s="38" t="str">
        <f t="shared" si="36"/>
        <v/>
      </c>
      <c r="Z83" s="38">
        <f t="shared" si="37"/>
        <v>20</v>
      </c>
      <c r="AA83" s="38" t="str">
        <f t="shared" si="38"/>
        <v xml:space="preserve"> </v>
      </c>
      <c r="AB83" s="39">
        <v>20.100000000000001</v>
      </c>
      <c r="AC83" s="40">
        <v>20.100000000000001</v>
      </c>
    </row>
    <row r="84" spans="1:29" ht="15.75" x14ac:dyDescent="0.25">
      <c r="A84" s="80">
        <v>3</v>
      </c>
      <c r="B84" s="81">
        <v>45449</v>
      </c>
      <c r="C84" s="80">
        <v>10</v>
      </c>
      <c r="D84" s="85">
        <v>3</v>
      </c>
      <c r="E84" s="85">
        <v>5</v>
      </c>
      <c r="F84" s="80">
        <v>4</v>
      </c>
      <c r="G84" s="87">
        <v>8</v>
      </c>
      <c r="H84" s="85">
        <v>2</v>
      </c>
      <c r="I84" s="87">
        <v>7</v>
      </c>
      <c r="J84" s="80">
        <v>1</v>
      </c>
      <c r="K84" s="80">
        <v>9</v>
      </c>
      <c r="L84" s="85">
        <v>6</v>
      </c>
      <c r="N84" s="35" t="s">
        <v>34</v>
      </c>
      <c r="O84" s="36">
        <v>1</v>
      </c>
      <c r="P84" s="37">
        <v>4</v>
      </c>
      <c r="Q84" s="37">
        <v>6</v>
      </c>
      <c r="R84" s="37">
        <v>5</v>
      </c>
      <c r="S84" s="37">
        <v>3</v>
      </c>
      <c r="T84" s="37">
        <v>5</v>
      </c>
      <c r="U84" s="37">
        <v>5</v>
      </c>
      <c r="V84" s="37">
        <v>5</v>
      </c>
      <c r="W84" s="37">
        <v>4</v>
      </c>
      <c r="X84" s="37">
        <v>4</v>
      </c>
      <c r="Y84" s="38">
        <f t="shared" si="36"/>
        <v>41</v>
      </c>
      <c r="Z84" s="38">
        <f t="shared" si="37"/>
        <v>8</v>
      </c>
      <c r="AA84" s="38">
        <f t="shared" si="38"/>
        <v>33</v>
      </c>
      <c r="AB84" s="39">
        <v>8.1000000000000014</v>
      </c>
      <c r="AC84" s="40">
        <v>7.1000000000000014</v>
      </c>
    </row>
    <row r="85" spans="1:29" ht="15.75" x14ac:dyDescent="0.25">
      <c r="A85" s="109">
        <v>4</v>
      </c>
      <c r="B85" s="108">
        <v>45456</v>
      </c>
      <c r="C85" s="85">
        <v>2</v>
      </c>
      <c r="D85" s="80">
        <v>8</v>
      </c>
      <c r="E85" s="80">
        <v>6</v>
      </c>
      <c r="F85" s="80">
        <v>5</v>
      </c>
      <c r="G85" s="80">
        <v>9</v>
      </c>
      <c r="H85" s="80">
        <v>3</v>
      </c>
      <c r="I85" s="85">
        <v>1</v>
      </c>
      <c r="J85" s="85">
        <v>4</v>
      </c>
      <c r="K85" s="85">
        <v>10</v>
      </c>
      <c r="L85" s="85">
        <v>7</v>
      </c>
      <c r="N85" s="35" t="s">
        <v>55</v>
      </c>
      <c r="O85" s="36">
        <v>8</v>
      </c>
      <c r="P85" s="37"/>
      <c r="Q85" s="37"/>
      <c r="R85" s="37"/>
      <c r="S85" s="37"/>
      <c r="T85" s="37"/>
      <c r="U85" s="37"/>
      <c r="V85" s="37"/>
      <c r="W85" s="37"/>
      <c r="X85" s="37"/>
      <c r="Y85" s="38" t="str">
        <f t="shared" si="36"/>
        <v/>
      </c>
      <c r="Z85" s="38">
        <f t="shared" si="37"/>
        <v>9</v>
      </c>
      <c r="AA85" s="38" t="str">
        <f t="shared" si="38"/>
        <v xml:space="preserve"> </v>
      </c>
      <c r="AB85" s="39">
        <v>8.6000000000000014</v>
      </c>
      <c r="AC85" s="40">
        <v>8.6000000000000014</v>
      </c>
    </row>
    <row r="86" spans="1:29" ht="15.75" x14ac:dyDescent="0.25">
      <c r="A86" s="107">
        <v>5</v>
      </c>
      <c r="B86" s="108">
        <v>45463</v>
      </c>
      <c r="C86" s="85">
        <v>3</v>
      </c>
      <c r="D86" s="85">
        <v>4</v>
      </c>
      <c r="E86" s="85">
        <v>7</v>
      </c>
      <c r="F86" s="85">
        <v>6</v>
      </c>
      <c r="G86" s="85">
        <v>10</v>
      </c>
      <c r="H86" s="85">
        <v>1</v>
      </c>
      <c r="I86" s="85">
        <v>9</v>
      </c>
      <c r="J86" s="85">
        <v>5</v>
      </c>
      <c r="K86" s="85">
        <v>2</v>
      </c>
      <c r="L86" s="85">
        <v>8</v>
      </c>
      <c r="N86" s="35" t="s">
        <v>52</v>
      </c>
      <c r="O86" s="36">
        <v>1</v>
      </c>
      <c r="P86" s="37">
        <v>5</v>
      </c>
      <c r="Q86" s="37">
        <v>6</v>
      </c>
      <c r="R86" s="37">
        <v>7</v>
      </c>
      <c r="S86" s="37">
        <v>4</v>
      </c>
      <c r="T86" s="37">
        <v>6</v>
      </c>
      <c r="U86" s="37">
        <v>8</v>
      </c>
      <c r="V86" s="37">
        <v>8</v>
      </c>
      <c r="W86" s="37">
        <v>7</v>
      </c>
      <c r="X86" s="37">
        <v>6</v>
      </c>
      <c r="Y86" s="38">
        <f t="shared" si="36"/>
        <v>57</v>
      </c>
      <c r="Z86" s="38">
        <f t="shared" si="37"/>
        <v>14</v>
      </c>
      <c r="AA86" s="38">
        <f t="shared" si="38"/>
        <v>43</v>
      </c>
      <c r="AB86" s="39">
        <v>13.799999999999997</v>
      </c>
      <c r="AC86" s="40">
        <v>15.75</v>
      </c>
    </row>
    <row r="87" spans="1:29" ht="15.75" x14ac:dyDescent="0.25">
      <c r="A87" s="85">
        <v>6</v>
      </c>
      <c r="B87" s="88">
        <v>45470</v>
      </c>
      <c r="C87" s="85">
        <v>4</v>
      </c>
      <c r="D87" s="85">
        <v>9</v>
      </c>
      <c r="E87" s="85">
        <v>8</v>
      </c>
      <c r="F87" s="85">
        <v>7</v>
      </c>
      <c r="G87" s="85">
        <v>2</v>
      </c>
      <c r="H87" s="85">
        <v>5</v>
      </c>
      <c r="I87" s="85">
        <v>10</v>
      </c>
      <c r="J87" s="85">
        <v>6</v>
      </c>
      <c r="K87" s="85">
        <v>3</v>
      </c>
      <c r="L87" s="85">
        <v>1</v>
      </c>
      <c r="N87" s="35" t="s">
        <v>144</v>
      </c>
      <c r="O87" s="36">
        <v>10</v>
      </c>
      <c r="P87" s="37">
        <v>6</v>
      </c>
      <c r="Q87" s="37">
        <v>6</v>
      </c>
      <c r="R87" s="37">
        <v>7</v>
      </c>
      <c r="S87" s="37">
        <v>5</v>
      </c>
      <c r="T87" s="37">
        <v>6</v>
      </c>
      <c r="U87" s="37">
        <v>8</v>
      </c>
      <c r="V87" s="37">
        <v>5</v>
      </c>
      <c r="W87" s="37">
        <v>4</v>
      </c>
      <c r="X87" s="37">
        <v>8</v>
      </c>
      <c r="Y87" s="38">
        <f t="shared" si="36"/>
        <v>55</v>
      </c>
      <c r="Z87" s="38">
        <f t="shared" si="37"/>
        <v>14</v>
      </c>
      <c r="AA87" s="38">
        <f t="shared" si="38"/>
        <v>41</v>
      </c>
      <c r="AB87" s="39">
        <v>14.037500000000001</v>
      </c>
      <c r="AC87" s="40">
        <v>14.037500000000001</v>
      </c>
    </row>
    <row r="88" spans="1:29" ht="15.75" x14ac:dyDescent="0.25">
      <c r="A88" s="85">
        <v>7</v>
      </c>
      <c r="B88" s="88">
        <v>45484</v>
      </c>
      <c r="C88" s="85">
        <v>1</v>
      </c>
      <c r="D88" s="85">
        <v>5</v>
      </c>
      <c r="E88" s="85">
        <v>9</v>
      </c>
      <c r="F88" s="85">
        <v>8</v>
      </c>
      <c r="G88" s="85">
        <v>3</v>
      </c>
      <c r="H88" s="85">
        <v>6</v>
      </c>
      <c r="I88" s="85">
        <v>2</v>
      </c>
      <c r="J88" s="85">
        <v>7</v>
      </c>
      <c r="K88" s="85">
        <v>4</v>
      </c>
      <c r="L88" s="85">
        <v>10</v>
      </c>
      <c r="N88" s="35" t="s">
        <v>86</v>
      </c>
      <c r="O88" s="36">
        <v>4</v>
      </c>
      <c r="P88" s="37"/>
      <c r="Q88" s="37"/>
      <c r="R88" s="37"/>
      <c r="S88" s="37"/>
      <c r="T88" s="37"/>
      <c r="U88" s="37"/>
      <c r="V88" s="37"/>
      <c r="W88" s="37"/>
      <c r="X88" s="37"/>
      <c r="Y88" s="38" t="str">
        <f t="shared" si="36"/>
        <v/>
      </c>
      <c r="Z88" s="38">
        <f t="shared" si="37"/>
        <v>10</v>
      </c>
      <c r="AA88" s="38" t="str">
        <f t="shared" si="38"/>
        <v xml:space="preserve"> </v>
      </c>
      <c r="AB88" s="39">
        <v>9.8666666666666742</v>
      </c>
      <c r="AC88" s="40">
        <v>9.8666666666666742</v>
      </c>
    </row>
    <row r="89" spans="1:29" ht="15.75" x14ac:dyDescent="0.25">
      <c r="A89" s="85">
        <v>8</v>
      </c>
      <c r="B89" s="88">
        <v>45491</v>
      </c>
      <c r="C89" s="86">
        <v>6</v>
      </c>
      <c r="D89" s="85">
        <v>10</v>
      </c>
      <c r="E89" s="85">
        <v>1</v>
      </c>
      <c r="F89" s="86">
        <v>9</v>
      </c>
      <c r="G89" s="86">
        <v>4</v>
      </c>
      <c r="H89" s="85">
        <v>7</v>
      </c>
      <c r="I89" s="85">
        <v>3</v>
      </c>
      <c r="J89" s="86">
        <v>8</v>
      </c>
      <c r="K89" s="85">
        <v>5</v>
      </c>
      <c r="L89" s="85">
        <v>2</v>
      </c>
      <c r="N89" s="35" t="s">
        <v>84</v>
      </c>
      <c r="O89" s="36">
        <v>4</v>
      </c>
      <c r="P89" s="37"/>
      <c r="Q89" s="37"/>
      <c r="R89" s="37"/>
      <c r="S89" s="37"/>
      <c r="T89" s="37"/>
      <c r="U89" s="37"/>
      <c r="V89" s="37"/>
      <c r="W89" s="37"/>
      <c r="X89" s="37"/>
      <c r="Y89" s="38" t="str">
        <f t="shared" si="36"/>
        <v/>
      </c>
      <c r="Z89" s="38">
        <f t="shared" si="37"/>
        <v>6</v>
      </c>
      <c r="AA89" s="38" t="str">
        <f t="shared" si="38"/>
        <v xml:space="preserve"> </v>
      </c>
      <c r="AB89" s="39">
        <v>6</v>
      </c>
      <c r="AC89" s="40">
        <v>6</v>
      </c>
    </row>
    <row r="90" spans="1:29" ht="18.75" customHeight="1" x14ac:dyDescent="0.25">
      <c r="A90" s="85">
        <v>9</v>
      </c>
      <c r="B90" s="88">
        <v>45498</v>
      </c>
      <c r="C90" s="85">
        <v>7</v>
      </c>
      <c r="D90" s="85">
        <v>6</v>
      </c>
      <c r="E90" s="85">
        <v>2</v>
      </c>
      <c r="F90" s="85">
        <v>10</v>
      </c>
      <c r="G90" s="85">
        <v>5</v>
      </c>
      <c r="H90" s="85">
        <v>8</v>
      </c>
      <c r="I90" s="85">
        <v>4</v>
      </c>
      <c r="J90" s="85">
        <v>9</v>
      </c>
      <c r="K90" s="85">
        <v>1</v>
      </c>
      <c r="L90" s="85">
        <v>3</v>
      </c>
      <c r="N90" s="35" t="s">
        <v>40</v>
      </c>
      <c r="O90" s="36">
        <v>1</v>
      </c>
      <c r="P90" s="37">
        <v>4</v>
      </c>
      <c r="Q90" s="37">
        <v>4</v>
      </c>
      <c r="R90" s="37">
        <v>3</v>
      </c>
      <c r="S90" s="37">
        <v>3</v>
      </c>
      <c r="T90" s="37">
        <v>4</v>
      </c>
      <c r="U90" s="37">
        <v>4</v>
      </c>
      <c r="V90" s="37">
        <v>5</v>
      </c>
      <c r="W90" s="37">
        <v>3</v>
      </c>
      <c r="X90" s="37">
        <v>5</v>
      </c>
      <c r="Y90" s="38">
        <f t="shared" si="36"/>
        <v>35</v>
      </c>
      <c r="Z90" s="38">
        <f t="shared" si="37"/>
        <v>1</v>
      </c>
      <c r="AA90" s="38">
        <f t="shared" si="38"/>
        <v>34</v>
      </c>
      <c r="AB90" s="39">
        <v>0.53750000000000142</v>
      </c>
      <c r="AC90" s="40">
        <v>-0.21249999999999858</v>
      </c>
    </row>
    <row r="91" spans="1:29" ht="18.75" customHeight="1" x14ac:dyDescent="0.25">
      <c r="A91" s="85">
        <v>10</v>
      </c>
      <c r="B91" s="88">
        <v>45505</v>
      </c>
      <c r="C91" s="142" t="s">
        <v>152</v>
      </c>
      <c r="D91" s="143"/>
      <c r="E91" s="143"/>
      <c r="F91" s="143"/>
      <c r="G91" s="143"/>
      <c r="H91" s="143"/>
      <c r="I91" s="143"/>
      <c r="J91" s="143"/>
      <c r="K91" s="143"/>
      <c r="L91" s="144"/>
      <c r="N91" s="35" t="s">
        <v>138</v>
      </c>
      <c r="O91" s="36">
        <v>6</v>
      </c>
      <c r="P91" s="37">
        <v>3</v>
      </c>
      <c r="Q91" s="37">
        <v>6</v>
      </c>
      <c r="R91" s="37">
        <v>5</v>
      </c>
      <c r="S91" s="37">
        <v>4</v>
      </c>
      <c r="T91" s="37">
        <v>5</v>
      </c>
      <c r="U91" s="37">
        <v>6</v>
      </c>
      <c r="V91" s="37">
        <v>6</v>
      </c>
      <c r="W91" s="37">
        <v>3</v>
      </c>
      <c r="X91" s="37">
        <v>6</v>
      </c>
      <c r="Y91" s="38">
        <f t="shared" si="36"/>
        <v>44</v>
      </c>
      <c r="Z91" s="105">
        <f>IF(AB91="TBD","TBD",ROUND(AB91,0))-2</f>
        <v>13</v>
      </c>
      <c r="AA91" s="38">
        <f t="shared" si="38"/>
        <v>31</v>
      </c>
      <c r="AB91" s="39">
        <v>15.100000000000001</v>
      </c>
      <c r="AC91" s="40">
        <v>13.100000000000001</v>
      </c>
    </row>
    <row r="92" spans="1:29" ht="18.75" customHeight="1" x14ac:dyDescent="0.25">
      <c r="A92" s="85">
        <v>11</v>
      </c>
      <c r="B92" s="88">
        <v>45512</v>
      </c>
      <c r="C92" s="142" t="s">
        <v>153</v>
      </c>
      <c r="D92" s="143"/>
      <c r="E92" s="143"/>
      <c r="F92" s="143"/>
      <c r="G92" s="143"/>
      <c r="H92" s="143"/>
      <c r="I92" s="143"/>
      <c r="J92" s="143"/>
      <c r="K92" s="143"/>
      <c r="L92" s="144"/>
      <c r="N92" s="35" t="s">
        <v>128</v>
      </c>
      <c r="O92" s="36">
        <v>7</v>
      </c>
      <c r="P92" s="37">
        <v>6</v>
      </c>
      <c r="Q92" s="37">
        <v>4</v>
      </c>
      <c r="R92" s="37">
        <v>5</v>
      </c>
      <c r="S92" s="37">
        <v>3</v>
      </c>
      <c r="T92" s="37">
        <v>4</v>
      </c>
      <c r="U92" s="37">
        <v>6</v>
      </c>
      <c r="V92" s="37">
        <v>5</v>
      </c>
      <c r="W92" s="37">
        <v>4</v>
      </c>
      <c r="X92" s="37">
        <v>5</v>
      </c>
      <c r="Y92" s="38">
        <f t="shared" si="36"/>
        <v>42</v>
      </c>
      <c r="Z92" s="38">
        <f t="shared" ref="Z92:Z101" si="39">IF(AB92="TBD","TBD",ROUND(AB92,0))</f>
        <v>5</v>
      </c>
      <c r="AA92" s="38">
        <f t="shared" si="38"/>
        <v>37</v>
      </c>
      <c r="AB92" s="39">
        <v>4.93333333333333</v>
      </c>
      <c r="AC92" s="40">
        <v>4.93333333333333</v>
      </c>
    </row>
    <row r="93" spans="1:29" ht="18.75" customHeight="1" x14ac:dyDescent="0.25">
      <c r="A93" s="85">
        <v>12</v>
      </c>
      <c r="B93" s="88">
        <v>45519</v>
      </c>
      <c r="C93" s="145" t="s">
        <v>154</v>
      </c>
      <c r="D93" s="146"/>
      <c r="E93" s="146"/>
      <c r="F93" s="146"/>
      <c r="G93" s="146"/>
      <c r="H93" s="146"/>
      <c r="I93" s="146"/>
      <c r="J93" s="146"/>
      <c r="K93" s="146"/>
      <c r="L93" s="147"/>
      <c r="N93" s="35" t="s">
        <v>130</v>
      </c>
      <c r="O93" s="36">
        <v>9</v>
      </c>
      <c r="P93" s="37"/>
      <c r="Q93" s="37"/>
      <c r="R93" s="37"/>
      <c r="S93" s="37"/>
      <c r="T93" s="37"/>
      <c r="U93" s="37"/>
      <c r="V93" s="37"/>
      <c r="W93" s="37"/>
      <c r="X93" s="37"/>
      <c r="Y93" s="38" t="str">
        <f t="shared" si="36"/>
        <v/>
      </c>
      <c r="Z93" s="38">
        <f t="shared" si="39"/>
        <v>9</v>
      </c>
      <c r="AA93" s="38" t="str">
        <f t="shared" si="38"/>
        <v xml:space="preserve"> </v>
      </c>
      <c r="AB93" s="39">
        <v>8.6000000000000014</v>
      </c>
      <c r="AC93" s="40">
        <v>8.6000000000000014</v>
      </c>
    </row>
    <row r="94" spans="1:29" ht="19.5" customHeight="1" x14ac:dyDescent="0.25">
      <c r="N94" s="35" t="s">
        <v>82</v>
      </c>
      <c r="O94" s="36">
        <v>3</v>
      </c>
      <c r="P94" s="37">
        <v>5</v>
      </c>
      <c r="Q94" s="37">
        <v>4</v>
      </c>
      <c r="R94" s="37">
        <v>4</v>
      </c>
      <c r="S94" s="37">
        <v>3</v>
      </c>
      <c r="T94" s="37">
        <v>6</v>
      </c>
      <c r="U94" s="37">
        <v>6</v>
      </c>
      <c r="V94" s="37">
        <v>7</v>
      </c>
      <c r="W94" s="37">
        <v>6</v>
      </c>
      <c r="X94" s="37">
        <v>8</v>
      </c>
      <c r="Y94" s="38">
        <f t="shared" si="36"/>
        <v>49</v>
      </c>
      <c r="Z94" s="38">
        <f t="shared" si="39"/>
        <v>9</v>
      </c>
      <c r="AA94" s="38">
        <f t="shared" si="38"/>
        <v>40</v>
      </c>
      <c r="AB94" s="39">
        <v>9</v>
      </c>
      <c r="AC94" s="40">
        <v>9</v>
      </c>
    </row>
    <row r="95" spans="1:29" ht="19.5" customHeight="1" x14ac:dyDescent="0.25">
      <c r="N95" s="35" t="s">
        <v>80</v>
      </c>
      <c r="O95" s="36">
        <v>4</v>
      </c>
      <c r="P95" s="37">
        <v>7</v>
      </c>
      <c r="Q95" s="37">
        <v>7</v>
      </c>
      <c r="R95" s="37">
        <v>7</v>
      </c>
      <c r="S95" s="37">
        <v>6</v>
      </c>
      <c r="T95" s="37">
        <v>7</v>
      </c>
      <c r="U95" s="37">
        <v>8</v>
      </c>
      <c r="V95" s="37">
        <v>7</v>
      </c>
      <c r="W95" s="37">
        <v>6</v>
      </c>
      <c r="X95" s="37">
        <v>8</v>
      </c>
      <c r="Y95" s="38">
        <f t="shared" si="36"/>
        <v>63</v>
      </c>
      <c r="Z95" s="38">
        <f t="shared" si="39"/>
        <v>24</v>
      </c>
      <c r="AA95" s="38">
        <f t="shared" si="38"/>
        <v>39</v>
      </c>
      <c r="AB95" s="39">
        <v>23.537500000000001</v>
      </c>
      <c r="AC95" s="40">
        <v>23.537500000000001</v>
      </c>
    </row>
    <row r="96" spans="1:29" ht="19.5" customHeight="1" x14ac:dyDescent="0.25">
      <c r="N96" s="35" t="s">
        <v>123</v>
      </c>
      <c r="O96" s="36">
        <v>9</v>
      </c>
      <c r="P96" s="37">
        <v>5</v>
      </c>
      <c r="Q96" s="37">
        <v>6</v>
      </c>
      <c r="R96" s="37">
        <v>7</v>
      </c>
      <c r="S96" s="37">
        <v>4</v>
      </c>
      <c r="T96" s="37">
        <v>4</v>
      </c>
      <c r="U96" s="37">
        <v>7</v>
      </c>
      <c r="V96" s="37">
        <v>6</v>
      </c>
      <c r="W96" s="37">
        <v>4</v>
      </c>
      <c r="X96" s="37">
        <v>5</v>
      </c>
      <c r="Y96" s="38">
        <f t="shared" si="36"/>
        <v>48</v>
      </c>
      <c r="Z96" s="38">
        <f t="shared" si="39"/>
        <v>15</v>
      </c>
      <c r="AA96" s="38">
        <f t="shared" si="38"/>
        <v>33</v>
      </c>
      <c r="AB96" s="39">
        <v>14.850000000000001</v>
      </c>
      <c r="AC96" s="40">
        <v>13.350000000000001</v>
      </c>
    </row>
    <row r="97" spans="14:29" ht="19.5" customHeight="1" x14ac:dyDescent="0.25">
      <c r="N97" s="35" t="s">
        <v>96</v>
      </c>
      <c r="O97" s="36">
        <v>2</v>
      </c>
      <c r="P97" s="37">
        <v>4</v>
      </c>
      <c r="Q97" s="37">
        <v>5</v>
      </c>
      <c r="R97" s="37">
        <v>5</v>
      </c>
      <c r="S97" s="37">
        <v>3</v>
      </c>
      <c r="T97" s="37">
        <v>5</v>
      </c>
      <c r="U97" s="37">
        <v>5</v>
      </c>
      <c r="V97" s="37">
        <v>5</v>
      </c>
      <c r="W97" s="37">
        <v>3</v>
      </c>
      <c r="X97" s="37">
        <v>5</v>
      </c>
      <c r="Y97" s="38">
        <f t="shared" si="36"/>
        <v>40</v>
      </c>
      <c r="Z97" s="38">
        <f t="shared" si="39"/>
        <v>6</v>
      </c>
      <c r="AA97" s="38">
        <f t="shared" si="38"/>
        <v>34</v>
      </c>
      <c r="AB97" s="39">
        <v>6.1625000000000014</v>
      </c>
      <c r="AC97" s="40">
        <v>5.4125000000000014</v>
      </c>
    </row>
    <row r="98" spans="14:29" ht="19.5" customHeight="1" x14ac:dyDescent="0.25">
      <c r="N98" s="35" t="s">
        <v>103</v>
      </c>
      <c r="O98" s="36">
        <v>5</v>
      </c>
      <c r="P98" s="37">
        <v>4</v>
      </c>
      <c r="Q98" s="37">
        <v>5</v>
      </c>
      <c r="R98" s="37">
        <v>5</v>
      </c>
      <c r="S98" s="37">
        <v>5</v>
      </c>
      <c r="T98" s="37">
        <v>4</v>
      </c>
      <c r="U98" s="37">
        <v>5</v>
      </c>
      <c r="V98" s="37">
        <v>5</v>
      </c>
      <c r="W98" s="37">
        <v>4</v>
      </c>
      <c r="X98" s="37">
        <v>4</v>
      </c>
      <c r="Y98" s="38">
        <f t="shared" si="36"/>
        <v>41</v>
      </c>
      <c r="Z98" s="38">
        <f t="shared" si="39"/>
        <v>4</v>
      </c>
      <c r="AA98" s="38">
        <f t="shared" si="38"/>
        <v>37</v>
      </c>
      <c r="AB98" s="39">
        <v>4.0500000000000043</v>
      </c>
      <c r="AC98" s="40">
        <v>4.0500000000000043</v>
      </c>
    </row>
    <row r="99" spans="14:29" ht="19.5" customHeight="1" x14ac:dyDescent="0.25">
      <c r="N99" s="35" t="s">
        <v>37</v>
      </c>
      <c r="O99" s="36">
        <v>1</v>
      </c>
      <c r="P99" s="37">
        <v>5</v>
      </c>
      <c r="Q99" s="37">
        <v>6</v>
      </c>
      <c r="R99" s="37">
        <v>5</v>
      </c>
      <c r="S99" s="37">
        <v>5</v>
      </c>
      <c r="T99" s="37">
        <v>5</v>
      </c>
      <c r="U99" s="37">
        <v>7</v>
      </c>
      <c r="V99" s="37">
        <v>7</v>
      </c>
      <c r="W99" s="37">
        <v>6</v>
      </c>
      <c r="X99" s="37">
        <v>7</v>
      </c>
      <c r="Y99" s="38">
        <f t="shared" si="36"/>
        <v>53</v>
      </c>
      <c r="Z99" s="38">
        <f t="shared" si="39"/>
        <v>19</v>
      </c>
      <c r="AA99" s="38">
        <f t="shared" si="38"/>
        <v>34</v>
      </c>
      <c r="AB99" s="39">
        <v>18.850000000000001</v>
      </c>
      <c r="AC99" s="40">
        <v>18.225000000000001</v>
      </c>
    </row>
    <row r="100" spans="14:29" ht="19.5" customHeight="1" x14ac:dyDescent="0.25">
      <c r="N100" s="35" t="s">
        <v>139</v>
      </c>
      <c r="O100" s="36">
        <v>10</v>
      </c>
      <c r="P100" s="37">
        <v>6</v>
      </c>
      <c r="Q100" s="37">
        <v>6</v>
      </c>
      <c r="R100" s="37">
        <v>7</v>
      </c>
      <c r="S100" s="37">
        <v>2</v>
      </c>
      <c r="T100" s="37">
        <v>3</v>
      </c>
      <c r="U100" s="37">
        <v>6</v>
      </c>
      <c r="V100" s="37">
        <v>6</v>
      </c>
      <c r="W100" s="37">
        <v>6</v>
      </c>
      <c r="X100" s="37">
        <v>6</v>
      </c>
      <c r="Y100" s="38">
        <f t="shared" ref="Y100:Y101" si="40">IF(P100&gt;1,SUM(P100:X100),"")</f>
        <v>48</v>
      </c>
      <c r="Z100" s="38">
        <f t="shared" si="39"/>
        <v>17</v>
      </c>
      <c r="AA100" s="38">
        <f t="shared" ref="AA100:AA101" si="41">IF(P100&gt;0,SUM(Y100-Z100)," ")</f>
        <v>31</v>
      </c>
      <c r="AB100" s="39">
        <v>16.600000000000001</v>
      </c>
      <c r="AC100" s="40">
        <v>14.850000000000001</v>
      </c>
    </row>
    <row r="101" spans="14:29" ht="19.5" customHeight="1" x14ac:dyDescent="0.25">
      <c r="N101" s="35" t="s">
        <v>127</v>
      </c>
      <c r="O101" s="36">
        <v>7</v>
      </c>
      <c r="P101" s="37">
        <v>4</v>
      </c>
      <c r="Q101" s="37">
        <v>4</v>
      </c>
      <c r="R101" s="37">
        <v>6</v>
      </c>
      <c r="S101" s="37">
        <v>5</v>
      </c>
      <c r="T101" s="37">
        <v>5</v>
      </c>
      <c r="U101" s="37">
        <v>5</v>
      </c>
      <c r="V101" s="37">
        <v>5</v>
      </c>
      <c r="W101" s="37">
        <v>3</v>
      </c>
      <c r="X101" s="37">
        <v>5</v>
      </c>
      <c r="Y101" s="38">
        <f t="shared" si="40"/>
        <v>42</v>
      </c>
      <c r="Z101" s="38">
        <f t="shared" si="39"/>
        <v>7</v>
      </c>
      <c r="AA101" s="38">
        <f t="shared" si="41"/>
        <v>35</v>
      </c>
      <c r="AB101" s="39">
        <v>7.1000000000000014</v>
      </c>
      <c r="AC101" s="40">
        <v>5.8500000000000014</v>
      </c>
    </row>
    <row r="102" spans="14:29" ht="18.75" customHeight="1" x14ac:dyDescent="0.25">
      <c r="N102" s="89"/>
      <c r="O102" s="90"/>
      <c r="P102" s="37"/>
      <c r="Q102" s="37"/>
      <c r="R102" s="37"/>
      <c r="S102" s="37"/>
      <c r="T102" s="37"/>
      <c r="U102" s="37"/>
      <c r="V102" s="37"/>
      <c r="W102" s="37"/>
      <c r="X102" s="37"/>
      <c r="Y102" s="38"/>
      <c r="Z102" s="38"/>
      <c r="AA102" s="38"/>
      <c r="AB102" s="39"/>
      <c r="AC102" s="91"/>
    </row>
    <row r="103" spans="14:29" ht="15.75" x14ac:dyDescent="0.25">
      <c r="N103" s="92"/>
      <c r="O103" s="90"/>
      <c r="P103" s="37"/>
      <c r="Q103" s="37"/>
      <c r="R103" s="37"/>
      <c r="S103" s="37"/>
      <c r="T103" s="37"/>
      <c r="U103" s="37"/>
      <c r="V103" s="37"/>
      <c r="W103" s="37"/>
      <c r="X103" s="37"/>
      <c r="Y103" s="38"/>
      <c r="Z103" s="38"/>
      <c r="AA103" s="38"/>
      <c r="AB103" s="39"/>
      <c r="AC103" s="91"/>
    </row>
    <row r="104" spans="14:29" ht="15.75" x14ac:dyDescent="0.25">
      <c r="N104" s="11"/>
      <c r="O104" s="93"/>
      <c r="P104" s="94" t="s">
        <v>4</v>
      </c>
      <c r="Q104" s="95" t="s">
        <v>5</v>
      </c>
      <c r="R104" s="95" t="s">
        <v>6</v>
      </c>
      <c r="S104" s="95" t="s">
        <v>7</v>
      </c>
      <c r="T104" s="95" t="s">
        <v>8</v>
      </c>
      <c r="U104" s="96" t="s">
        <v>9</v>
      </c>
      <c r="V104" s="96" t="s">
        <v>10</v>
      </c>
      <c r="W104" s="95" t="s">
        <v>11</v>
      </c>
      <c r="X104" s="96" t="s">
        <v>12</v>
      </c>
      <c r="Y104" s="11"/>
      <c r="Z104" s="11"/>
      <c r="AA104" s="11"/>
      <c r="AB104" s="11"/>
      <c r="AC104" s="11"/>
    </row>
    <row r="105" spans="14:29" ht="15.75" x14ac:dyDescent="0.25">
      <c r="N105" s="25" t="s">
        <v>155</v>
      </c>
      <c r="O105" s="97"/>
      <c r="P105" s="97">
        <f t="shared" ref="P105:AC105" si="42">AVERAGE(P4:P101)</f>
        <v>4.96</v>
      </c>
      <c r="Q105" s="97">
        <f t="shared" si="42"/>
        <v>4.96</v>
      </c>
      <c r="R105" s="97">
        <f t="shared" si="42"/>
        <v>5.2666666666666666</v>
      </c>
      <c r="S105" s="97">
        <f t="shared" si="42"/>
        <v>3.7866666666666666</v>
      </c>
      <c r="T105" s="97">
        <f t="shared" si="42"/>
        <v>5.0533333333333337</v>
      </c>
      <c r="U105" s="97">
        <f t="shared" si="42"/>
        <v>5.72</v>
      </c>
      <c r="V105" s="97">
        <f t="shared" si="42"/>
        <v>5.5866666666666669</v>
      </c>
      <c r="W105" s="97">
        <f t="shared" si="42"/>
        <v>4.1866666666666665</v>
      </c>
      <c r="X105" s="97">
        <f t="shared" si="42"/>
        <v>5.5733333333333333</v>
      </c>
      <c r="Y105" s="97">
        <f t="shared" si="42"/>
        <v>45.093333333333334</v>
      </c>
      <c r="Z105" s="98">
        <f t="shared" si="42"/>
        <v>9.387755102040817</v>
      </c>
      <c r="AA105" s="98">
        <f t="shared" si="42"/>
        <v>35.773333333333333</v>
      </c>
      <c r="AB105" s="98">
        <f t="shared" si="42"/>
        <v>9.385972627146101</v>
      </c>
      <c r="AC105" s="98">
        <f t="shared" si="42"/>
        <v>9.1157904114026636</v>
      </c>
    </row>
    <row r="106" spans="14:29" ht="15.75" x14ac:dyDescent="0.25">
      <c r="N106" s="25" t="s">
        <v>156</v>
      </c>
      <c r="O106" s="97"/>
      <c r="P106" s="97">
        <f t="shared" ref="P106:X106" si="43">P105-P3</f>
        <v>0.96</v>
      </c>
      <c r="Q106" s="97">
        <f t="shared" si="43"/>
        <v>0.96</v>
      </c>
      <c r="R106" s="97">
        <f t="shared" si="43"/>
        <v>1.2666666666666666</v>
      </c>
      <c r="S106" s="97">
        <f t="shared" si="43"/>
        <v>0.78666666666666663</v>
      </c>
      <c r="T106" s="97">
        <f t="shared" si="43"/>
        <v>1.0533333333333337</v>
      </c>
      <c r="U106" s="97">
        <f t="shared" si="43"/>
        <v>0.71999999999999975</v>
      </c>
      <c r="V106" s="99">
        <f t="shared" si="43"/>
        <v>1.5866666666666669</v>
      </c>
      <c r="W106" s="100">
        <f t="shared" si="43"/>
        <v>1.1866666666666665</v>
      </c>
      <c r="X106" s="97">
        <f t="shared" si="43"/>
        <v>0.57333333333333325</v>
      </c>
      <c r="Y106" s="11"/>
      <c r="Z106" s="11"/>
      <c r="AA106" s="11"/>
      <c r="AB106" s="11"/>
      <c r="AC106" s="11"/>
    </row>
    <row r="107" spans="14:29" ht="15.75" x14ac:dyDescent="0.25">
      <c r="N107" s="25" t="s">
        <v>157</v>
      </c>
      <c r="O107" s="97"/>
      <c r="P107" s="16">
        <f>COUNTIF(P4:P101,"&lt;4")</f>
        <v>3</v>
      </c>
      <c r="Q107" s="16">
        <f>COUNTIF(Q4:Q101,"&lt;4")</f>
        <v>3</v>
      </c>
      <c r="R107" s="16">
        <f>COUNTIF(R4:R101,"&lt;4")</f>
        <v>1</v>
      </c>
      <c r="S107" s="16">
        <f>COUNTIF(S4:S101,"&lt;3")</f>
        <v>4</v>
      </c>
      <c r="T107" s="16">
        <f>COUNTIF(T4:T101,"&lt;4")</f>
        <v>2</v>
      </c>
      <c r="U107" s="16">
        <f>COUNTIF(U4:U101,"&lt;5")</f>
        <v>8</v>
      </c>
      <c r="V107" s="16">
        <f>COUNTIF(V4:V101,"&lt;4")</f>
        <v>0</v>
      </c>
      <c r="W107" s="16">
        <f>COUNTIF(W4:W101,"&lt;3")</f>
        <v>0</v>
      </c>
      <c r="X107" s="16">
        <f>COUNTIF(X4:X101,"&lt;5")</f>
        <v>12</v>
      </c>
      <c r="Y107" s="11"/>
      <c r="Z107" s="11"/>
      <c r="AA107" s="11"/>
      <c r="AB107" s="11"/>
      <c r="AC107" s="11"/>
    </row>
    <row r="108" spans="14:29" ht="15.75" x14ac:dyDescent="0.25">
      <c r="N108" s="25" t="s">
        <v>158</v>
      </c>
      <c r="O108" s="16"/>
      <c r="P108" s="16">
        <f>COUNTIF(P8:P101,"=4")</f>
        <v>22</v>
      </c>
      <c r="Q108" s="16">
        <f>COUNTIF(Q4:Q101,"=4")</f>
        <v>24</v>
      </c>
      <c r="R108" s="16">
        <f>COUNTIF(R4:R101,"=4")</f>
        <v>12</v>
      </c>
      <c r="S108" s="16">
        <f>COUNTIF(S4:S101,"=3")</f>
        <v>24</v>
      </c>
      <c r="T108" s="16">
        <f>COUNTIF(T4:T101,"=4")</f>
        <v>19</v>
      </c>
      <c r="U108" s="16">
        <f>COUNTIF(U4:U101,"=5")</f>
        <v>26</v>
      </c>
      <c r="V108" s="16">
        <f>COUNTIF(V4:V101,"=4")</f>
        <v>8</v>
      </c>
      <c r="W108" s="16">
        <f>COUNTIF(W4:W101,"=3")</f>
        <v>16</v>
      </c>
      <c r="X108" s="16">
        <f>COUNTIF(X4:X101,"=5")</f>
        <v>27</v>
      </c>
      <c r="Y108" s="11"/>
      <c r="Z108" s="11"/>
      <c r="AA108" s="11"/>
      <c r="AB108" s="11"/>
      <c r="AC108" s="11"/>
    </row>
    <row r="109" spans="14:29" ht="15.75" x14ac:dyDescent="0.25">
      <c r="N109" s="25" t="s">
        <v>159</v>
      </c>
      <c r="O109" s="101"/>
      <c r="P109" s="16">
        <f>COUNTIF(P4:P101,"=5")</f>
        <v>32</v>
      </c>
      <c r="Q109" s="16">
        <f>COUNTIF(Q4:Q101,"=5")</f>
        <v>26</v>
      </c>
      <c r="R109" s="16">
        <f>COUNTIF(R4:R101,"=5")</f>
        <v>36</v>
      </c>
      <c r="S109" s="16">
        <f>COUNTIF(S4:S101,"=4")</f>
        <v>33</v>
      </c>
      <c r="T109" s="16">
        <f>COUNTIF(T4:T101,"=5")</f>
        <v>33</v>
      </c>
      <c r="U109" s="16">
        <f>COUNTIF(U4:U101,"=6")</f>
        <v>24</v>
      </c>
      <c r="V109" s="16">
        <f>COUNTIF(V4:V101,"=5")</f>
        <v>34</v>
      </c>
      <c r="W109" s="16">
        <f>COUNTIF(W4:W101,"=4")</f>
        <v>38</v>
      </c>
      <c r="X109" s="16">
        <f>COUNTIF(X4:X101,"=6")</f>
        <v>23</v>
      </c>
      <c r="Y109" s="11"/>
      <c r="Z109" s="11"/>
      <c r="AA109" s="11"/>
      <c r="AB109" s="11"/>
      <c r="AC109" s="11"/>
    </row>
    <row r="110" spans="14:29" ht="15.75" x14ac:dyDescent="0.25">
      <c r="N110" s="25" t="s">
        <v>160</v>
      </c>
      <c r="O110" s="101"/>
      <c r="P110" s="16">
        <f>COUNTIF(P4:P101,"&gt;5")</f>
        <v>18</v>
      </c>
      <c r="Q110" s="16">
        <f>COUNTIF(Q4:Q101,"&gt;5")</f>
        <v>22</v>
      </c>
      <c r="R110" s="16">
        <f>COUNTIF(R4:R101,"&gt;5")</f>
        <v>26</v>
      </c>
      <c r="S110" s="16">
        <f>COUNTIF(S4:S101,"&gt;4")</f>
        <v>14</v>
      </c>
      <c r="T110" s="16">
        <f>COUNTIF(T4:T101,"&gt;5")</f>
        <v>21</v>
      </c>
      <c r="U110" s="16">
        <f>COUNTIF(U4:U101,"&gt;6")</f>
        <v>17</v>
      </c>
      <c r="V110" s="16">
        <f>COUNTIF(V4:V101,"&gt;5")</f>
        <v>33</v>
      </c>
      <c r="W110" s="16">
        <f>COUNTIF(W4:W101,"&gt;4")</f>
        <v>21</v>
      </c>
      <c r="X110" s="16">
        <f>COUNTIF(X4:X101,"&gt;6")</f>
        <v>13</v>
      </c>
      <c r="Y110" s="11"/>
      <c r="Z110" s="11"/>
      <c r="AA110" s="11"/>
      <c r="AB110" s="11"/>
      <c r="AC110" s="11"/>
    </row>
    <row r="111" spans="14:29" ht="15.75" x14ac:dyDescent="0.25">
      <c r="N111" s="25" t="s">
        <v>161</v>
      </c>
      <c r="O111" s="101"/>
      <c r="P111" s="25">
        <f>SUM(P107:X107)</f>
        <v>33</v>
      </c>
      <c r="Q111" s="102">
        <f>P111/(SUM(P111:P114))</f>
        <v>4.8888888888888891E-2</v>
      </c>
      <c r="R111" s="25"/>
      <c r="S111" s="25"/>
      <c r="T111" s="25"/>
      <c r="U111" s="25"/>
      <c r="V111" s="25"/>
      <c r="W111" s="25"/>
      <c r="X111" s="25"/>
      <c r="Y111" s="11"/>
      <c r="Z111" s="11"/>
      <c r="AA111" s="11"/>
      <c r="AB111" s="11"/>
      <c r="AC111" s="11"/>
    </row>
    <row r="112" spans="14:29" ht="15.75" x14ac:dyDescent="0.25">
      <c r="N112" s="25" t="s">
        <v>162</v>
      </c>
      <c r="O112" s="16"/>
      <c r="P112" s="25">
        <f>SUM(P108:X108)</f>
        <v>178</v>
      </c>
      <c r="Q112" s="102">
        <f>P112/(SUM(P111:P114))</f>
        <v>0.26370370370370372</v>
      </c>
      <c r="R112" s="25"/>
      <c r="S112" s="25"/>
      <c r="T112" s="11"/>
      <c r="U112" s="11"/>
      <c r="V112" s="11"/>
      <c r="W112" s="11"/>
      <c r="X112" s="11"/>
      <c r="Y112" s="11"/>
      <c r="Z112" s="11"/>
      <c r="AA112" s="11"/>
      <c r="AB112" s="11"/>
      <c r="AC112" s="11"/>
    </row>
    <row r="113" spans="10:29" ht="15.75" x14ac:dyDescent="0.25">
      <c r="N113" s="25" t="s">
        <v>163</v>
      </c>
      <c r="O113" s="101"/>
      <c r="P113" s="25">
        <f>SUM(P109:X109)</f>
        <v>279</v>
      </c>
      <c r="Q113" s="102">
        <f>P113/(SUM(P111:P114))</f>
        <v>0.41333333333333333</v>
      </c>
      <c r="R113" s="25"/>
      <c r="S113" s="25"/>
      <c r="T113" s="11"/>
      <c r="U113" s="11"/>
      <c r="V113" s="11"/>
      <c r="W113" s="11"/>
      <c r="X113" s="11"/>
      <c r="Y113" s="11"/>
      <c r="Z113" s="11"/>
      <c r="AA113" s="11"/>
      <c r="AB113" s="11"/>
      <c r="AC113" s="11"/>
    </row>
    <row r="114" spans="10:29" ht="15.75" x14ac:dyDescent="0.25">
      <c r="J114" s="8"/>
      <c r="K114" s="8"/>
      <c r="L114" s="8"/>
      <c r="N114" s="25" t="s">
        <v>164</v>
      </c>
      <c r="O114" s="101"/>
      <c r="P114" s="25">
        <f>SUM(P110:X110)</f>
        <v>185</v>
      </c>
      <c r="Q114" s="102">
        <f>P114/(SUM(P111:P114))</f>
        <v>0.27407407407407408</v>
      </c>
      <c r="R114" s="103">
        <f>SUM(Q111:Q114)</f>
        <v>1</v>
      </c>
      <c r="S114" s="25"/>
      <c r="T114" s="11"/>
      <c r="U114" s="11"/>
      <c r="V114" s="11"/>
      <c r="W114" s="11"/>
      <c r="X114" s="11"/>
      <c r="Y114" s="11"/>
      <c r="Z114" s="11"/>
      <c r="AA114" s="11"/>
      <c r="AB114" s="11"/>
      <c r="AC114" s="11"/>
    </row>
    <row r="115" spans="10:29" ht="15.75" x14ac:dyDescent="0.25">
      <c r="J115" s="8"/>
      <c r="K115" s="8"/>
      <c r="L115" s="8"/>
      <c r="N115" s="25" t="s">
        <v>165</v>
      </c>
      <c r="O115" s="16"/>
      <c r="P115" s="25">
        <f>SUM(P4:X101)</f>
        <v>3382</v>
      </c>
      <c r="Q115" s="25"/>
      <c r="R115" s="25"/>
      <c r="S115" s="25"/>
      <c r="T115" s="11"/>
      <c r="U115" s="11"/>
      <c r="V115" s="11"/>
      <c r="W115" s="11"/>
      <c r="X115" s="11"/>
      <c r="Y115" s="11"/>
      <c r="Z115" s="11"/>
      <c r="AA115" s="11"/>
      <c r="AB115" s="11"/>
      <c r="AC115" s="11"/>
    </row>
    <row r="116" spans="10:29" ht="15.75" x14ac:dyDescent="0.25">
      <c r="J116" s="8"/>
      <c r="K116" s="8"/>
      <c r="L116" s="8"/>
      <c r="N116" s="25" t="s">
        <v>166</v>
      </c>
      <c r="O116" s="101"/>
      <c r="P116" s="25">
        <f>COUNTIF(P4:P101,"&gt;0")</f>
        <v>75</v>
      </c>
      <c r="Q116" s="25"/>
      <c r="R116" s="25"/>
      <c r="S116" s="25"/>
      <c r="T116" s="11"/>
      <c r="U116" s="11"/>
      <c r="V116" s="11"/>
      <c r="W116" s="11"/>
      <c r="X116" s="11"/>
      <c r="Y116" s="11"/>
      <c r="Z116" s="11"/>
      <c r="AA116" s="11"/>
      <c r="AB116" s="11"/>
      <c r="AC116" s="11"/>
    </row>
    <row r="117" spans="10:29" ht="15.75" x14ac:dyDescent="0.25">
      <c r="J117" s="8"/>
      <c r="K117" s="8"/>
      <c r="L117" s="8"/>
      <c r="N117" s="25" t="s">
        <v>167</v>
      </c>
      <c r="O117" s="16"/>
      <c r="P117" s="104">
        <f>P116/C1</f>
        <v>0.76530612244897955</v>
      </c>
      <c r="Q117" s="25"/>
      <c r="R117" s="25"/>
      <c r="S117" s="25"/>
      <c r="T117" s="11"/>
      <c r="U117" s="11"/>
      <c r="V117" s="11"/>
      <c r="W117" s="11"/>
      <c r="X117" s="11"/>
      <c r="Y117" s="11"/>
      <c r="Z117" s="11"/>
      <c r="AA117" s="11"/>
      <c r="AB117" s="11"/>
      <c r="AC117" s="11"/>
    </row>
    <row r="118" spans="10:29" x14ac:dyDescent="0.25">
      <c r="J118" s="8"/>
      <c r="K118" s="8"/>
      <c r="L118" s="8"/>
    </row>
    <row r="119" spans="10:29" x14ac:dyDescent="0.25">
      <c r="J119" s="8"/>
      <c r="K119" s="8"/>
      <c r="L119" s="8"/>
    </row>
    <row r="120" spans="10:29" x14ac:dyDescent="0.25">
      <c r="J120" s="8"/>
      <c r="K120" s="8"/>
      <c r="L120" s="8"/>
    </row>
    <row r="121" spans="10:29" x14ac:dyDescent="0.25">
      <c r="J121" s="8"/>
      <c r="K121" s="8"/>
      <c r="L121" s="8"/>
    </row>
    <row r="122" spans="10:29" x14ac:dyDescent="0.25">
      <c r="J122" s="8"/>
      <c r="K122" s="8"/>
      <c r="L122" s="8"/>
    </row>
    <row r="123" spans="10:29" x14ac:dyDescent="0.25">
      <c r="J123" s="8"/>
      <c r="K123" s="8"/>
      <c r="L123" s="8"/>
    </row>
    <row r="124" spans="10:29" x14ac:dyDescent="0.25">
      <c r="J124" s="8"/>
      <c r="K124" s="8"/>
      <c r="L124" s="8"/>
    </row>
    <row r="125" spans="10:29" x14ac:dyDescent="0.25">
      <c r="J125" s="8"/>
      <c r="K125" s="8"/>
      <c r="L125" s="8"/>
    </row>
    <row r="126" spans="10:29" x14ac:dyDescent="0.25">
      <c r="J126" s="8"/>
      <c r="K126" s="8"/>
      <c r="L126" s="8"/>
    </row>
    <row r="127" spans="10:29" x14ac:dyDescent="0.25">
      <c r="J127" s="8"/>
      <c r="K127" s="8"/>
      <c r="L127" s="8"/>
    </row>
    <row r="128" spans="10:29" x14ac:dyDescent="0.25">
      <c r="J128" s="8"/>
      <c r="K128" s="8"/>
      <c r="L128" s="8"/>
    </row>
    <row r="129" spans="10:12" x14ac:dyDescent="0.25">
      <c r="J129" s="8"/>
      <c r="K129" s="8"/>
      <c r="L129" s="8"/>
    </row>
    <row r="130" spans="10:12" x14ac:dyDescent="0.25">
      <c r="J130" s="8"/>
      <c r="K130" s="8"/>
      <c r="L130" s="8"/>
    </row>
    <row r="131" spans="10:12" x14ac:dyDescent="0.25">
      <c r="J131" s="8"/>
      <c r="K131" s="8"/>
      <c r="L131" s="8"/>
    </row>
    <row r="132" spans="10:12" x14ac:dyDescent="0.25">
      <c r="J132" s="8"/>
      <c r="K132" s="8"/>
      <c r="L132" s="8"/>
    </row>
    <row r="133" spans="10:12" x14ac:dyDescent="0.25">
      <c r="J133" s="8"/>
      <c r="K133" s="8"/>
      <c r="L133" s="8"/>
    </row>
    <row r="134" spans="10:12" x14ac:dyDescent="0.25">
      <c r="J134" s="8"/>
      <c r="K134" s="8"/>
      <c r="L134" s="8"/>
    </row>
    <row r="135" spans="10:12" x14ac:dyDescent="0.25">
      <c r="J135" s="8"/>
      <c r="K135" s="8"/>
      <c r="L135" s="8"/>
    </row>
    <row r="136" spans="10:12" x14ac:dyDescent="0.25">
      <c r="J136" s="8"/>
      <c r="K136" s="8"/>
      <c r="L136" s="8"/>
    </row>
    <row r="137" spans="10:12" x14ac:dyDescent="0.25">
      <c r="J137" s="58"/>
      <c r="K137" s="59"/>
      <c r="L137" s="59"/>
    </row>
  </sheetData>
  <sortState xmlns:xlrd2="http://schemas.microsoft.com/office/spreadsheetml/2017/richdata2" ref="N4:AC101">
    <sortCondition ref="N4:N101"/>
  </sortState>
  <mergeCells count="3">
    <mergeCell ref="C91:L91"/>
    <mergeCell ref="C92:L92"/>
    <mergeCell ref="C93:L93"/>
  </mergeCells>
  <conditionalFormatting sqref="N107:N117">
    <cfRule type="cellIs" dxfId="9" priority="3" stopIfTrue="1" operator="between">
      <formula>1</formula>
      <formula>3</formula>
    </cfRule>
  </conditionalFormatting>
  <conditionalFormatting sqref="P5:R5 T5:U5">
    <cfRule type="cellIs" dxfId="8" priority="8" stopIfTrue="1" operator="between">
      <formula>1</formula>
      <formula>3</formula>
    </cfRule>
  </conditionalFormatting>
  <conditionalFormatting sqref="P70:R70 T70:U70">
    <cfRule type="cellIs" dxfId="7" priority="6" stopIfTrue="1" operator="between">
      <formula>1</formula>
      <formula>4</formula>
    </cfRule>
  </conditionalFormatting>
  <conditionalFormatting sqref="P106:T106">
    <cfRule type="colorScale" priority="4">
      <colorScale>
        <cfvo type="min"/>
        <cfvo type="percentile" val="50"/>
        <cfvo type="max"/>
        <color rgb="FF63BE7B"/>
        <color rgb="FFFFEB84"/>
        <color rgb="FFF8696B"/>
      </colorScale>
    </cfRule>
  </conditionalFormatting>
  <conditionalFormatting sqref="Q50">
    <cfRule type="cellIs" dxfId="6" priority="10" stopIfTrue="1" operator="between">
      <formula>1</formula>
      <formula>3</formula>
    </cfRule>
  </conditionalFormatting>
  <conditionalFormatting sqref="S4:S103 W69:W78">
    <cfRule type="cellIs" dxfId="5" priority="5" stopIfTrue="1" operator="between">
      <formula>1</formula>
      <formula>2</formula>
    </cfRule>
  </conditionalFormatting>
  <conditionalFormatting sqref="U106:X106">
    <cfRule type="colorScale" priority="2">
      <colorScale>
        <cfvo type="min"/>
        <cfvo type="percentile" val="50"/>
        <cfvo type="max"/>
        <color rgb="FF63BE7B"/>
        <color rgb="FFFFEB84"/>
        <color rgb="FFF8696B"/>
      </colorScale>
    </cfRule>
  </conditionalFormatting>
  <conditionalFormatting sqref="W4:W7">
    <cfRule type="cellIs" dxfId="4" priority="7" stopIfTrue="1" operator="between">
      <formula>1</formula>
      <formula>2</formula>
    </cfRule>
  </conditionalFormatting>
  <conditionalFormatting sqref="W9:W24 W26:W32 W34:W50 W52:W62 W65">
    <cfRule type="cellIs" dxfId="3" priority="9" stopIfTrue="1" operator="between">
      <formula>1</formula>
      <formula>2</formula>
    </cfRule>
  </conditionalFormatting>
  <conditionalFormatting sqref="X4:X78">
    <cfRule type="cellIs" dxfId="2" priority="1" operator="between">
      <formula>1</formula>
      <formula>4</formula>
    </cfRule>
  </conditionalFormatting>
  <conditionalFormatting sqref="Y4:Y103">
    <cfRule type="top10" dxfId="1" priority="11" percent="1" bottom="1" rank="10"/>
  </conditionalFormatting>
  <conditionalFormatting sqref="AA4:AA103">
    <cfRule type="top10" dxfId="0" priority="12" percent="1" bottom="1" rank="10"/>
  </conditionalFormatting>
  <printOptions horizontalCentered="1" verticalCentered="1"/>
  <pageMargins left="0.2" right="0.2" top="0.25" bottom="0.25" header="0.3" footer="0.3"/>
  <pageSetup scale="97" fitToHeight="0" orientation="landscape" verticalDpi="300" r:id="rId1"/>
  <headerFooter>
    <oddHeader>&amp;LLeague Date: 6.13.24&amp;C&amp;14MLCC Men's League
Top 6 NET Scores or highest common scores between teams.</oddHeader>
  </headerFooter>
  <rowBreaks count="4" manualBreakCount="4">
    <brk id="31" max="16383" man="1"/>
    <brk id="61" max="16383" man="1"/>
    <brk id="95" max="11" man="1"/>
    <brk id="129" max="11"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5D6C2-67ED-4010-A06B-D32A5339DB1B}">
  <dimension ref="A1:BJ792"/>
  <sheetViews>
    <sheetView zoomScaleNormal="100" workbookViewId="0">
      <selection activeCell="B104" sqref="B104"/>
    </sheetView>
  </sheetViews>
  <sheetFormatPr defaultRowHeight="15" x14ac:dyDescent="0.25"/>
  <cols>
    <col min="1" max="1" width="19.28515625" style="9" customWidth="1"/>
    <col min="2" max="2" width="10.140625" style="110" customWidth="1"/>
    <col min="3" max="3" width="9.7109375" style="111" customWidth="1"/>
    <col min="4" max="4" width="14.85546875" style="138" customWidth="1"/>
    <col min="5" max="5" width="15.28515625" style="138" customWidth="1"/>
    <col min="6" max="6" width="10.28515625" style="9" customWidth="1"/>
    <col min="7" max="9" width="10.85546875" style="9" customWidth="1"/>
    <col min="10" max="15" width="10.85546875" style="9" hidden="1" customWidth="1"/>
    <col min="16" max="16" width="9" style="138" customWidth="1"/>
    <col min="17" max="17" width="9.85546875" style="138" customWidth="1"/>
    <col min="18" max="18" width="8.85546875" style="138" customWidth="1"/>
    <col min="19" max="19" width="7.5703125" style="139" customWidth="1"/>
    <col min="20" max="20" width="9" style="9" customWidth="1"/>
    <col min="21" max="21" width="13.140625" style="133" customWidth="1"/>
    <col min="22" max="22" width="17.42578125" style="133" customWidth="1"/>
    <col min="23" max="23" width="9.140625" style="9"/>
    <col min="24" max="24" width="18.140625" style="9" customWidth="1"/>
    <col min="25" max="27" width="9.140625" style="9"/>
    <col min="28" max="28" width="9.28515625" style="9" customWidth="1"/>
    <col min="29" max="16384" width="9.140625" style="9"/>
  </cols>
  <sheetData>
    <row r="1" spans="1:62" ht="22.5" customHeight="1" x14ac:dyDescent="0.25">
      <c r="D1" s="112" t="s">
        <v>170</v>
      </c>
      <c r="E1" s="113">
        <v>35.4</v>
      </c>
      <c r="F1" s="148" t="s">
        <v>171</v>
      </c>
      <c r="G1" s="148"/>
      <c r="H1" s="148"/>
      <c r="I1" s="148"/>
      <c r="J1" s="148"/>
      <c r="K1" s="148"/>
      <c r="L1" s="148"/>
      <c r="M1" s="148"/>
      <c r="N1" s="110"/>
      <c r="O1" s="110"/>
      <c r="P1" s="114" t="s">
        <v>172</v>
      </c>
      <c r="Q1" s="115"/>
      <c r="R1" s="115"/>
      <c r="S1" s="116"/>
      <c r="T1" s="116"/>
      <c r="U1" s="117"/>
      <c r="V1" s="117"/>
      <c r="W1" s="117"/>
      <c r="X1" s="117"/>
      <c r="Y1" s="117"/>
      <c r="Z1" s="117"/>
    </row>
    <row r="2" spans="1:62" ht="31.5" customHeight="1" x14ac:dyDescent="0.25">
      <c r="A2" s="118" t="s">
        <v>173</v>
      </c>
      <c r="B2" s="119" t="s">
        <v>174</v>
      </c>
      <c r="C2" s="120" t="s">
        <v>175</v>
      </c>
      <c r="D2" s="121" t="s">
        <v>176</v>
      </c>
      <c r="E2" s="121" t="s">
        <v>176</v>
      </c>
      <c r="F2" s="122" t="s">
        <v>177</v>
      </c>
      <c r="G2" s="122" t="s">
        <v>178</v>
      </c>
      <c r="H2" s="122" t="s">
        <v>179</v>
      </c>
      <c r="I2" s="122" t="s">
        <v>180</v>
      </c>
      <c r="J2" s="123" t="s">
        <v>181</v>
      </c>
      <c r="K2" s="123" t="s">
        <v>182</v>
      </c>
      <c r="L2" s="123" t="s">
        <v>183</v>
      </c>
      <c r="M2" s="123" t="s">
        <v>184</v>
      </c>
      <c r="N2" s="123" t="s">
        <v>185</v>
      </c>
      <c r="O2" s="123" t="s">
        <v>186</v>
      </c>
      <c r="P2" s="124" t="s">
        <v>187</v>
      </c>
      <c r="Q2" s="124" t="s">
        <v>188</v>
      </c>
      <c r="R2" s="124" t="s">
        <v>189</v>
      </c>
      <c r="S2" s="124" t="s">
        <v>190</v>
      </c>
      <c r="T2" s="125" t="s">
        <v>191</v>
      </c>
      <c r="U2" s="126" t="s">
        <v>192</v>
      </c>
      <c r="V2" s="127" t="s">
        <v>193</v>
      </c>
      <c r="W2" s="128"/>
      <c r="X2" s="128"/>
      <c r="Y2" s="128"/>
      <c r="Z2" s="128"/>
      <c r="AA2" s="128"/>
      <c r="AB2" s="128"/>
    </row>
    <row r="3" spans="1:62" ht="15.75" x14ac:dyDescent="0.25">
      <c r="A3" s="35" t="s">
        <v>30</v>
      </c>
      <c r="B3" s="149" t="str">
        <f>INDEX('[1]2024 Sign Ups'!$B$2:$B$101,MATCH(A3,'[1]2024 Sign Ups'!$A$2:$A$101,0))</f>
        <v>Y</v>
      </c>
      <c r="C3" s="149">
        <v>7</v>
      </c>
      <c r="D3" s="150">
        <f>P3+35.4</f>
        <v>53.2</v>
      </c>
      <c r="E3" s="150">
        <f>D3</f>
        <v>53.2</v>
      </c>
      <c r="F3" s="151">
        <v>54</v>
      </c>
      <c r="G3" s="151" t="s">
        <v>209</v>
      </c>
      <c r="H3" s="151" t="s">
        <v>209</v>
      </c>
      <c r="I3" s="151">
        <v>59</v>
      </c>
      <c r="J3" s="151" t="e">
        <f>INDEX(#REF!,MATCH($A3,#REF!,0))</f>
        <v>#REF!</v>
      </c>
      <c r="K3" s="151" t="e">
        <f>INDEX(#REF!,MATCH($A3,#REF!,0))</f>
        <v>#REF!</v>
      </c>
      <c r="L3" s="151" t="e">
        <f>INDEX(#REF!,MATCH($A3,#REF!,0))</f>
        <v>#REF!</v>
      </c>
      <c r="M3" s="151" t="e">
        <f>INDEX(#REF!,MATCH($A3,#REF!,0))</f>
        <v>#REF!</v>
      </c>
      <c r="N3" s="151" t="e">
        <f>INDEX(#REF!,MATCH($A3,#REF!,0))</f>
        <v>#REF!</v>
      </c>
      <c r="O3" s="151" t="e">
        <f>INDEX(#REF!,MATCH($A3,#REF!,0))</f>
        <v>#REF!</v>
      </c>
      <c r="P3" s="150">
        <f>VLOOKUP($A3,'[1]2024 Sign Ups'!$A$2:$T$101,3,FALSE)</f>
        <v>17.800000000000004</v>
      </c>
      <c r="Q3" s="150">
        <f>AVERAGE(SMALL((D3:F3),{1,2,3}))-$E$1</f>
        <v>18.06666666666667</v>
      </c>
      <c r="R3" s="150">
        <f>AVERAGE(SMALL((D3:G3),{1,2,3}))-$E$1</f>
        <v>18.06666666666667</v>
      </c>
      <c r="S3" s="150">
        <f>AVERAGE(SMALL((D3:H3),{1,2,3}))-$E$1</f>
        <v>18.06666666666667</v>
      </c>
      <c r="T3" s="150">
        <f>AVERAGE(SMALL(($D3:I3),{1,2,3,4}))-35.4</f>
        <v>19.450000000000003</v>
      </c>
      <c r="U3" s="152">
        <f>COUNT(F3:O3)</f>
        <v>2</v>
      </c>
      <c r="V3" s="153">
        <v>2</v>
      </c>
      <c r="X3" s="154"/>
      <c r="Y3" s="154"/>
      <c r="Z3" s="154"/>
    </row>
    <row r="4" spans="1:62" ht="15.75" x14ac:dyDescent="0.25">
      <c r="A4" s="35" t="s">
        <v>33</v>
      </c>
      <c r="B4" s="149" t="str">
        <f>INDEX('[1]2024 Sign Ups'!$B$2:$B$101,MATCH(A4,'[1]2024 Sign Ups'!$A$2:$A$101,0))</f>
        <v>Y</v>
      </c>
      <c r="C4" s="149">
        <v>10</v>
      </c>
      <c r="D4" s="150">
        <f>P4+35.4</f>
        <v>45.2</v>
      </c>
      <c r="E4" s="150">
        <f>D4</f>
        <v>45.2</v>
      </c>
      <c r="F4" s="151">
        <v>54</v>
      </c>
      <c r="G4" s="151" t="s">
        <v>209</v>
      </c>
      <c r="H4" s="151">
        <v>43</v>
      </c>
      <c r="I4" s="151">
        <v>43</v>
      </c>
      <c r="J4" s="151" t="e">
        <f>INDEX(#REF!,MATCH($A4,#REF!,0))</f>
        <v>#REF!</v>
      </c>
      <c r="K4" s="151" t="e">
        <f>INDEX(#REF!,MATCH($A4,#REF!,0))</f>
        <v>#REF!</v>
      </c>
      <c r="L4" s="151" t="e">
        <f>INDEX(#REF!,MATCH($A4,#REF!,0))</f>
        <v>#REF!</v>
      </c>
      <c r="M4" s="151" t="e">
        <f>INDEX(#REF!,MATCH($A4,#REF!,0))</f>
        <v>#REF!</v>
      </c>
      <c r="N4" s="151" t="e">
        <f>INDEX(#REF!,MATCH($A4,#REF!,0))</f>
        <v>#REF!</v>
      </c>
      <c r="O4" s="151" t="e">
        <f>INDEX(#REF!,MATCH($A4,#REF!,0))</f>
        <v>#REF!</v>
      </c>
      <c r="P4" s="150">
        <f>VLOOKUP($A4,'[1]2024 Sign Ups'!$A$2:$T$101,3,FALSE)</f>
        <v>9.8000000000000043</v>
      </c>
      <c r="Q4" s="150">
        <f>AVERAGE(SMALL((D4:F4),{1,2,3}))-$E$1</f>
        <v>12.733333333333334</v>
      </c>
      <c r="R4" s="150">
        <f>AVERAGE(SMALL((D4:G4),{1,2,3}))-$E$1</f>
        <v>12.733333333333334</v>
      </c>
      <c r="S4" s="150">
        <f>AVERAGE(SMALL((D4:H4),{1,2,3,4}))-35.4</f>
        <v>11.450000000000003</v>
      </c>
      <c r="T4" s="150">
        <f>AVERAGE(SMALL(($D4:I4),{1,2,3,4}))-35.4</f>
        <v>8.6999999999999957</v>
      </c>
      <c r="U4" s="152">
        <f>COUNT(F4:O4)</f>
        <v>3</v>
      </c>
      <c r="V4" s="153">
        <v>2</v>
      </c>
      <c r="X4" s="155"/>
      <c r="Y4" s="156"/>
      <c r="Z4" s="157"/>
    </row>
    <row r="5" spans="1:62" ht="15.75" x14ac:dyDescent="0.25">
      <c r="A5" s="43" t="s">
        <v>36</v>
      </c>
      <c r="B5" s="149" t="str">
        <f>INDEX('[1]2024 Sign Ups'!$B$2:$B$101,MATCH(A5,'[1]2024 Sign Ups'!$A$2:$A$101,0))</f>
        <v>Y</v>
      </c>
      <c r="C5" s="149">
        <v>4</v>
      </c>
      <c r="D5" s="150">
        <f>P5+35.4</f>
        <v>47.714285714285715</v>
      </c>
      <c r="E5" s="150">
        <f>D5</f>
        <v>47.714285714285715</v>
      </c>
      <c r="F5" s="151" t="s">
        <v>209</v>
      </c>
      <c r="G5" s="151">
        <v>57</v>
      </c>
      <c r="H5" s="151">
        <v>54</v>
      </c>
      <c r="I5" s="151">
        <v>49</v>
      </c>
      <c r="J5" s="151" t="e">
        <f>INDEX(#REF!,MATCH($A5,#REF!,0))</f>
        <v>#REF!</v>
      </c>
      <c r="K5" s="151" t="e">
        <f>INDEX(#REF!,MATCH($A5,#REF!,0))</f>
        <v>#REF!</v>
      </c>
      <c r="L5" s="151" t="e">
        <f>INDEX(#REF!,MATCH($A5,#REF!,0))</f>
        <v>#REF!</v>
      </c>
      <c r="M5" s="151" t="e">
        <f>INDEX(#REF!,MATCH($A5,#REF!,0))</f>
        <v>#REF!</v>
      </c>
      <c r="N5" s="151" t="e">
        <f>INDEX(#REF!,MATCH($A5,#REF!,0))</f>
        <v>#REF!</v>
      </c>
      <c r="O5" s="151" t="e">
        <f>INDEX(#REF!,MATCH($A5,#REF!,0))</f>
        <v>#REF!</v>
      </c>
      <c r="P5" s="150">
        <f>VLOOKUP($A5,'[1]2024 Sign Ups'!$A$2:$T$101,3,FALSE)</f>
        <v>12.314285714285717</v>
      </c>
      <c r="Q5" s="150">
        <f>AVERAGE(SMALL((D5:F5),{1,2}))-$E$1</f>
        <v>12.314285714285717</v>
      </c>
      <c r="R5" s="150">
        <f>AVERAGE(SMALL(($D5:G5),{1,2,3}))-35.4</f>
        <v>15.409523809523819</v>
      </c>
      <c r="S5" s="150">
        <f>AVERAGE(SMALL((D5:H5),{1,2,3,4}))-35.4</f>
        <v>16.207142857142863</v>
      </c>
      <c r="T5" s="150">
        <f>AVERAGE(SMALL(($D5:I5),{1,2,3,4}))-35.4</f>
        <v>14.207142857142863</v>
      </c>
      <c r="U5" s="152">
        <f>COUNT(F5:O5)</f>
        <v>3</v>
      </c>
      <c r="V5" s="153">
        <v>2</v>
      </c>
      <c r="X5" s="155"/>
      <c r="Y5" s="156"/>
      <c r="Z5" s="157"/>
    </row>
    <row r="6" spans="1:62" ht="17.25" customHeight="1" x14ac:dyDescent="0.25">
      <c r="A6" s="35" t="s">
        <v>39</v>
      </c>
      <c r="B6" s="149" t="str">
        <f>INDEX('[1]2024 Sign Ups'!$B$2:$B$101,MATCH(A6,'[1]2024 Sign Ups'!$A$2:$A$101,0))</f>
        <v>Y</v>
      </c>
      <c r="C6" s="149">
        <v>5</v>
      </c>
      <c r="D6" s="150">
        <f>P6+35.4</f>
        <v>58.625</v>
      </c>
      <c r="E6" s="150">
        <f>D6</f>
        <v>58.625</v>
      </c>
      <c r="F6" s="151">
        <v>52</v>
      </c>
      <c r="G6" s="151" t="s">
        <v>209</v>
      </c>
      <c r="H6" s="151">
        <v>51</v>
      </c>
      <c r="I6" s="151">
        <v>51</v>
      </c>
      <c r="J6" s="151" t="e">
        <f>INDEX(#REF!,MATCH($A6,#REF!,0))</f>
        <v>#REF!</v>
      </c>
      <c r="K6" s="151" t="e">
        <f>INDEX(#REF!,MATCH($A6,#REF!,0))</f>
        <v>#REF!</v>
      </c>
      <c r="L6" s="151" t="e">
        <f>INDEX(#REF!,MATCH($A6,#REF!,0))</f>
        <v>#REF!</v>
      </c>
      <c r="M6" s="151" t="e">
        <f>INDEX(#REF!,MATCH($A6,#REF!,0))</f>
        <v>#REF!</v>
      </c>
      <c r="N6" s="151" t="e">
        <f>INDEX(#REF!,MATCH($A6,#REF!,0))</f>
        <v>#REF!</v>
      </c>
      <c r="O6" s="151" t="e">
        <f>INDEX(#REF!,MATCH($A6,#REF!,0))</f>
        <v>#REF!</v>
      </c>
      <c r="P6" s="150">
        <f>VLOOKUP($A6,'[1]2024 Sign Ups'!$A$2:$T$101,3,FALSE)</f>
        <v>23.225000000000001</v>
      </c>
      <c r="Q6" s="150">
        <f>AVERAGE(SMALL((D6:F6),{1,2,3}))-$E$1</f>
        <v>21.016666666666666</v>
      </c>
      <c r="R6" s="150">
        <f>AVERAGE(SMALL((D6:G6),{1,2,3}))-$E$1</f>
        <v>21.016666666666666</v>
      </c>
      <c r="S6" s="150">
        <f>AVERAGE(SMALL((D6:H6),{1,2,3,4}))-35.4</f>
        <v>19.662500000000001</v>
      </c>
      <c r="T6" s="150">
        <f>AVERAGE(SMALL(($D6:I6),{1,2,3,4}))-35.4</f>
        <v>17.756250000000001</v>
      </c>
      <c r="U6" s="152">
        <f>COUNT(F6:O6)</f>
        <v>3</v>
      </c>
      <c r="V6" s="153">
        <v>2</v>
      </c>
      <c r="X6" s="155"/>
      <c r="Y6" s="156"/>
      <c r="Z6" s="157"/>
    </row>
    <row r="7" spans="1:62" s="159" customFormat="1" ht="18" x14ac:dyDescent="0.25">
      <c r="A7" s="35" t="s">
        <v>42</v>
      </c>
      <c r="B7" s="149" t="str">
        <f>INDEX('[1]2024 Sign Ups'!$B$2:$B$101,MATCH(A7,'[1]2024 Sign Ups'!$A$2:$A$101,0))</f>
        <v>Y</v>
      </c>
      <c r="C7" s="149">
        <v>3</v>
      </c>
      <c r="D7" s="158">
        <f>P7+35.4</f>
        <v>43.166666666666664</v>
      </c>
      <c r="E7" s="150">
        <f>D7</f>
        <v>43.166666666666664</v>
      </c>
      <c r="F7" s="151">
        <v>47</v>
      </c>
      <c r="G7" s="151">
        <v>45</v>
      </c>
      <c r="H7" s="151">
        <v>44</v>
      </c>
      <c r="I7" s="151">
        <v>44</v>
      </c>
      <c r="J7" s="151" t="e">
        <f>INDEX(#REF!,MATCH($A7,#REF!,0))</f>
        <v>#REF!</v>
      </c>
      <c r="K7" s="151" t="e">
        <f>INDEX(#REF!,MATCH($A7,#REF!,0))</f>
        <v>#REF!</v>
      </c>
      <c r="L7" s="151" t="e">
        <f>INDEX(#REF!,MATCH($A7,#REF!,0))</f>
        <v>#REF!</v>
      </c>
      <c r="M7" s="151" t="e">
        <f>INDEX(#REF!,MATCH($A7,#REF!,0))</f>
        <v>#REF!</v>
      </c>
      <c r="N7" s="151" t="e">
        <f>INDEX(#REF!,MATCH($A7,#REF!,0))</f>
        <v>#REF!</v>
      </c>
      <c r="O7" s="151" t="e">
        <f>INDEX(#REF!,MATCH($A7,#REF!,0))</f>
        <v>#REF!</v>
      </c>
      <c r="P7" s="150">
        <f>VLOOKUP($A7,'[1]2024 Sign Ups'!$A$2:$T$101,3,FALSE)</f>
        <v>7.7666666666666657</v>
      </c>
      <c r="Q7" s="150">
        <f>AVERAGE(SMALL((D7:F7),{1,2,3}))-$E$1</f>
        <v>9.0444444444444372</v>
      </c>
      <c r="R7" s="150">
        <f>AVERAGE(SMALL(($D7:G7),{1,2,3,4}))-35.4</f>
        <v>9.18333333333333</v>
      </c>
      <c r="S7" s="150">
        <f>AVERAGE(SMALL((D7:H7),{1,2,3,4}))-35.4</f>
        <v>8.43333333333333</v>
      </c>
      <c r="T7" s="150">
        <f>AVERAGE(SMALL(($E7:I7),{1,2,3,4}))-35.4</f>
        <v>8.6416666666666657</v>
      </c>
      <c r="U7" s="152">
        <f>COUNT(F7:O7)</f>
        <v>4</v>
      </c>
      <c r="V7" s="153">
        <v>2</v>
      </c>
      <c r="W7" s="9"/>
      <c r="X7" s="155"/>
      <c r="Y7" s="156"/>
      <c r="Z7" s="157"/>
      <c r="AA7" s="129"/>
      <c r="AB7" s="129"/>
      <c r="AC7" s="12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row>
    <row r="8" spans="1:62" ht="18.75" customHeight="1" x14ac:dyDescent="0.25">
      <c r="A8" s="35" t="s">
        <v>45</v>
      </c>
      <c r="B8" s="149" t="str">
        <f>INDEX('[1]2024 Sign Ups'!$B$2:$B$101,MATCH(A8,'[1]2024 Sign Ups'!$A$2:$A$101,0))</f>
        <v>New</v>
      </c>
      <c r="C8" s="149">
        <v>6</v>
      </c>
      <c r="D8" s="150">
        <f>AVERAGE(F8:G8)</f>
        <v>46.5</v>
      </c>
      <c r="E8" s="150">
        <f>D8</f>
        <v>46.5</v>
      </c>
      <c r="F8" s="151">
        <v>46</v>
      </c>
      <c r="G8" s="151">
        <v>47</v>
      </c>
      <c r="H8" s="151">
        <v>48</v>
      </c>
      <c r="I8" s="151" t="s">
        <v>209</v>
      </c>
      <c r="J8" s="151" t="e">
        <f>INDEX(#REF!,MATCH($A8,#REF!,0))</f>
        <v>#REF!</v>
      </c>
      <c r="K8" s="151" t="e">
        <f>INDEX(#REF!,MATCH($A8,#REF!,0))</f>
        <v>#REF!</v>
      </c>
      <c r="L8" s="151" t="e">
        <f>INDEX(#REF!,MATCH($A8,#REF!,0))</f>
        <v>#REF!</v>
      </c>
      <c r="M8" s="151" t="e">
        <f>INDEX(#REF!,MATCH($A8,#REF!,0))</f>
        <v>#REF!</v>
      </c>
      <c r="N8" s="151" t="e">
        <f>INDEX(#REF!,MATCH($A8,#REF!,0))</f>
        <v>#REF!</v>
      </c>
      <c r="O8" s="151" t="e">
        <f>INDEX(#REF!,MATCH($A8,#REF!,0))</f>
        <v>#REF!</v>
      </c>
      <c r="P8" s="150">
        <f>(F8-$E$1)*0.6</f>
        <v>6.36</v>
      </c>
      <c r="Q8" s="150">
        <f>(G8-$E$1)*0.7</f>
        <v>8.120000000000001</v>
      </c>
      <c r="R8" s="150">
        <f>AVERAGE(SMALL(($D8:G8),{1,2,3,4}))-35.4</f>
        <v>11.100000000000001</v>
      </c>
      <c r="S8" s="150">
        <f>AVERAGE(SMALL((D8:H8),{1,2,3,4}))-35.4</f>
        <v>11.100000000000001</v>
      </c>
      <c r="T8" s="150">
        <f>AVERAGE(SMALL(($D8:I8),{1,2,3,4}))-35.4</f>
        <v>11.100000000000001</v>
      </c>
      <c r="U8" s="152">
        <f>COUNT(F8:O8)</f>
        <v>3</v>
      </c>
      <c r="V8" s="153">
        <v>0</v>
      </c>
      <c r="X8" s="155"/>
      <c r="Y8" s="156"/>
      <c r="Z8" s="157"/>
      <c r="AA8" s="130"/>
      <c r="AB8" s="131"/>
      <c r="AC8" s="129"/>
    </row>
    <row r="9" spans="1:62" ht="18" x14ac:dyDescent="0.25">
      <c r="A9" s="35" t="s">
        <v>48</v>
      </c>
      <c r="B9" s="149" t="str">
        <f>INDEX('[1]2024 Sign Ups'!$B$2:$B$101,MATCH(A9,'[1]2024 Sign Ups'!$A$2:$A$101,0))</f>
        <v>New</v>
      </c>
      <c r="C9" s="149">
        <v>4</v>
      </c>
      <c r="D9" s="158">
        <f>AVERAGE(F9:G9)</f>
        <v>41.5</v>
      </c>
      <c r="E9" s="150">
        <f>D9</f>
        <v>41.5</v>
      </c>
      <c r="F9" s="151">
        <v>41</v>
      </c>
      <c r="G9" s="151">
        <v>42</v>
      </c>
      <c r="H9" s="151">
        <v>42</v>
      </c>
      <c r="I9" s="151">
        <v>38</v>
      </c>
      <c r="J9" s="151" t="e">
        <f>INDEX(#REF!,MATCH($A9,#REF!,0))</f>
        <v>#REF!</v>
      </c>
      <c r="K9" s="151" t="e">
        <f>INDEX(#REF!,MATCH($A9,#REF!,0))</f>
        <v>#REF!</v>
      </c>
      <c r="L9" s="151" t="e">
        <f>INDEX(#REF!,MATCH($A9,#REF!,0))</f>
        <v>#REF!</v>
      </c>
      <c r="M9" s="151" t="e">
        <f>INDEX(#REF!,MATCH($A9,#REF!,0))</f>
        <v>#REF!</v>
      </c>
      <c r="N9" s="151" t="e">
        <f>INDEX(#REF!,MATCH($A9,#REF!,0))</f>
        <v>#REF!</v>
      </c>
      <c r="O9" s="151" t="e">
        <f>INDEX(#REF!,MATCH($A9,#REF!,0))</f>
        <v>#REF!</v>
      </c>
      <c r="P9" s="150">
        <f>(F9-$E$1)*0.6</f>
        <v>3.3600000000000008</v>
      </c>
      <c r="Q9" s="150">
        <f>(G9-$E$1)*0.6</f>
        <v>3.9600000000000009</v>
      </c>
      <c r="R9" s="150">
        <f>AVERAGE(SMALL(($D9:G9),{1,2,3,4}))-35.4</f>
        <v>6.1000000000000014</v>
      </c>
      <c r="S9" s="150">
        <f>AVERAGE(SMALL((D9:H9),{1,2,3,4}))-35.4</f>
        <v>6.1000000000000014</v>
      </c>
      <c r="T9" s="150">
        <f>AVERAGE(SMALL(($E9:I9),{1,2,3,4}))-35.4</f>
        <v>5.2250000000000014</v>
      </c>
      <c r="U9" s="152">
        <f>COUNT(F9:O9)</f>
        <v>4</v>
      </c>
      <c r="V9" s="153">
        <v>0</v>
      </c>
      <c r="X9" s="160"/>
      <c r="Z9" s="132"/>
      <c r="AA9" s="140"/>
      <c r="AB9" s="141"/>
      <c r="AC9" s="129"/>
    </row>
    <row r="10" spans="1:62" ht="15.75" x14ac:dyDescent="0.25">
      <c r="A10" s="35" t="s">
        <v>51</v>
      </c>
      <c r="B10" s="149" t="str">
        <f>INDEX('[1]2024 Sign Ups'!$B$2:$B$101,MATCH(A10,'[1]2024 Sign Ups'!$A$2:$A$101,0))</f>
        <v>Y</v>
      </c>
      <c r="C10" s="149">
        <v>7</v>
      </c>
      <c r="D10" s="150">
        <f>P10+35.4</f>
        <v>42.6</v>
      </c>
      <c r="E10" s="150">
        <f>D10</f>
        <v>42.6</v>
      </c>
      <c r="F10" s="151">
        <v>43</v>
      </c>
      <c r="G10" s="151" t="s">
        <v>209</v>
      </c>
      <c r="H10" s="151">
        <v>43</v>
      </c>
      <c r="I10" s="151" t="s">
        <v>209</v>
      </c>
      <c r="J10" s="151" t="e">
        <f>INDEX(#REF!,MATCH($A10,#REF!,0))</f>
        <v>#REF!</v>
      </c>
      <c r="K10" s="151" t="e">
        <f>INDEX(#REF!,MATCH($A10,#REF!,0))</f>
        <v>#REF!</v>
      </c>
      <c r="L10" s="151" t="e">
        <f>INDEX(#REF!,MATCH($A10,#REF!,0))</f>
        <v>#REF!</v>
      </c>
      <c r="M10" s="151" t="e">
        <f>INDEX(#REF!,MATCH($A10,#REF!,0))</f>
        <v>#REF!</v>
      </c>
      <c r="N10" s="151" t="e">
        <f>INDEX(#REF!,MATCH($A10,#REF!,0))</f>
        <v>#REF!</v>
      </c>
      <c r="O10" s="151" t="e">
        <f>INDEX(#REF!,MATCH($A10,#REF!,0))</f>
        <v>#REF!</v>
      </c>
      <c r="P10" s="150">
        <f>VLOOKUP($A10,'[1]2024 Sign Ups'!$A$2:$T$101,3,FALSE)</f>
        <v>7.2000000000000028</v>
      </c>
      <c r="Q10" s="150">
        <f>AVERAGE(SMALL((D10:F10),{1,2,3}))-$E$1</f>
        <v>7.3333333333333286</v>
      </c>
      <c r="R10" s="150">
        <f>AVERAGE(SMALL((D10:G10),{1,2,3}))-$E$1</f>
        <v>7.3333333333333286</v>
      </c>
      <c r="S10" s="150">
        <f>AVERAGE(SMALL((D10:H10),{1,2,3,4}))-35.4</f>
        <v>7.3999999999999986</v>
      </c>
      <c r="T10" s="150">
        <f>AVERAGE(SMALL(($D10:I10),{1,2,3,4}))-35.4</f>
        <v>7.3999999999999986</v>
      </c>
      <c r="U10" s="152">
        <f>COUNT(F10:O10)</f>
        <v>2</v>
      </c>
      <c r="V10" s="153">
        <v>2</v>
      </c>
      <c r="X10" s="161" t="s">
        <v>195</v>
      </c>
      <c r="Y10" s="161"/>
      <c r="Z10" s="161"/>
      <c r="AA10" s="161"/>
      <c r="AB10" s="161"/>
      <c r="AC10" s="161"/>
      <c r="AD10" s="161"/>
    </row>
    <row r="11" spans="1:62" ht="15.75" x14ac:dyDescent="0.25">
      <c r="A11" s="35" t="s">
        <v>53</v>
      </c>
      <c r="B11" s="149" t="str">
        <f>INDEX('[1]2024 Sign Ups'!$B$2:$B$101,MATCH(A11,'[1]2024 Sign Ups'!$A$2:$A$101,0))</f>
        <v>Y</v>
      </c>
      <c r="C11" s="149">
        <v>8</v>
      </c>
      <c r="D11" s="150">
        <f>P11+35.4</f>
        <v>44.166666666666664</v>
      </c>
      <c r="E11" s="150">
        <f>D11</f>
        <v>44.166666666666664</v>
      </c>
      <c r="F11" s="151">
        <v>42</v>
      </c>
      <c r="G11" s="151">
        <v>42</v>
      </c>
      <c r="H11" s="151" t="s">
        <v>209</v>
      </c>
      <c r="I11" s="151">
        <v>46</v>
      </c>
      <c r="J11" s="151" t="e">
        <f>INDEX(#REF!,MATCH($A11,#REF!,0))</f>
        <v>#REF!</v>
      </c>
      <c r="K11" s="151" t="e">
        <f>INDEX(#REF!,MATCH($A11,#REF!,0))</f>
        <v>#REF!</v>
      </c>
      <c r="L11" s="151" t="e">
        <f>INDEX(#REF!,MATCH($A11,#REF!,0))</f>
        <v>#REF!</v>
      </c>
      <c r="M11" s="151" t="e">
        <f>INDEX(#REF!,MATCH($A11,#REF!,0))</f>
        <v>#REF!</v>
      </c>
      <c r="N11" s="151" t="e">
        <f>INDEX(#REF!,MATCH($A11,#REF!,0))</f>
        <v>#REF!</v>
      </c>
      <c r="O11" s="151" t="e">
        <f>INDEX(#REF!,MATCH($A11,#REF!,0))</f>
        <v>#REF!</v>
      </c>
      <c r="P11" s="150">
        <f>VLOOKUP($A11,'[1]2024 Sign Ups'!$A$2:$T$101,3,FALSE)</f>
        <v>8.7666666666666657</v>
      </c>
      <c r="Q11" s="150">
        <f>AVERAGE(SMALL((D11:F11),{1,2,3}))-$E$1</f>
        <v>8.0444444444444372</v>
      </c>
      <c r="R11" s="150">
        <f>AVERAGE(SMALL(($D11:G11),{1,2,3,4}))-35.4</f>
        <v>7.68333333333333</v>
      </c>
      <c r="S11" s="150">
        <f>AVERAGE(SMALL((D11:H11),{1,2,3,4}))-35.4</f>
        <v>7.68333333333333</v>
      </c>
      <c r="T11" s="150">
        <f>AVERAGE(SMALL(($D11:I11),{1,2,3,4}))-35.4</f>
        <v>7.68333333333333</v>
      </c>
      <c r="U11" s="152">
        <f>COUNT(F11:O11)</f>
        <v>3</v>
      </c>
      <c r="V11" s="153">
        <v>2</v>
      </c>
      <c r="Y11" s="9" t="s">
        <v>196</v>
      </c>
    </row>
    <row r="12" spans="1:62" ht="18" x14ac:dyDescent="0.25">
      <c r="A12" s="35" t="s">
        <v>56</v>
      </c>
      <c r="B12" s="149" t="str">
        <f>INDEX('[1]2024 Sign Ups'!$B$2:$B$101,MATCH(A12,'[1]2024 Sign Ups'!$A$2:$A$101,0))</f>
        <v>New</v>
      </c>
      <c r="C12" s="149">
        <v>7</v>
      </c>
      <c r="D12" s="150">
        <f>AVERAGE(F12:G12)</f>
        <v>41</v>
      </c>
      <c r="E12" s="150">
        <f>D12</f>
        <v>41</v>
      </c>
      <c r="F12" s="151" t="s">
        <v>209</v>
      </c>
      <c r="G12" s="151">
        <v>41</v>
      </c>
      <c r="H12" s="151">
        <v>44</v>
      </c>
      <c r="I12" s="151">
        <v>38</v>
      </c>
      <c r="J12" s="151" t="e">
        <f>INDEX(#REF!,MATCH($A12,#REF!,0))</f>
        <v>#REF!</v>
      </c>
      <c r="K12" s="151" t="e">
        <f>INDEX(#REF!,MATCH($A12,#REF!,0))</f>
        <v>#REF!</v>
      </c>
      <c r="L12" s="151" t="e">
        <f>INDEX(#REF!,MATCH($A12,#REF!,0))</f>
        <v>#REF!</v>
      </c>
      <c r="M12" s="151" t="e">
        <f>INDEX(#REF!,MATCH($A12,#REF!,0))</f>
        <v>#REF!</v>
      </c>
      <c r="N12" s="151" t="e">
        <f>INDEX(#REF!,MATCH($A12,#REF!,0))</f>
        <v>#REF!</v>
      </c>
      <c r="O12" s="151" t="e">
        <f>INDEX(#REF!,MATCH($A12,#REF!,0))</f>
        <v>#REF!</v>
      </c>
      <c r="P12" s="150" t="s">
        <v>194</v>
      </c>
      <c r="Q12" s="150">
        <f>(G12-$E$1)*0.6</f>
        <v>3.3600000000000008</v>
      </c>
      <c r="R12" s="150">
        <f>(H12-$E$1)*0.6</f>
        <v>5.160000000000001</v>
      </c>
      <c r="S12" s="150">
        <f>AVERAGE(SMALL((D12:H12),{1,2,3,4}))-35.4</f>
        <v>6.3500000000000014</v>
      </c>
      <c r="T12" s="150">
        <f>AVERAGE(SMALL(($D12:I12),{1,2,3,4}))-35.4</f>
        <v>4.8500000000000014</v>
      </c>
      <c r="U12" s="152">
        <f>COUNT(F12:O12)</f>
        <v>3</v>
      </c>
      <c r="V12" s="153">
        <v>0</v>
      </c>
      <c r="X12" s="154" t="s">
        <v>197</v>
      </c>
      <c r="Y12" s="154"/>
      <c r="Z12" s="129"/>
      <c r="AC12" s="129"/>
    </row>
    <row r="13" spans="1:62" ht="18" x14ac:dyDescent="0.25">
      <c r="A13" s="35" t="s">
        <v>59</v>
      </c>
      <c r="B13" s="149" t="str">
        <f>INDEX('[1]2024 Sign Ups'!$B$2:$B$101,MATCH(A13,'[1]2024 Sign Ups'!$A$2:$A$101,0))</f>
        <v>New</v>
      </c>
      <c r="C13" s="149">
        <v>3</v>
      </c>
      <c r="D13" s="158">
        <f>AVERAGE(F13:G13)</f>
        <v>50.5</v>
      </c>
      <c r="E13" s="150">
        <f>D13</f>
        <v>50.5</v>
      </c>
      <c r="F13" s="151">
        <v>49</v>
      </c>
      <c r="G13" s="151">
        <v>52</v>
      </c>
      <c r="H13" s="151">
        <v>46</v>
      </c>
      <c r="I13" s="151">
        <v>51</v>
      </c>
      <c r="J13" s="151" t="e">
        <f>INDEX(#REF!,MATCH($A13,#REF!,0))</f>
        <v>#REF!</v>
      </c>
      <c r="K13" s="151" t="e">
        <f>INDEX(#REF!,MATCH($A13,#REF!,0))</f>
        <v>#REF!</v>
      </c>
      <c r="L13" s="151" t="e">
        <f>INDEX(#REF!,MATCH($A13,#REF!,0))</f>
        <v>#REF!</v>
      </c>
      <c r="M13" s="151" t="e">
        <f>INDEX(#REF!,MATCH($A13,#REF!,0))</f>
        <v>#REF!</v>
      </c>
      <c r="N13" s="151" t="e">
        <f>INDEX(#REF!,MATCH($A13,#REF!,0))</f>
        <v>#REF!</v>
      </c>
      <c r="O13" s="151" t="e">
        <f>INDEX(#REF!,MATCH($A13,#REF!,0))</f>
        <v>#REF!</v>
      </c>
      <c r="P13" s="150">
        <f>(F13-$E$1)*0.7</f>
        <v>9.52</v>
      </c>
      <c r="Q13" s="150">
        <f>(G13-$E$1)*0.7</f>
        <v>11.620000000000001</v>
      </c>
      <c r="R13" s="150">
        <f>AVERAGE(SMALL(($D13:G13),{1,2,3,4}))-35.4</f>
        <v>15.100000000000001</v>
      </c>
      <c r="S13" s="150">
        <f>AVERAGE(SMALL((D13:H13),{1,2,3,4}))-35.4</f>
        <v>13.600000000000001</v>
      </c>
      <c r="T13" s="150">
        <f>AVERAGE(SMALL(($E13:I13),{1,2,3,4}))-35.4</f>
        <v>13.725000000000001</v>
      </c>
      <c r="U13" s="152">
        <f>COUNT(F13:O13)</f>
        <v>4</v>
      </c>
      <c r="V13" s="153">
        <v>0</v>
      </c>
      <c r="X13" s="154" t="s">
        <v>198</v>
      </c>
      <c r="Y13" s="162">
        <v>0.6</v>
      </c>
      <c r="Z13" s="129"/>
      <c r="AC13" s="129"/>
    </row>
    <row r="14" spans="1:62" ht="18" x14ac:dyDescent="0.25">
      <c r="A14" s="35" t="s">
        <v>61</v>
      </c>
      <c r="B14" s="149" t="str">
        <f>INDEX('[1]2024 Sign Ups'!$B$2:$B$101,MATCH(A14,'[1]2024 Sign Ups'!$A$2:$A$101,0))</f>
        <v>Y</v>
      </c>
      <c r="C14" s="149">
        <v>3</v>
      </c>
      <c r="D14" s="150">
        <f>P14+35.4</f>
        <v>47.666666666666664</v>
      </c>
      <c r="E14" s="150">
        <f>D14</f>
        <v>47.666666666666664</v>
      </c>
      <c r="F14" s="151">
        <v>54</v>
      </c>
      <c r="G14" s="151" t="s">
        <v>209</v>
      </c>
      <c r="H14" s="151" t="s">
        <v>209</v>
      </c>
      <c r="I14" s="151">
        <v>55</v>
      </c>
      <c r="J14" s="151" t="e">
        <f>INDEX(#REF!,MATCH($A14,#REF!,0))</f>
        <v>#REF!</v>
      </c>
      <c r="K14" s="151" t="e">
        <f>INDEX(#REF!,MATCH($A14,#REF!,0))</f>
        <v>#REF!</v>
      </c>
      <c r="L14" s="151" t="e">
        <f>INDEX(#REF!,MATCH($A14,#REF!,0))</f>
        <v>#REF!</v>
      </c>
      <c r="M14" s="151" t="e">
        <f>INDEX(#REF!,MATCH($A14,#REF!,0))</f>
        <v>#REF!</v>
      </c>
      <c r="N14" s="151" t="e">
        <f>INDEX(#REF!,MATCH($A14,#REF!,0))</f>
        <v>#REF!</v>
      </c>
      <c r="O14" s="151" t="e">
        <f>INDEX(#REF!,MATCH($A14,#REF!,0))</f>
        <v>#REF!</v>
      </c>
      <c r="P14" s="150">
        <f>VLOOKUP($A14,'[1]2024 Sign Ups'!$A$2:$T$101,3,FALSE)</f>
        <v>12.266666666666666</v>
      </c>
      <c r="Q14" s="150">
        <f>AVERAGE(SMALL((D14:F14),{1,2,3}))-$E$1</f>
        <v>14.377777777777773</v>
      </c>
      <c r="R14" s="150">
        <f>AVERAGE(SMALL(($D14:G14),{1,2,3}))-35.4</f>
        <v>14.377777777777773</v>
      </c>
      <c r="S14" s="150">
        <f>AVERAGE(SMALL((D14:H14),{1,2,3}))-$E$1</f>
        <v>14.377777777777773</v>
      </c>
      <c r="T14" s="150">
        <f>AVERAGE(SMALL(($D14:I14),{1,2,3,4}))-35.4</f>
        <v>15.68333333333333</v>
      </c>
      <c r="U14" s="152">
        <f>COUNT(F14:O14)</f>
        <v>2</v>
      </c>
      <c r="V14" s="153">
        <v>2</v>
      </c>
      <c r="X14" s="154" t="s">
        <v>199</v>
      </c>
      <c r="Y14" s="162">
        <v>0.7</v>
      </c>
      <c r="Z14" s="129"/>
    </row>
    <row r="15" spans="1:62" s="159" customFormat="1" ht="18" x14ac:dyDescent="0.25">
      <c r="A15" s="35" t="s">
        <v>63</v>
      </c>
      <c r="B15" s="149" t="str">
        <f>INDEX('[1]2024 Sign Ups'!$B$2:$B$101,MATCH(A15,'[1]2024 Sign Ups'!$A$2:$A$101,0))</f>
        <v>Y</v>
      </c>
      <c r="C15" s="149">
        <v>10</v>
      </c>
      <c r="D15" s="150">
        <f>P15+35.4</f>
        <v>49.428571428571431</v>
      </c>
      <c r="E15" s="150">
        <f>D15</f>
        <v>49.428571428571431</v>
      </c>
      <c r="F15" s="151">
        <v>45</v>
      </c>
      <c r="G15" s="151" t="s">
        <v>209</v>
      </c>
      <c r="H15" s="151">
        <v>48</v>
      </c>
      <c r="I15" s="151">
        <v>47</v>
      </c>
      <c r="J15" s="151" t="e">
        <f>INDEX(#REF!,MATCH($A15,#REF!,0))</f>
        <v>#REF!</v>
      </c>
      <c r="K15" s="151" t="e">
        <f>INDEX(#REF!,MATCH($A15,#REF!,0))</f>
        <v>#REF!</v>
      </c>
      <c r="L15" s="151" t="e">
        <f>INDEX(#REF!,MATCH($A15,#REF!,0))</f>
        <v>#REF!</v>
      </c>
      <c r="M15" s="151" t="e">
        <f>INDEX(#REF!,MATCH($A15,#REF!,0))</f>
        <v>#REF!</v>
      </c>
      <c r="N15" s="151" t="e">
        <f>INDEX(#REF!,MATCH($A15,#REF!,0))</f>
        <v>#REF!</v>
      </c>
      <c r="O15" s="151" t="e">
        <f>INDEX(#REF!,MATCH($A15,#REF!,0))</f>
        <v>#REF!</v>
      </c>
      <c r="P15" s="150">
        <f>VLOOKUP($A15,'[1]2024 Sign Ups'!$A$2:$T$101,3,FALSE)</f>
        <v>14.028571428571432</v>
      </c>
      <c r="Q15" s="150">
        <f>AVERAGE(SMALL((D15:F15),{1,2,3}))-$E$1</f>
        <v>12.552380952380958</v>
      </c>
      <c r="R15" s="150">
        <f>AVERAGE(SMALL(($D15:G15),{1,2,3}))-35.4</f>
        <v>12.552380952380958</v>
      </c>
      <c r="S15" s="150">
        <f>AVERAGE(SMALL((D15:H15),{1,2,3,4}))-35.4</f>
        <v>12.564285714285724</v>
      </c>
      <c r="T15" s="150">
        <f>AVERAGE(SMALL(($D15:I15),{1,2,3,4}))-35.4</f>
        <v>11.957142857142863</v>
      </c>
      <c r="U15" s="152">
        <f>COUNT(F15:O15)</f>
        <v>3</v>
      </c>
      <c r="V15" s="153">
        <v>2</v>
      </c>
      <c r="W15" s="9"/>
      <c r="X15" s="154" t="s">
        <v>200</v>
      </c>
      <c r="Y15" s="162">
        <v>0.8</v>
      </c>
      <c r="Z15" s="12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row>
    <row r="16" spans="1:62" ht="15.75" x14ac:dyDescent="0.25">
      <c r="A16" s="35" t="s">
        <v>64</v>
      </c>
      <c r="B16" s="149" t="str">
        <f>INDEX('[1]2024 Sign Ups'!$B$2:$B$101,MATCH(A16,'[1]2024 Sign Ups'!$A$2:$A$101,0))</f>
        <v>Y</v>
      </c>
      <c r="C16" s="149">
        <v>6</v>
      </c>
      <c r="D16" s="150">
        <f>P16+35.4</f>
        <v>47.8</v>
      </c>
      <c r="E16" s="150">
        <f>D16</f>
        <v>47.8</v>
      </c>
      <c r="F16" s="151">
        <v>48</v>
      </c>
      <c r="G16" s="151" t="s">
        <v>209</v>
      </c>
      <c r="H16" s="151" t="s">
        <v>209</v>
      </c>
      <c r="I16" s="151">
        <v>49</v>
      </c>
      <c r="J16" s="151" t="e">
        <f>INDEX(#REF!,MATCH($A16,#REF!,0))</f>
        <v>#REF!</v>
      </c>
      <c r="K16" s="151" t="e">
        <f>INDEX(#REF!,MATCH($A16,#REF!,0))</f>
        <v>#REF!</v>
      </c>
      <c r="L16" s="151" t="e">
        <f>INDEX(#REF!,MATCH($A16,#REF!,0))</f>
        <v>#REF!</v>
      </c>
      <c r="M16" s="151" t="e">
        <f>INDEX(#REF!,MATCH($A16,#REF!,0))</f>
        <v>#REF!</v>
      </c>
      <c r="N16" s="151" t="e">
        <f>INDEX(#REF!,MATCH($A16,#REF!,0))</f>
        <v>#REF!</v>
      </c>
      <c r="O16" s="151" t="e">
        <f>INDEX(#REF!,MATCH($A16,#REF!,0))</f>
        <v>#REF!</v>
      </c>
      <c r="P16" s="150">
        <f>VLOOKUP($A16,'[1]2024 Sign Ups'!$A$2:$T$101,3,FALSE)</f>
        <v>12.399999999999999</v>
      </c>
      <c r="Q16" s="150">
        <f>AVERAGE(SMALL((D16:F16),{1,2,3}))-$E$1</f>
        <v>12.466666666666669</v>
      </c>
      <c r="R16" s="150">
        <f>AVERAGE(SMALL(($D16:G16),{1,2,3}))-35.4</f>
        <v>12.466666666666669</v>
      </c>
      <c r="S16" s="150">
        <f>AVERAGE(SMALL((D16:H16),{1,2,3}))-$E$1</f>
        <v>12.466666666666669</v>
      </c>
      <c r="T16" s="150">
        <f>AVERAGE(SMALL(($D16:I16),{1,2,3,4}))-35.4</f>
        <v>12.75</v>
      </c>
      <c r="U16" s="152">
        <f>COUNT(F16:O16)</f>
        <v>2</v>
      </c>
      <c r="V16" s="153">
        <v>2</v>
      </c>
      <c r="X16" s="154" t="s">
        <v>201</v>
      </c>
      <c r="Y16" s="162">
        <v>0.9</v>
      </c>
    </row>
    <row r="17" spans="1:62" ht="15.75" x14ac:dyDescent="0.25">
      <c r="A17" s="35" t="s">
        <v>58</v>
      </c>
      <c r="B17" s="149" t="str">
        <f>INDEX('[1]2024 Sign Ups'!$B$2:$B$101,MATCH(A17,'[1]2024 Sign Ups'!$A$2:$A$101,0))</f>
        <v>Y</v>
      </c>
      <c r="C17" s="149">
        <v>8</v>
      </c>
      <c r="D17" s="150">
        <f>P17+35.4</f>
        <v>41.5</v>
      </c>
      <c r="E17" s="150">
        <f>D17</f>
        <v>41.5</v>
      </c>
      <c r="F17" s="151" t="s">
        <v>209</v>
      </c>
      <c r="G17" s="151">
        <v>45</v>
      </c>
      <c r="H17" s="151">
        <v>47</v>
      </c>
      <c r="I17" s="151" t="s">
        <v>209</v>
      </c>
      <c r="J17" s="151" t="e">
        <f>INDEX(#REF!,MATCH($A17,#REF!,0))</f>
        <v>#REF!</v>
      </c>
      <c r="K17" s="151" t="e">
        <f>INDEX(#REF!,MATCH($A17,#REF!,0))</f>
        <v>#REF!</v>
      </c>
      <c r="L17" s="151" t="e">
        <f>INDEX(#REF!,MATCH($A17,#REF!,0))</f>
        <v>#REF!</v>
      </c>
      <c r="M17" s="151" t="e">
        <f>INDEX(#REF!,MATCH($A17,#REF!,0))</f>
        <v>#REF!</v>
      </c>
      <c r="N17" s="151" t="e">
        <f>INDEX(#REF!,MATCH($A17,#REF!,0))</f>
        <v>#REF!</v>
      </c>
      <c r="O17" s="151" t="e">
        <f>INDEX(#REF!,MATCH($A17,#REF!,0))</f>
        <v>#REF!</v>
      </c>
      <c r="P17" s="150">
        <f>VLOOKUP($A17,'[1]2024 Sign Ups'!$A$2:$T$101,3,FALSE)</f>
        <v>6.1000000000000014</v>
      </c>
      <c r="Q17" s="150">
        <f>AVERAGE(SMALL((D17:F17),{1,2}))-$E$1</f>
        <v>6.1000000000000014</v>
      </c>
      <c r="R17" s="150">
        <f>AVERAGE(SMALL(($D17:G17),{1,2,3}))-35.4</f>
        <v>7.2666666666666657</v>
      </c>
      <c r="S17" s="150">
        <f>AVERAGE(SMALL((D17:H17),{1,2,3,4}))-35.4</f>
        <v>8.3500000000000014</v>
      </c>
      <c r="T17" s="150">
        <f>AVERAGE(SMALL(($D17:I17),{1,2,3,4}))-35.4</f>
        <v>8.3500000000000014</v>
      </c>
      <c r="U17" s="152">
        <f>COUNT(F17:O17)</f>
        <v>2</v>
      </c>
      <c r="V17" s="153">
        <v>2</v>
      </c>
      <c r="X17" s="163" t="s">
        <v>169</v>
      </c>
      <c r="AE17" s="11"/>
      <c r="AF17" s="11"/>
    </row>
    <row r="18" spans="1:62" s="159" customFormat="1" ht="15.75" x14ac:dyDescent="0.25">
      <c r="A18" s="56" t="s">
        <v>69</v>
      </c>
      <c r="B18" s="149" t="str">
        <f>INDEX('[1]2024 Sign Ups'!$B$2:$B$101,MATCH(A18,'[1]2024 Sign Ups'!$A$2:$A$101,0))</f>
        <v>Y</v>
      </c>
      <c r="C18" s="149">
        <v>3</v>
      </c>
      <c r="D18" s="158">
        <f>P18+35.4</f>
        <v>41.375</v>
      </c>
      <c r="E18" s="150">
        <f>D18</f>
        <v>41.375</v>
      </c>
      <c r="F18" s="151">
        <v>41</v>
      </c>
      <c r="G18" s="151">
        <v>42</v>
      </c>
      <c r="H18" s="151">
        <v>41</v>
      </c>
      <c r="I18" s="151">
        <v>43</v>
      </c>
      <c r="J18" s="151" t="e">
        <f>INDEX(#REF!,MATCH($A18,#REF!,0))</f>
        <v>#REF!</v>
      </c>
      <c r="K18" s="151" t="e">
        <f>INDEX(#REF!,MATCH($A18,#REF!,0))</f>
        <v>#REF!</v>
      </c>
      <c r="L18" s="151" t="e">
        <f>INDEX(#REF!,MATCH($A18,#REF!,0))</f>
        <v>#REF!</v>
      </c>
      <c r="M18" s="151" t="e">
        <f>INDEX(#REF!,MATCH($A18,#REF!,0))</f>
        <v>#REF!</v>
      </c>
      <c r="N18" s="151" t="e">
        <f>INDEX(#REF!,MATCH($A18,#REF!,0))</f>
        <v>#REF!</v>
      </c>
      <c r="O18" s="151" t="e">
        <f>INDEX(#REF!,MATCH($A18,#REF!,0))</f>
        <v>#REF!</v>
      </c>
      <c r="P18" s="150">
        <f>VLOOKUP($A18,'[1]2024 Sign Ups'!$A$2:$T$101,3,FALSE)</f>
        <v>5.9750000000000014</v>
      </c>
      <c r="Q18" s="150">
        <f>AVERAGE(SMALL((D18:F18),{1,2,3}))-$E$1</f>
        <v>5.8500000000000014</v>
      </c>
      <c r="R18" s="150">
        <f>AVERAGE(SMALL(($D18:G18),{1,2,3,4}))-35.4</f>
        <v>6.0375000000000014</v>
      </c>
      <c r="S18" s="150">
        <f>AVERAGE(SMALL((D18:H18),{1,2,3,4}))-35.4</f>
        <v>5.7875000000000014</v>
      </c>
      <c r="T18" s="150">
        <f>AVERAGE(SMALL(($E18:I18),{1,2,3,4}))-35.4</f>
        <v>5.9437500000000014</v>
      </c>
      <c r="U18" s="152">
        <f>COUNT(F18:O18)</f>
        <v>4</v>
      </c>
      <c r="V18" s="153">
        <v>2</v>
      </c>
      <c r="W18" s="9"/>
      <c r="X18" s="11" t="s">
        <v>202</v>
      </c>
      <c r="Y18" s="11"/>
      <c r="Z18" s="11"/>
      <c r="AA18" s="11"/>
      <c r="AB18" s="11"/>
      <c r="AC18" s="11"/>
      <c r="AD18" s="11"/>
      <c r="AE18" s="11"/>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row>
    <row r="19" spans="1:62" ht="15.75" x14ac:dyDescent="0.25">
      <c r="A19" s="56" t="s">
        <v>41</v>
      </c>
      <c r="B19" s="149" t="str">
        <f>INDEX('[1]2024 Sign Ups'!$B$2:$B$101,MATCH(A19,'[1]2024 Sign Ups'!$A$2:$A$101,0))</f>
        <v>Y</v>
      </c>
      <c r="C19" s="149">
        <v>8</v>
      </c>
      <c r="D19" s="150">
        <f>P19+35.4</f>
        <v>50.125</v>
      </c>
      <c r="E19" s="150">
        <f>D19</f>
        <v>50.125</v>
      </c>
      <c r="F19" s="151" t="s">
        <v>209</v>
      </c>
      <c r="G19" s="151">
        <v>54</v>
      </c>
      <c r="H19" s="151" t="s">
        <v>209</v>
      </c>
      <c r="I19" s="151">
        <v>51</v>
      </c>
      <c r="J19" s="151" t="e">
        <f>INDEX(#REF!,MATCH($A19,#REF!,0))</f>
        <v>#REF!</v>
      </c>
      <c r="K19" s="151" t="e">
        <f>INDEX(#REF!,MATCH($A19,#REF!,0))</f>
        <v>#REF!</v>
      </c>
      <c r="L19" s="151" t="e">
        <f>INDEX(#REF!,MATCH($A19,#REF!,0))</f>
        <v>#REF!</v>
      </c>
      <c r="M19" s="151" t="e">
        <f>INDEX(#REF!,MATCH($A19,#REF!,0))</f>
        <v>#REF!</v>
      </c>
      <c r="N19" s="151" t="e">
        <f>INDEX(#REF!,MATCH($A19,#REF!,0))</f>
        <v>#REF!</v>
      </c>
      <c r="O19" s="151" t="e">
        <f>INDEX(#REF!,MATCH($A19,#REF!,0))</f>
        <v>#REF!</v>
      </c>
      <c r="P19" s="150">
        <f>VLOOKUP($A19,'[1]2024 Sign Ups'!$A$2:$T$101,3,FALSE)</f>
        <v>14.725000000000001</v>
      </c>
      <c r="Q19" s="150">
        <f>AVERAGE(SMALL((D19:F19),{1,2}))-$E$1</f>
        <v>14.725000000000001</v>
      </c>
      <c r="R19" s="150">
        <f>AVERAGE(SMALL((D19:E19),{1,2}))-$E$1</f>
        <v>14.725000000000001</v>
      </c>
      <c r="S19" s="150">
        <f>AVERAGE(SMALL((D19:H19),{1,2,3}))-$E$1</f>
        <v>16.016666666666666</v>
      </c>
      <c r="T19" s="150">
        <f>AVERAGE(SMALL(($D19:I19),{1,2,3,4}))-35.4</f>
        <v>15.912500000000001</v>
      </c>
      <c r="U19" s="152">
        <f>COUNT(F19:O19)</f>
        <v>2</v>
      </c>
      <c r="V19" s="153">
        <v>2</v>
      </c>
      <c r="Y19" s="11" t="s">
        <v>203</v>
      </c>
      <c r="Z19" s="11"/>
      <c r="AA19" s="11"/>
      <c r="AB19" s="11"/>
      <c r="AC19" s="93"/>
      <c r="AD19" s="11"/>
      <c r="AE19" s="11"/>
      <c r="AF19" s="11"/>
    </row>
    <row r="20" spans="1:62" ht="15.75" x14ac:dyDescent="0.25">
      <c r="A20" s="35" t="s">
        <v>47</v>
      </c>
      <c r="B20" s="149" t="str">
        <f>INDEX('[1]2024 Sign Ups'!$B$2:$B$101,MATCH(A20,'[1]2024 Sign Ups'!$A$2:$A$101,0))</f>
        <v>Y</v>
      </c>
      <c r="C20" s="149">
        <v>8</v>
      </c>
      <c r="D20" s="158">
        <f>P20+35.4</f>
        <v>38.857142857142854</v>
      </c>
      <c r="E20" s="150">
        <f>D20</f>
        <v>38.857142857142854</v>
      </c>
      <c r="F20" s="151">
        <v>42</v>
      </c>
      <c r="G20" s="151">
        <v>40</v>
      </c>
      <c r="H20" s="151">
        <v>44</v>
      </c>
      <c r="I20" s="151">
        <v>42</v>
      </c>
      <c r="J20" s="151" t="e">
        <f>INDEX(#REF!,MATCH($A20,#REF!,0))</f>
        <v>#REF!</v>
      </c>
      <c r="K20" s="151" t="e">
        <f>INDEX(#REF!,MATCH($A20,#REF!,0))</f>
        <v>#REF!</v>
      </c>
      <c r="L20" s="151" t="e">
        <f>INDEX(#REF!,MATCH($A20,#REF!,0))</f>
        <v>#REF!</v>
      </c>
      <c r="M20" s="151" t="e">
        <f>INDEX(#REF!,MATCH($A20,#REF!,0))</f>
        <v>#REF!</v>
      </c>
      <c r="N20" s="151" t="e">
        <f>INDEX(#REF!,MATCH($A20,#REF!,0))</f>
        <v>#REF!</v>
      </c>
      <c r="O20" s="151" t="e">
        <f>INDEX(#REF!,MATCH($A20,#REF!,0))</f>
        <v>#REF!</v>
      </c>
      <c r="P20" s="150">
        <f>VLOOKUP($A20,'[1]2024 Sign Ups'!$A$2:$T$101,3,FALSE)</f>
        <v>3.4571428571428555</v>
      </c>
      <c r="Q20" s="150">
        <f>AVERAGE(SMALL((D20:F20),{1,2,3}))-$E$1</f>
        <v>4.5047619047619065</v>
      </c>
      <c r="R20" s="150">
        <f>AVERAGE(SMALL(($D20:G20),{1,2,3,4}))-35.4</f>
        <v>4.528571428571432</v>
      </c>
      <c r="S20" s="150">
        <f>AVERAGE(SMALL((D20:H20),{1,2,3,4}))-35.4</f>
        <v>4.528571428571432</v>
      </c>
      <c r="T20" s="150">
        <f>AVERAGE(SMALL(($E20:I20),{1,2,3,4}))-35.4</f>
        <v>5.3142857142857167</v>
      </c>
      <c r="U20" s="152">
        <f>COUNT(F20:O20)</f>
        <v>4</v>
      </c>
      <c r="V20" s="153">
        <v>2</v>
      </c>
      <c r="X20" s="11" t="s">
        <v>204</v>
      </c>
      <c r="Y20" s="11"/>
      <c r="Z20" s="11"/>
      <c r="AA20" s="11"/>
      <c r="AB20" s="11"/>
      <c r="AC20" s="11"/>
      <c r="AD20" s="11"/>
    </row>
    <row r="21" spans="1:62" s="159" customFormat="1" ht="15.75" x14ac:dyDescent="0.25">
      <c r="A21" s="35" t="s">
        <v>74</v>
      </c>
      <c r="B21" s="149" t="str">
        <f>INDEX('[1]2024 Sign Ups'!$B$2:$B$101,MATCH(A21,'[1]2024 Sign Ups'!$A$2:$A$101,0))</f>
        <v>Y</v>
      </c>
      <c r="C21" s="149">
        <v>5</v>
      </c>
      <c r="D21" s="150">
        <f>P21+35.4</f>
        <v>46.2</v>
      </c>
      <c r="E21" s="150">
        <f>D21</f>
        <v>46.2</v>
      </c>
      <c r="F21" s="151" t="s">
        <v>209</v>
      </c>
      <c r="G21" s="151">
        <v>51</v>
      </c>
      <c r="H21" s="151">
        <v>47</v>
      </c>
      <c r="I21" s="151">
        <v>50</v>
      </c>
      <c r="J21" s="151" t="e">
        <f>INDEX(#REF!,MATCH($A21,#REF!,0))</f>
        <v>#REF!</v>
      </c>
      <c r="K21" s="151" t="e">
        <f>INDEX(#REF!,MATCH($A21,#REF!,0))</f>
        <v>#REF!</v>
      </c>
      <c r="L21" s="151" t="e">
        <f>INDEX(#REF!,MATCH($A21,#REF!,0))</f>
        <v>#REF!</v>
      </c>
      <c r="M21" s="151" t="e">
        <f>INDEX(#REF!,MATCH($A21,#REF!,0))</f>
        <v>#REF!</v>
      </c>
      <c r="N21" s="151" t="e">
        <f>INDEX(#REF!,MATCH($A21,#REF!,0))</f>
        <v>#REF!</v>
      </c>
      <c r="O21" s="151" t="e">
        <f>INDEX(#REF!,MATCH($A21,#REF!,0))</f>
        <v>#REF!</v>
      </c>
      <c r="P21" s="150">
        <f>VLOOKUP($A21,'[1]2024 Sign Ups'!$A$2:$T$101,3,FALSE)</f>
        <v>10.800000000000004</v>
      </c>
      <c r="Q21" s="150">
        <f>AVERAGE(SMALL((D21:F21),{1,2}))-$E$1</f>
        <v>10.800000000000004</v>
      </c>
      <c r="R21" s="150">
        <f>AVERAGE(SMALL(($D21:G21),{1,2,3}))-35.4</f>
        <v>12.400000000000006</v>
      </c>
      <c r="S21" s="150">
        <f>AVERAGE(SMALL((D21:H21),{1,2,3,4}))-35.4</f>
        <v>12.200000000000003</v>
      </c>
      <c r="T21" s="150">
        <f>AVERAGE(SMALL(($D21:I21),{1,2,3,4}))-35.4</f>
        <v>11.950000000000003</v>
      </c>
      <c r="U21" s="152">
        <f>COUNT(F21:O21)</f>
        <v>3</v>
      </c>
      <c r="V21" s="153">
        <v>2</v>
      </c>
      <c r="W21" s="9"/>
      <c r="X21" s="9" t="s">
        <v>205</v>
      </c>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row>
    <row r="22" spans="1:62" ht="15.75" x14ac:dyDescent="0.25">
      <c r="A22" s="35" t="s">
        <v>46</v>
      </c>
      <c r="B22" s="149" t="str">
        <f>INDEX('[1]2024 Sign Ups'!$B$2:$B$101,MATCH(A22,'[1]2024 Sign Ups'!$A$2:$A$101,0))</f>
        <v>Y</v>
      </c>
      <c r="C22" s="149">
        <v>1</v>
      </c>
      <c r="D22" s="158">
        <f>P22+35.4</f>
        <v>41.142857142857146</v>
      </c>
      <c r="E22" s="150">
        <f>D22</f>
        <v>41.142857142857146</v>
      </c>
      <c r="F22" s="151">
        <v>39</v>
      </c>
      <c r="G22" s="151">
        <v>45</v>
      </c>
      <c r="H22" s="151">
        <v>41</v>
      </c>
      <c r="I22" s="151">
        <v>40</v>
      </c>
      <c r="J22" s="151" t="e">
        <f>INDEX(#REF!,MATCH($A22,#REF!,0))</f>
        <v>#REF!</v>
      </c>
      <c r="K22" s="151" t="e">
        <f>INDEX(#REF!,MATCH($A22,#REF!,0))</f>
        <v>#REF!</v>
      </c>
      <c r="L22" s="151" t="e">
        <f>INDEX(#REF!,MATCH($A22,#REF!,0))</f>
        <v>#REF!</v>
      </c>
      <c r="M22" s="151" t="e">
        <f>INDEX(#REF!,MATCH($A22,#REF!,0))</f>
        <v>#REF!</v>
      </c>
      <c r="N22" s="151" t="e">
        <f>INDEX(#REF!,MATCH($A22,#REF!,0))</f>
        <v>#REF!</v>
      </c>
      <c r="O22" s="151" t="e">
        <f>INDEX(#REF!,MATCH($A22,#REF!,0))</f>
        <v>#REF!</v>
      </c>
      <c r="P22" s="150">
        <f>VLOOKUP($A22,'[1]2024 Sign Ups'!$A$2:$T$101,3,FALSE)</f>
        <v>5.7428571428571473</v>
      </c>
      <c r="Q22" s="150">
        <f>AVERAGE(SMALL((D22:F22),{1,2,3}))-$E$1</f>
        <v>5.0285714285714249</v>
      </c>
      <c r="R22" s="150">
        <f>AVERAGE(SMALL(($D22:G22),{1,2,3,4}))-35.4</f>
        <v>6.1714285714285708</v>
      </c>
      <c r="S22" s="150">
        <f>AVERAGE(SMALL((D22:H22),{1,2,3,4}))-35.4</f>
        <v>5.1714285714285708</v>
      </c>
      <c r="T22" s="150">
        <f>AVERAGE(SMALL(($E22:I22),{1,2,3,4}))-35.4</f>
        <v>4.8857142857142861</v>
      </c>
      <c r="U22" s="152">
        <f>COUNT(F22:O22)</f>
        <v>4</v>
      </c>
      <c r="V22" s="153">
        <v>2</v>
      </c>
      <c r="X22" s="11" t="s">
        <v>206</v>
      </c>
    </row>
    <row r="23" spans="1:62" ht="15.75" x14ac:dyDescent="0.25">
      <c r="A23" s="35" t="s">
        <v>78</v>
      </c>
      <c r="B23" s="149" t="str">
        <f>INDEX('[1]2024 Sign Ups'!$B$2:$B$101,MATCH(A23,'[1]2024 Sign Ups'!$A$2:$A$101,0))</f>
        <v>Y</v>
      </c>
      <c r="C23" s="149">
        <v>5</v>
      </c>
      <c r="D23" s="158">
        <f>P23+35.4</f>
        <v>41.5</v>
      </c>
      <c r="E23" s="150">
        <f>D23</f>
        <v>41.5</v>
      </c>
      <c r="F23" s="151">
        <v>46</v>
      </c>
      <c r="G23" s="151">
        <v>39</v>
      </c>
      <c r="H23" s="151">
        <v>42</v>
      </c>
      <c r="I23" s="151">
        <v>46</v>
      </c>
      <c r="J23" s="151" t="e">
        <f>INDEX(#REF!,MATCH($A23,#REF!,0))</f>
        <v>#REF!</v>
      </c>
      <c r="K23" s="151" t="e">
        <f>INDEX(#REF!,MATCH($A23,#REF!,0))</f>
        <v>#REF!</v>
      </c>
      <c r="L23" s="151" t="e">
        <f>INDEX(#REF!,MATCH($A23,#REF!,0))</f>
        <v>#REF!</v>
      </c>
      <c r="M23" s="151" t="e">
        <f>INDEX(#REF!,MATCH($A23,#REF!,0))</f>
        <v>#REF!</v>
      </c>
      <c r="N23" s="151" t="e">
        <f>INDEX(#REF!,MATCH($A23,#REF!,0))</f>
        <v>#REF!</v>
      </c>
      <c r="O23" s="151" t="e">
        <f>INDEX(#REF!,MATCH($A23,#REF!,0))</f>
        <v>#REF!</v>
      </c>
      <c r="P23" s="150">
        <f>VLOOKUP($A23,'[1]2024 Sign Ups'!$A$2:$T$101,3,FALSE)</f>
        <v>6.1000000000000014</v>
      </c>
      <c r="Q23" s="150">
        <f>AVERAGE(SMALL((D23:F23),{1,2,3}))-$E$1</f>
        <v>7.6000000000000014</v>
      </c>
      <c r="R23" s="150">
        <f>AVERAGE(SMALL(($D23:G23),{1,2,3,4}))-35.4</f>
        <v>6.6000000000000014</v>
      </c>
      <c r="S23" s="150">
        <f>AVERAGE(SMALL((D23:H23),{1,2,3,4}))-35.4</f>
        <v>5.6000000000000014</v>
      </c>
      <c r="T23" s="150">
        <f>AVERAGE(SMALL(($E23:I23),{1,2,3,4}))-35.4</f>
        <v>6.7250000000000014</v>
      </c>
      <c r="U23" s="152">
        <f>COUNT(F23:O23)</f>
        <v>4</v>
      </c>
      <c r="V23" s="153">
        <v>2</v>
      </c>
    </row>
    <row r="24" spans="1:62" ht="15.75" x14ac:dyDescent="0.25">
      <c r="A24" s="35" t="s">
        <v>43</v>
      </c>
      <c r="B24" s="149" t="str">
        <f>INDEX('[1]2024 Sign Ups'!$B$2:$B$101,MATCH(A24,'[1]2024 Sign Ups'!$A$2:$A$101,0))</f>
        <v>Y</v>
      </c>
      <c r="C24" s="149">
        <v>1</v>
      </c>
      <c r="D24" s="158">
        <f>P24+35.4</f>
        <v>43.5</v>
      </c>
      <c r="E24" s="150">
        <f>D24</f>
        <v>43.5</v>
      </c>
      <c r="F24" s="151">
        <v>44</v>
      </c>
      <c r="G24" s="151">
        <v>43</v>
      </c>
      <c r="H24" s="151">
        <v>45</v>
      </c>
      <c r="I24" s="151">
        <v>43</v>
      </c>
      <c r="J24" s="151" t="e">
        <f>INDEX(#REF!,MATCH($A24,#REF!,0))</f>
        <v>#REF!</v>
      </c>
      <c r="K24" s="151" t="e">
        <f>INDEX(#REF!,MATCH($A24,#REF!,0))</f>
        <v>#REF!</v>
      </c>
      <c r="L24" s="151" t="e">
        <f>INDEX(#REF!,MATCH($A24,#REF!,0))</f>
        <v>#REF!</v>
      </c>
      <c r="M24" s="151" t="e">
        <f>INDEX(#REF!,MATCH($A24,#REF!,0))</f>
        <v>#REF!</v>
      </c>
      <c r="N24" s="151" t="e">
        <f>INDEX(#REF!,MATCH($A24,#REF!,0))</f>
        <v>#REF!</v>
      </c>
      <c r="O24" s="151" t="e">
        <f>INDEX(#REF!,MATCH($A24,#REF!,0))</f>
        <v>#REF!</v>
      </c>
      <c r="P24" s="150">
        <f>VLOOKUP($A24,'[1]2024 Sign Ups'!$A$2:$T$101,3,FALSE)</f>
        <v>8.1000000000000014</v>
      </c>
      <c r="Q24" s="150">
        <f>AVERAGE(SMALL((D24:F24),{1,2,3}))-$E$1</f>
        <v>8.2666666666666657</v>
      </c>
      <c r="R24" s="150">
        <f>AVERAGE(SMALL(($D24:G24),{1,2,3,4}))-35.4</f>
        <v>8.1000000000000014</v>
      </c>
      <c r="S24" s="150">
        <f>AVERAGE(SMALL((D24:H24),{1,2,3,4}))-35.4</f>
        <v>8.1000000000000014</v>
      </c>
      <c r="T24" s="150">
        <f>AVERAGE(SMALL(($E24:I24),{1,2,3,4}))-35.4</f>
        <v>7.9750000000000014</v>
      </c>
      <c r="U24" s="152">
        <f>COUNT(F24:O24)</f>
        <v>4</v>
      </c>
      <c r="V24" s="153">
        <v>2</v>
      </c>
    </row>
    <row r="25" spans="1:62" ht="15.75" x14ac:dyDescent="0.25">
      <c r="A25" s="35" t="s">
        <v>32</v>
      </c>
      <c r="B25" s="149" t="str">
        <f>INDEX('[1]2024 Sign Ups'!$B$2:$B$101,MATCH(A25,'[1]2024 Sign Ups'!$A$2:$A$101,0))</f>
        <v>Y</v>
      </c>
      <c r="C25" s="149">
        <v>8</v>
      </c>
      <c r="D25" s="158">
        <f>P25+35.4</f>
        <v>47.875</v>
      </c>
      <c r="E25" s="150">
        <f>D25</f>
        <v>47.875</v>
      </c>
      <c r="F25" s="151">
        <v>50</v>
      </c>
      <c r="G25" s="151">
        <v>46</v>
      </c>
      <c r="H25" s="151">
        <v>45</v>
      </c>
      <c r="I25" s="151">
        <v>43</v>
      </c>
      <c r="J25" s="151" t="e">
        <f>INDEX(#REF!,MATCH($A25,#REF!,0))</f>
        <v>#REF!</v>
      </c>
      <c r="K25" s="151" t="e">
        <f>INDEX(#REF!,MATCH($A25,#REF!,0))</f>
        <v>#REF!</v>
      </c>
      <c r="L25" s="151" t="e">
        <f>INDEX(#REF!,MATCH($A25,#REF!,0))</f>
        <v>#REF!</v>
      </c>
      <c r="M25" s="151" t="e">
        <f>INDEX(#REF!,MATCH($A25,#REF!,0))</f>
        <v>#REF!</v>
      </c>
      <c r="N25" s="151" t="e">
        <f>INDEX(#REF!,MATCH($A25,#REF!,0))</f>
        <v>#REF!</v>
      </c>
      <c r="O25" s="151" t="e">
        <f>INDEX(#REF!,MATCH($A25,#REF!,0))</f>
        <v>#REF!</v>
      </c>
      <c r="P25" s="150">
        <f>VLOOKUP($A25,'[1]2024 Sign Ups'!$A$2:$T$101,3,FALSE)</f>
        <v>12.475000000000001</v>
      </c>
      <c r="Q25" s="150">
        <f>AVERAGE(SMALL((D25:F25),{1,2,3}))-$E$1</f>
        <v>13.183333333333337</v>
      </c>
      <c r="R25" s="150">
        <f>AVERAGE(SMALL(($D25:G25),{1,2,3,4}))-35.4</f>
        <v>12.537500000000001</v>
      </c>
      <c r="S25" s="150">
        <f>AVERAGE(SMALL((D25:H25),{1,2,3,4}))-35.4</f>
        <v>11.287500000000001</v>
      </c>
      <c r="T25" s="150">
        <f>AVERAGE(SMALL(($E25:I25),{1,2,3,4}))-35.4</f>
        <v>10.068750000000001</v>
      </c>
      <c r="U25" s="152">
        <f>COUNT(F25:O25)</f>
        <v>4</v>
      </c>
      <c r="V25" s="153">
        <v>2</v>
      </c>
    </row>
    <row r="26" spans="1:62" ht="15.75" x14ac:dyDescent="0.25">
      <c r="A26" s="35" t="s">
        <v>83</v>
      </c>
      <c r="B26" s="149" t="str">
        <f>INDEX('[1]2024 Sign Ups'!$B$2:$B$101,MATCH(A26,'[1]2024 Sign Ups'!$A$2:$A$101,0))</f>
        <v>Y</v>
      </c>
      <c r="C26" s="149">
        <v>6</v>
      </c>
      <c r="D26" s="158">
        <f>P26+35.4</f>
        <v>56.571428571428569</v>
      </c>
      <c r="E26" s="150">
        <f>D26</f>
        <v>56.571428571428569</v>
      </c>
      <c r="F26" s="151">
        <v>57</v>
      </c>
      <c r="G26" s="151">
        <v>55</v>
      </c>
      <c r="H26" s="151">
        <v>58</v>
      </c>
      <c r="I26" s="151">
        <v>57</v>
      </c>
      <c r="J26" s="151" t="e">
        <f>INDEX(#REF!,MATCH($A26,#REF!,0))</f>
        <v>#REF!</v>
      </c>
      <c r="K26" s="151" t="e">
        <f>INDEX(#REF!,MATCH($A26,#REF!,0))</f>
        <v>#REF!</v>
      </c>
      <c r="L26" s="151" t="e">
        <f>INDEX(#REF!,MATCH($A26,#REF!,0))</f>
        <v>#REF!</v>
      </c>
      <c r="M26" s="151" t="e">
        <f>INDEX(#REF!,MATCH($A26,#REF!,0))</f>
        <v>#REF!</v>
      </c>
      <c r="N26" s="151" t="e">
        <f>INDEX(#REF!,MATCH($A26,#REF!,0))</f>
        <v>#REF!</v>
      </c>
      <c r="O26" s="151" t="e">
        <f>INDEX(#REF!,MATCH($A26,#REF!,0))</f>
        <v>#REF!</v>
      </c>
      <c r="P26" s="150">
        <f>VLOOKUP($A26,'[1]2024 Sign Ups'!$A$2:$T$101,3,FALSE)</f>
        <v>21.171428571428571</v>
      </c>
      <c r="Q26" s="150">
        <f>AVERAGE(SMALL((D26:F26),{1,2,3}))-$E$1</f>
        <v>21.314285714285717</v>
      </c>
      <c r="R26" s="150">
        <f>AVERAGE(SMALL(($D26:G26),{1,2,3,4}))-35.4</f>
        <v>20.885714285714286</v>
      </c>
      <c r="S26" s="150">
        <f>AVERAGE(SMALL((D26:H26),{1,2,3,4}))-35.4</f>
        <v>20.885714285714286</v>
      </c>
      <c r="T26" s="150">
        <f>AVERAGE(SMALL(($E26:I26),{1,2,3,4}))-35.4</f>
        <v>20.99285714285714</v>
      </c>
      <c r="U26" s="152">
        <f>COUNT(F26:O26)</f>
        <v>4</v>
      </c>
      <c r="V26" s="153">
        <v>2</v>
      </c>
    </row>
    <row r="27" spans="1:62" ht="15.75" x14ac:dyDescent="0.25">
      <c r="A27" s="35" t="s">
        <v>85</v>
      </c>
      <c r="B27" s="149" t="str">
        <f>INDEX('[1]2024 Sign Ups'!$B$2:$B$101,MATCH(A27,'[1]2024 Sign Ups'!$A$2:$A$101,0))</f>
        <v>Y</v>
      </c>
      <c r="C27" s="149">
        <v>6</v>
      </c>
      <c r="D27" s="158">
        <f>P27+35.4</f>
        <v>37</v>
      </c>
      <c r="E27" s="150">
        <f>D27</f>
        <v>37</v>
      </c>
      <c r="F27" s="151">
        <v>39</v>
      </c>
      <c r="G27" s="151">
        <v>39</v>
      </c>
      <c r="H27" s="151">
        <v>35</v>
      </c>
      <c r="I27" s="151">
        <v>43</v>
      </c>
      <c r="J27" s="151" t="e">
        <f>INDEX(#REF!,MATCH($A27,#REF!,0))</f>
        <v>#REF!</v>
      </c>
      <c r="K27" s="151" t="e">
        <f>INDEX(#REF!,MATCH($A27,#REF!,0))</f>
        <v>#REF!</v>
      </c>
      <c r="L27" s="151" t="e">
        <f>INDEX(#REF!,MATCH($A27,#REF!,0))</f>
        <v>#REF!</v>
      </c>
      <c r="M27" s="151" t="e">
        <f>INDEX(#REF!,MATCH($A27,#REF!,0))</f>
        <v>#REF!</v>
      </c>
      <c r="N27" s="151" t="e">
        <f>INDEX(#REF!,MATCH($A27,#REF!,0))</f>
        <v>#REF!</v>
      </c>
      <c r="O27" s="151" t="e">
        <f>INDEX(#REF!,MATCH($A27,#REF!,0))</f>
        <v>#REF!</v>
      </c>
      <c r="P27" s="150">
        <f>VLOOKUP($A27,'[1]2024 Sign Ups'!$A$2:$T$101,3,FALSE)</f>
        <v>1.6000000000000014</v>
      </c>
      <c r="Q27" s="150">
        <f>AVERAGE(SMALL((D27:F27),{1,2,3}))-$E$1</f>
        <v>2.2666666666666657</v>
      </c>
      <c r="R27" s="150">
        <f>AVERAGE(SMALL(($D27:G27),{1,2,3,4}))-35.4</f>
        <v>2.6000000000000014</v>
      </c>
      <c r="S27" s="150">
        <f>AVERAGE(SMALL((D27:H27),{1,2,3,4}))-35.4</f>
        <v>1.6000000000000014</v>
      </c>
      <c r="T27" s="150">
        <f>AVERAGE(SMALL(($E27:I27),{1,2,3,4}))-35.4</f>
        <v>2.1000000000000014</v>
      </c>
      <c r="U27" s="152">
        <f>COUNT(F27:O27)</f>
        <v>4</v>
      </c>
      <c r="V27" s="153">
        <v>2</v>
      </c>
    </row>
    <row r="28" spans="1:62" ht="15.75" x14ac:dyDescent="0.25">
      <c r="A28" s="35" t="s">
        <v>38</v>
      </c>
      <c r="B28" s="149" t="str">
        <f>INDEX('[1]2024 Sign Ups'!$B$2:$B$101,MATCH(A28,'[1]2024 Sign Ups'!$A$2:$A$101,0))</f>
        <v>Y</v>
      </c>
      <c r="C28" s="149">
        <v>8</v>
      </c>
      <c r="D28" s="150">
        <f>P28+35.4</f>
        <v>42.375</v>
      </c>
      <c r="E28" s="150">
        <f>D28</f>
        <v>42.375</v>
      </c>
      <c r="F28" s="151">
        <v>47</v>
      </c>
      <c r="G28" s="151" t="s">
        <v>209</v>
      </c>
      <c r="H28" s="151">
        <v>45</v>
      </c>
      <c r="I28" s="151">
        <v>44</v>
      </c>
      <c r="J28" s="151" t="e">
        <f>INDEX(#REF!,MATCH($A28,#REF!,0))</f>
        <v>#REF!</v>
      </c>
      <c r="K28" s="151" t="e">
        <f>INDEX(#REF!,MATCH($A28,#REF!,0))</f>
        <v>#REF!</v>
      </c>
      <c r="L28" s="151" t="e">
        <f>INDEX(#REF!,MATCH($A28,#REF!,0))</f>
        <v>#REF!</v>
      </c>
      <c r="M28" s="151" t="e">
        <f>INDEX(#REF!,MATCH($A28,#REF!,0))</f>
        <v>#REF!</v>
      </c>
      <c r="N28" s="151" t="e">
        <f>INDEX(#REF!,MATCH($A28,#REF!,0))</f>
        <v>#REF!</v>
      </c>
      <c r="O28" s="151" t="e">
        <f>INDEX(#REF!,MATCH($A28,#REF!,0))</f>
        <v>#REF!</v>
      </c>
      <c r="P28" s="150">
        <f>VLOOKUP($A28,'[1]2024 Sign Ups'!$A$2:$T$101,3,FALSE)</f>
        <v>6.9750000000000014</v>
      </c>
      <c r="Q28" s="150">
        <f>AVERAGE(SMALL((D28:F28),{1,2,3}))-$E$1</f>
        <v>8.5166666666666657</v>
      </c>
      <c r="R28" s="150">
        <f>AVERAGE(SMALL(($D28:G28),{1,2,3}))-35.4</f>
        <v>8.5166666666666657</v>
      </c>
      <c r="S28" s="150">
        <f>AVERAGE(SMALL((D28:H28),{1,2,3,4}))-35.4</f>
        <v>8.7875000000000014</v>
      </c>
      <c r="T28" s="150">
        <f>AVERAGE(SMALL(($D28:I28),{1,2,3,4}))-35.4</f>
        <v>8.0375000000000014</v>
      </c>
      <c r="U28" s="152">
        <f>COUNT(F28:O28)</f>
        <v>3</v>
      </c>
      <c r="V28" s="153">
        <v>2</v>
      </c>
    </row>
    <row r="29" spans="1:62" ht="15.75" x14ac:dyDescent="0.25">
      <c r="A29" s="35" t="s">
        <v>87</v>
      </c>
      <c r="B29" s="149" t="str">
        <f>INDEX('[1]2024 Sign Ups'!$B$2:$B$101,MATCH(A29,'[1]2024 Sign Ups'!$A$2:$A$101,0))</f>
        <v>New</v>
      </c>
      <c r="C29" s="149">
        <v>2</v>
      </c>
      <c r="D29" s="150">
        <f>AVERAGE(F29:I29)</f>
        <v>50.5</v>
      </c>
      <c r="E29" s="150">
        <f>D29</f>
        <v>50.5</v>
      </c>
      <c r="F29" s="151">
        <v>52</v>
      </c>
      <c r="G29" s="151" t="s">
        <v>209</v>
      </c>
      <c r="H29" s="151" t="s">
        <v>209</v>
      </c>
      <c r="I29" s="151">
        <v>49</v>
      </c>
      <c r="J29" s="151" t="e">
        <f>INDEX(#REF!,MATCH($A29,#REF!,0))</f>
        <v>#REF!</v>
      </c>
      <c r="K29" s="151" t="e">
        <f>INDEX(#REF!,MATCH($A29,#REF!,0))</f>
        <v>#REF!</v>
      </c>
      <c r="L29" s="151" t="e">
        <f>INDEX(#REF!,MATCH($A29,#REF!,0))</f>
        <v>#REF!</v>
      </c>
      <c r="M29" s="151" t="e">
        <f>INDEX(#REF!,MATCH($A29,#REF!,0))</f>
        <v>#REF!</v>
      </c>
      <c r="N29" s="151" t="e">
        <f>INDEX(#REF!,MATCH($A29,#REF!,0))</f>
        <v>#REF!</v>
      </c>
      <c r="O29" s="151" t="e">
        <f>INDEX(#REF!,MATCH($A29,#REF!,0))</f>
        <v>#REF!</v>
      </c>
      <c r="P29" s="150">
        <f>(F29-$E$1)*0.7</f>
        <v>11.620000000000001</v>
      </c>
      <c r="Q29" s="150" t="s">
        <v>194</v>
      </c>
      <c r="R29" s="150" t="s">
        <v>194</v>
      </c>
      <c r="S29" s="150">
        <f>(I29-$E$1)*0.7</f>
        <v>9.52</v>
      </c>
      <c r="T29" s="150">
        <f>AVERAGE(SMALL(($D29:I29),{1,2,3,4}))-35.4</f>
        <v>15.100000000000001</v>
      </c>
      <c r="U29" s="152">
        <f>COUNT(F29:O29)</f>
        <v>2</v>
      </c>
      <c r="V29" s="153">
        <v>0</v>
      </c>
    </row>
    <row r="30" spans="1:62" ht="15.75" x14ac:dyDescent="0.25">
      <c r="A30" s="35" t="s">
        <v>88</v>
      </c>
      <c r="B30" s="149" t="str">
        <f>INDEX('[1]2024 Sign Ups'!$B$2:$B$101,MATCH(A30,'[1]2024 Sign Ups'!$A$2:$A$101,0))</f>
        <v>Y</v>
      </c>
      <c r="C30" s="149">
        <v>2</v>
      </c>
      <c r="D30" s="158">
        <f>P30+35.4</f>
        <v>35.5</v>
      </c>
      <c r="E30" s="150">
        <f>D30</f>
        <v>35.5</v>
      </c>
      <c r="F30" s="151">
        <v>35</v>
      </c>
      <c r="G30" s="151">
        <v>38</v>
      </c>
      <c r="H30" s="151">
        <v>37</v>
      </c>
      <c r="I30" s="151">
        <v>40</v>
      </c>
      <c r="J30" s="151" t="e">
        <f>INDEX(#REF!,MATCH($A30,#REF!,0))</f>
        <v>#REF!</v>
      </c>
      <c r="K30" s="151" t="e">
        <f>INDEX(#REF!,MATCH($A30,#REF!,0))</f>
        <v>#REF!</v>
      </c>
      <c r="L30" s="151" t="e">
        <f>INDEX(#REF!,MATCH($A30,#REF!,0))</f>
        <v>#REF!</v>
      </c>
      <c r="M30" s="151" t="e">
        <f>INDEX(#REF!,MATCH($A30,#REF!,0))</f>
        <v>#REF!</v>
      </c>
      <c r="N30" s="151" t="e">
        <f>INDEX(#REF!,MATCH($A30,#REF!,0))</f>
        <v>#REF!</v>
      </c>
      <c r="O30" s="151" t="e">
        <f>INDEX(#REF!,MATCH($A30,#REF!,0))</f>
        <v>#REF!</v>
      </c>
      <c r="P30" s="150">
        <f>VLOOKUP($A30,'[1]2024 Sign Ups'!$A$2:$T$101,3,FALSE)</f>
        <v>0.10000000000000142</v>
      </c>
      <c r="Q30" s="150">
        <f>AVERAGE(SMALL((D30:F30),{1,2,3}))-$E$1</f>
        <v>-6.6666666666662877E-2</v>
      </c>
      <c r="R30" s="150">
        <f>AVERAGE(SMALL(($D30:G30),{1,2,3,4}))-35.4</f>
        <v>0.60000000000000142</v>
      </c>
      <c r="S30" s="150">
        <f>AVERAGE(SMALL((D30:H30),{1,2,3,4}))-35.4</f>
        <v>0.35000000000000142</v>
      </c>
      <c r="T30" s="150">
        <f>AVERAGE(SMALL(($E30:I30),{1,2,3,4}))-35.4</f>
        <v>0.97500000000000142</v>
      </c>
      <c r="U30" s="152">
        <f>COUNT(F30:O30)</f>
        <v>4</v>
      </c>
      <c r="V30" s="153">
        <v>2</v>
      </c>
    </row>
    <row r="31" spans="1:62" ht="15.75" x14ac:dyDescent="0.25">
      <c r="A31" s="35" t="s">
        <v>89</v>
      </c>
      <c r="B31" s="149" t="str">
        <f>INDEX('[1]2024 Sign Ups'!$B$2:$B$101,MATCH(A31,'[1]2024 Sign Ups'!$A$2:$A$101,0))</f>
        <v>Y</v>
      </c>
      <c r="C31" s="149">
        <v>10</v>
      </c>
      <c r="D31" s="158">
        <f>P31+35.4</f>
        <v>42.125</v>
      </c>
      <c r="E31" s="150">
        <f>D31</f>
        <v>42.125</v>
      </c>
      <c r="F31" s="151">
        <v>44</v>
      </c>
      <c r="G31" s="151">
        <v>51</v>
      </c>
      <c r="H31" s="151">
        <v>48</v>
      </c>
      <c r="I31" s="151">
        <v>45</v>
      </c>
      <c r="J31" s="151" t="e">
        <f>INDEX(#REF!,MATCH($A31,#REF!,0))</f>
        <v>#REF!</v>
      </c>
      <c r="K31" s="151" t="e">
        <f>INDEX(#REF!,MATCH($A31,#REF!,0))</f>
        <v>#REF!</v>
      </c>
      <c r="L31" s="151" t="e">
        <f>INDEX(#REF!,MATCH($A31,#REF!,0))</f>
        <v>#REF!</v>
      </c>
      <c r="M31" s="151" t="e">
        <f>INDEX(#REF!,MATCH($A31,#REF!,0))</f>
        <v>#REF!</v>
      </c>
      <c r="N31" s="151" t="e">
        <f>INDEX(#REF!,MATCH($A31,#REF!,0))</f>
        <v>#REF!</v>
      </c>
      <c r="O31" s="151" t="e">
        <f>INDEX(#REF!,MATCH($A31,#REF!,0))</f>
        <v>#REF!</v>
      </c>
      <c r="P31" s="150">
        <f>VLOOKUP($A31,'[1]2024 Sign Ups'!$A$2:$T$101,3,FALSE)</f>
        <v>6.7250000000000014</v>
      </c>
      <c r="Q31" s="150">
        <f>AVERAGE(SMALL((D31:F31),{1,2,3}))-$E$1</f>
        <v>7.3500000000000014</v>
      </c>
      <c r="R31" s="150">
        <f>AVERAGE(SMALL(($D31:G31),{1,2,3,4}))-35.4</f>
        <v>9.4125000000000014</v>
      </c>
      <c r="S31" s="150">
        <f>AVERAGE(SMALL((D31:H31),{1,2,3,4}))-35.4</f>
        <v>8.6625000000000014</v>
      </c>
      <c r="T31" s="150">
        <f>AVERAGE(SMALL(($E31:I31),{1,2,3,4}))-35.4</f>
        <v>9.3812500000000014</v>
      </c>
      <c r="U31" s="152">
        <f>COUNT(F31:O31)</f>
        <v>4</v>
      </c>
      <c r="V31" s="153">
        <v>2</v>
      </c>
    </row>
    <row r="32" spans="1:62" ht="15.75" x14ac:dyDescent="0.25">
      <c r="A32" s="35" t="s">
        <v>92</v>
      </c>
      <c r="B32" s="149" t="str">
        <f>INDEX('[1]2024 Sign Ups'!$B$2:$B$101,MATCH(A32,'[1]2024 Sign Ups'!$A$2:$A$101,0))</f>
        <v>Y</v>
      </c>
      <c r="C32" s="149">
        <v>5</v>
      </c>
      <c r="D32" s="158">
        <f>P32+35.4</f>
        <v>43.916666666666664</v>
      </c>
      <c r="E32" s="150">
        <f>D32</f>
        <v>43.916666666666664</v>
      </c>
      <c r="F32" s="151">
        <v>45</v>
      </c>
      <c r="G32" s="151">
        <v>59</v>
      </c>
      <c r="H32" s="151">
        <v>49</v>
      </c>
      <c r="I32" s="151">
        <v>47</v>
      </c>
      <c r="J32" s="151" t="e">
        <f>INDEX(#REF!,MATCH($A32,#REF!,0))</f>
        <v>#REF!</v>
      </c>
      <c r="K32" s="151" t="e">
        <f>INDEX(#REF!,MATCH($A32,#REF!,0))</f>
        <v>#REF!</v>
      </c>
      <c r="L32" s="151" t="e">
        <f>INDEX(#REF!,MATCH($A32,#REF!,0))</f>
        <v>#REF!</v>
      </c>
      <c r="M32" s="151" t="e">
        <f>INDEX(#REF!,MATCH($A32,#REF!,0))</f>
        <v>#REF!</v>
      </c>
      <c r="N32" s="151" t="e">
        <f>INDEX(#REF!,MATCH($A32,#REF!,0))</f>
        <v>#REF!</v>
      </c>
      <c r="O32" s="151" t="e">
        <f>INDEX(#REF!,MATCH($A32,#REF!,0))</f>
        <v>#REF!</v>
      </c>
      <c r="P32" s="150">
        <f>VLOOKUP($A32,'[1]2024 Sign Ups'!$A$2:$T$101,3,FALSE)</f>
        <v>8.5166666666666657</v>
      </c>
      <c r="Q32" s="150">
        <f>AVERAGE(SMALL((D32:F32),{1,2,3}))-$E$1</f>
        <v>8.8777777777777729</v>
      </c>
      <c r="R32" s="150">
        <f>AVERAGE(SMALL(($D32:G32),{1,2,3,4}))-35.4</f>
        <v>12.55833333333333</v>
      </c>
      <c r="S32" s="150">
        <f>AVERAGE(SMALL((D32:H32),{1,2,3,4}))-35.4</f>
        <v>10.05833333333333</v>
      </c>
      <c r="T32" s="150">
        <f>AVERAGE(SMALL(($E32:I32),{1,2,3,4}))-35.4</f>
        <v>10.829166666666666</v>
      </c>
      <c r="U32" s="152">
        <f>COUNT(F32:O32)</f>
        <v>4</v>
      </c>
      <c r="V32" s="153">
        <v>2</v>
      </c>
    </row>
    <row r="33" spans="1:22" ht="15.75" x14ac:dyDescent="0.25">
      <c r="A33" s="43" t="s">
        <v>95</v>
      </c>
      <c r="B33" s="149" t="str">
        <f>INDEX('[1]2024 Sign Ups'!$B$2:$B$101,MATCH(A33,'[1]2024 Sign Ups'!$A$2:$A$101,0))</f>
        <v>Y</v>
      </c>
      <c r="C33" s="149">
        <v>9</v>
      </c>
      <c r="D33" s="158">
        <f>P33+35.4</f>
        <v>41.625</v>
      </c>
      <c r="E33" s="150">
        <f>D33</f>
        <v>41.625</v>
      </c>
      <c r="F33" s="151">
        <v>47</v>
      </c>
      <c r="G33" s="151">
        <v>43</v>
      </c>
      <c r="H33" s="151">
        <v>49</v>
      </c>
      <c r="I33" s="151">
        <v>42</v>
      </c>
      <c r="J33" s="151" t="e">
        <f>INDEX(#REF!,MATCH($A33,#REF!,0))</f>
        <v>#REF!</v>
      </c>
      <c r="K33" s="151" t="e">
        <f>INDEX(#REF!,MATCH($A33,#REF!,0))</f>
        <v>#REF!</v>
      </c>
      <c r="L33" s="151" t="e">
        <f>INDEX(#REF!,MATCH($A33,#REF!,0))</f>
        <v>#REF!</v>
      </c>
      <c r="M33" s="151" t="e">
        <f>INDEX(#REF!,MATCH($A33,#REF!,0))</f>
        <v>#REF!</v>
      </c>
      <c r="N33" s="151" t="e">
        <f>INDEX(#REF!,MATCH($A33,#REF!,0))</f>
        <v>#REF!</v>
      </c>
      <c r="O33" s="151" t="e">
        <f>INDEX(#REF!,MATCH($A33,#REF!,0))</f>
        <v>#REF!</v>
      </c>
      <c r="P33" s="150">
        <f>VLOOKUP($A33,'[1]2024 Sign Ups'!$A$2:$T$101,3,FALSE)</f>
        <v>6.2250000000000014</v>
      </c>
      <c r="Q33" s="150">
        <f>AVERAGE(SMALL((D33:F33),{1,2,3}))-$E$1</f>
        <v>8.0166666666666657</v>
      </c>
      <c r="R33" s="150">
        <f>AVERAGE(SMALL(($D33:G33),{1,2,3,4}))-35.4</f>
        <v>7.9125000000000014</v>
      </c>
      <c r="S33" s="150">
        <f>AVERAGE(SMALL((D33:H33),{1,2,3,4}))-35.4</f>
        <v>7.9125000000000014</v>
      </c>
      <c r="T33" s="150">
        <f>AVERAGE(SMALL(($E33:I33),{1,2,3,4}))-35.4</f>
        <v>8.0062500000000014</v>
      </c>
      <c r="U33" s="152">
        <f>COUNT(F33:O33)</f>
        <v>4</v>
      </c>
      <c r="V33" s="153">
        <v>2</v>
      </c>
    </row>
    <row r="34" spans="1:22" ht="15.75" x14ac:dyDescent="0.25">
      <c r="A34" s="35" t="s">
        <v>31</v>
      </c>
      <c r="B34" s="149" t="str">
        <f>INDEX('[1]2024 Sign Ups'!$B$2:$B$101,MATCH(A34,'[1]2024 Sign Ups'!$A$2:$A$101,0))</f>
        <v>Y</v>
      </c>
      <c r="C34" s="149">
        <v>1</v>
      </c>
      <c r="D34" s="158">
        <f>P34+35.4</f>
        <v>41.142857142857146</v>
      </c>
      <c r="E34" s="150">
        <f>D34</f>
        <v>41.142857142857146</v>
      </c>
      <c r="F34" s="151">
        <v>44</v>
      </c>
      <c r="G34" s="151">
        <v>45</v>
      </c>
      <c r="H34" s="151">
        <v>46</v>
      </c>
      <c r="I34" s="151">
        <v>39</v>
      </c>
      <c r="J34" s="151" t="e">
        <f>INDEX(#REF!,MATCH($A34,#REF!,0))</f>
        <v>#REF!</v>
      </c>
      <c r="K34" s="151" t="e">
        <f>INDEX(#REF!,MATCH($A34,#REF!,0))</f>
        <v>#REF!</v>
      </c>
      <c r="L34" s="151" t="e">
        <f>INDEX(#REF!,MATCH($A34,#REF!,0))</f>
        <v>#REF!</v>
      </c>
      <c r="M34" s="151" t="e">
        <f>INDEX(#REF!,MATCH($A34,#REF!,0))</f>
        <v>#REF!</v>
      </c>
      <c r="N34" s="151" t="e">
        <f>INDEX(#REF!,MATCH($A34,#REF!,0))</f>
        <v>#REF!</v>
      </c>
      <c r="O34" s="151" t="e">
        <f>INDEX(#REF!,MATCH($A34,#REF!,0))</f>
        <v>#REF!</v>
      </c>
      <c r="P34" s="150">
        <f>VLOOKUP($A34,'[1]2024 Sign Ups'!$A$2:$T$101,3,FALSE)</f>
        <v>5.7428571428571473</v>
      </c>
      <c r="Q34" s="150">
        <f>AVERAGE(SMALL((D34:F34),{1,2,3}))-$E$1</f>
        <v>6.6952380952380963</v>
      </c>
      <c r="R34" s="150">
        <f>AVERAGE(SMALL(($D34:G34),{1,2,3,4}))-35.4</f>
        <v>7.4214285714285708</v>
      </c>
      <c r="S34" s="150">
        <f>AVERAGE(SMALL((D34:H34),{1,2,3,4}))-35.4</f>
        <v>7.4214285714285708</v>
      </c>
      <c r="T34" s="150">
        <f>AVERAGE(SMALL(($E34:I34),{1,2,3,4}))-35.4</f>
        <v>6.8857142857142861</v>
      </c>
      <c r="U34" s="152">
        <f>COUNT(F34:O34)</f>
        <v>4</v>
      </c>
      <c r="V34" s="153">
        <v>2</v>
      </c>
    </row>
    <row r="35" spans="1:22" ht="15.75" x14ac:dyDescent="0.25">
      <c r="A35" s="35" t="s">
        <v>99</v>
      </c>
      <c r="B35" s="149" t="str">
        <f>INDEX('[1]2024 Sign Ups'!$B$2:$B$101,MATCH(A35,'[1]2024 Sign Ups'!$A$2:$A$101,0))</f>
        <v>Y</v>
      </c>
      <c r="C35" s="149">
        <v>10</v>
      </c>
      <c r="D35" s="158">
        <f>P35+35.4</f>
        <v>39.857142857142854</v>
      </c>
      <c r="E35" s="150">
        <f>D35</f>
        <v>39.857142857142854</v>
      </c>
      <c r="F35" s="151">
        <v>44</v>
      </c>
      <c r="G35" s="151">
        <v>42</v>
      </c>
      <c r="H35" s="151">
        <v>40</v>
      </c>
      <c r="I35" s="151">
        <v>38</v>
      </c>
      <c r="J35" s="151" t="e">
        <f>INDEX(#REF!,MATCH($A35,#REF!,0))</f>
        <v>#REF!</v>
      </c>
      <c r="K35" s="151" t="e">
        <f>INDEX(#REF!,MATCH($A35,#REF!,0))</f>
        <v>#REF!</v>
      </c>
      <c r="L35" s="151" t="e">
        <f>INDEX(#REF!,MATCH($A35,#REF!,0))</f>
        <v>#REF!</v>
      </c>
      <c r="M35" s="151" t="e">
        <f>INDEX(#REF!,MATCH($A35,#REF!,0))</f>
        <v>#REF!</v>
      </c>
      <c r="N35" s="151" t="e">
        <f>INDEX(#REF!,MATCH($A35,#REF!,0))</f>
        <v>#REF!</v>
      </c>
      <c r="O35" s="151" t="e">
        <f>INDEX(#REF!,MATCH($A35,#REF!,0))</f>
        <v>#REF!</v>
      </c>
      <c r="P35" s="150">
        <f>VLOOKUP($A35,'[1]2024 Sign Ups'!$A$2:$T$101,3,FALSE)</f>
        <v>4.4571428571428555</v>
      </c>
      <c r="Q35" s="150">
        <f>AVERAGE(SMALL((D35:F35),{1,2,3}))-$E$1</f>
        <v>5.8380952380952351</v>
      </c>
      <c r="R35" s="150">
        <f>AVERAGE(SMALL(($D35:G35),{1,2,3,4}))-35.4</f>
        <v>6.028571428571432</v>
      </c>
      <c r="S35" s="150">
        <f>AVERAGE(SMALL((D35:H35),{1,2,3,4}))-35.4</f>
        <v>5.028571428571432</v>
      </c>
      <c r="T35" s="150">
        <f>AVERAGE(SMALL(($E35:I35),{1,2,3,4}))-35.4</f>
        <v>4.5642857142857167</v>
      </c>
      <c r="U35" s="152">
        <f>COUNT(F35:O35)</f>
        <v>4</v>
      </c>
      <c r="V35" s="153">
        <v>2</v>
      </c>
    </row>
    <row r="36" spans="1:22" ht="15.75" x14ac:dyDescent="0.25">
      <c r="A36" s="35" t="s">
        <v>102</v>
      </c>
      <c r="B36" s="149" t="str">
        <f>INDEX('[1]2024 Sign Ups'!$B$2:$B$101,MATCH(A36,'[1]2024 Sign Ups'!$A$2:$A$101,0))</f>
        <v>Y</v>
      </c>
      <c r="C36" s="149">
        <v>6</v>
      </c>
      <c r="D36" s="150">
        <f>P36+35.4</f>
        <v>42.666666666666664</v>
      </c>
      <c r="E36" s="150">
        <f>D36</f>
        <v>42.666666666666664</v>
      </c>
      <c r="F36" s="151">
        <v>44</v>
      </c>
      <c r="G36" s="151">
        <v>53</v>
      </c>
      <c r="H36" s="151">
        <v>38</v>
      </c>
      <c r="I36" s="151" t="s">
        <v>209</v>
      </c>
      <c r="J36" s="151" t="e">
        <f>INDEX(#REF!,MATCH($A36,#REF!,0))</f>
        <v>#REF!</v>
      </c>
      <c r="K36" s="151" t="e">
        <f>INDEX(#REF!,MATCH($A36,#REF!,0))</f>
        <v>#REF!</v>
      </c>
      <c r="L36" s="151" t="e">
        <f>INDEX(#REF!,MATCH($A36,#REF!,0))</f>
        <v>#REF!</v>
      </c>
      <c r="M36" s="151" t="e">
        <f>INDEX(#REF!,MATCH($A36,#REF!,0))</f>
        <v>#REF!</v>
      </c>
      <c r="N36" s="151" t="e">
        <f>INDEX(#REF!,MATCH($A36,#REF!,0))</f>
        <v>#REF!</v>
      </c>
      <c r="O36" s="151" t="e">
        <f>INDEX(#REF!,MATCH($A36,#REF!,0))</f>
        <v>#REF!</v>
      </c>
      <c r="P36" s="150">
        <f>VLOOKUP($A36,'[1]2024 Sign Ups'!$A$2:$T$101,3,FALSE)</f>
        <v>7.2666666666666657</v>
      </c>
      <c r="Q36" s="150">
        <f>AVERAGE(SMALL((D36:F36),{1,2,3}))-$E$1</f>
        <v>7.7111111111111086</v>
      </c>
      <c r="R36" s="150">
        <f>AVERAGE(SMALL(($D36:G36),{1,2,3,4}))-35.4</f>
        <v>10.18333333333333</v>
      </c>
      <c r="S36" s="150">
        <f>AVERAGE(SMALL((D36:H36),{1,2,3,4}))-35.4</f>
        <v>6.43333333333333</v>
      </c>
      <c r="T36" s="150">
        <f>AVERAGE(SMALL(($D36:I36),{1,2,3,4}))-35.4</f>
        <v>6.43333333333333</v>
      </c>
      <c r="U36" s="152">
        <f>COUNT(F36:O36)</f>
        <v>3</v>
      </c>
      <c r="V36" s="153">
        <v>2</v>
      </c>
    </row>
    <row r="37" spans="1:22" ht="15.75" x14ac:dyDescent="0.25">
      <c r="A37" s="35" t="s">
        <v>49</v>
      </c>
      <c r="B37" s="149" t="str">
        <f>INDEX('[1]2024 Sign Ups'!$B$2:$B$101,MATCH(A37,'[1]2024 Sign Ups'!$A$2:$A$101,0))</f>
        <v>New</v>
      </c>
      <c r="C37" s="149">
        <v>1</v>
      </c>
      <c r="D37" s="158">
        <f>AVERAGE(F37:G37)</f>
        <v>44</v>
      </c>
      <c r="E37" s="150">
        <f>D37</f>
        <v>44</v>
      </c>
      <c r="F37" s="151">
        <v>48</v>
      </c>
      <c r="G37" s="151">
        <v>40</v>
      </c>
      <c r="H37" s="151">
        <v>47</v>
      </c>
      <c r="I37" s="151">
        <v>45</v>
      </c>
      <c r="J37" s="151" t="e">
        <f>INDEX(#REF!,MATCH($A37,#REF!,0))</f>
        <v>#REF!</v>
      </c>
      <c r="K37" s="151" t="e">
        <f>INDEX(#REF!,MATCH($A37,#REF!,0))</f>
        <v>#REF!</v>
      </c>
      <c r="L37" s="151" t="e">
        <f>INDEX(#REF!,MATCH($A37,#REF!,0))</f>
        <v>#REF!</v>
      </c>
      <c r="M37" s="151" t="e">
        <f>INDEX(#REF!,MATCH($A37,#REF!,0))</f>
        <v>#REF!</v>
      </c>
      <c r="N37" s="151" t="e">
        <f>INDEX(#REF!,MATCH($A37,#REF!,0))</f>
        <v>#REF!</v>
      </c>
      <c r="O37" s="151" t="e">
        <f>INDEX(#REF!,MATCH($A37,#REF!,0))</f>
        <v>#REF!</v>
      </c>
      <c r="P37" s="150">
        <f>(F37-$E$1)*0.7</f>
        <v>8.82</v>
      </c>
      <c r="Q37" s="150">
        <f>(G37-$E$1)*0.6</f>
        <v>2.7600000000000007</v>
      </c>
      <c r="R37" s="150">
        <f>AVERAGE(SMALL(($D37:G37),{1,2,3,4}))-35.4</f>
        <v>8.6000000000000014</v>
      </c>
      <c r="S37" s="150">
        <f>AVERAGE(SMALL((D37:H37),{1,2,3,4}))-35.4</f>
        <v>8.3500000000000014</v>
      </c>
      <c r="T37" s="150">
        <f>AVERAGE(SMALL(($E37:I37),{1,2,3,4}))-35.4</f>
        <v>8.6000000000000014</v>
      </c>
      <c r="U37" s="152">
        <f>COUNT(F37:O37)</f>
        <v>4</v>
      </c>
      <c r="V37" s="153">
        <v>0</v>
      </c>
    </row>
    <row r="38" spans="1:22" ht="15.75" x14ac:dyDescent="0.25">
      <c r="A38" s="35" t="s">
        <v>107</v>
      </c>
      <c r="B38" s="149" t="str">
        <f>INDEX('[1]2024 Sign Ups'!$B$2:$B$101,MATCH(A38,'[1]2024 Sign Ups'!$A$2:$A$101,0))</f>
        <v>Y</v>
      </c>
      <c r="C38" s="149">
        <v>10</v>
      </c>
      <c r="D38" s="150">
        <f>P38+35.4</f>
        <v>45.5</v>
      </c>
      <c r="E38" s="150">
        <f>D38</f>
        <v>45.5</v>
      </c>
      <c r="F38" s="151" t="s">
        <v>209</v>
      </c>
      <c r="G38" s="151">
        <v>41</v>
      </c>
      <c r="H38" s="151">
        <v>44</v>
      </c>
      <c r="I38" s="151">
        <v>46</v>
      </c>
      <c r="J38" s="151" t="e">
        <f>INDEX(#REF!,MATCH($A38,#REF!,0))</f>
        <v>#REF!</v>
      </c>
      <c r="K38" s="151" t="e">
        <f>INDEX(#REF!,MATCH($A38,#REF!,0))</f>
        <v>#REF!</v>
      </c>
      <c r="L38" s="151" t="e">
        <f>INDEX(#REF!,MATCH($A38,#REF!,0))</f>
        <v>#REF!</v>
      </c>
      <c r="M38" s="151" t="e">
        <f>INDEX(#REF!,MATCH($A38,#REF!,0))</f>
        <v>#REF!</v>
      </c>
      <c r="N38" s="151" t="e">
        <f>INDEX(#REF!,MATCH($A38,#REF!,0))</f>
        <v>#REF!</v>
      </c>
      <c r="O38" s="151" t="e">
        <f>INDEX(#REF!,MATCH($A38,#REF!,0))</f>
        <v>#REF!</v>
      </c>
      <c r="P38" s="150">
        <f>VLOOKUP($A38,'[1]2024 Sign Ups'!$A$2:$T$101,3,FALSE)</f>
        <v>10.100000000000001</v>
      </c>
      <c r="Q38" s="150">
        <f>AVERAGE(SMALL((D38:F38),{1,2}))-$E$1</f>
        <v>10.100000000000001</v>
      </c>
      <c r="R38" s="150">
        <f>AVERAGE(SMALL(($D38:G38),{1,2,3}))-35.4</f>
        <v>8.6000000000000014</v>
      </c>
      <c r="S38" s="150">
        <f>AVERAGE(SMALL((D38:H38),{1,2,3,4}))-35.4</f>
        <v>8.6000000000000014</v>
      </c>
      <c r="T38" s="150">
        <f>AVERAGE(SMALL(($D38:I38),{1,2,3,4}))-35.4</f>
        <v>8.6000000000000014</v>
      </c>
      <c r="U38" s="152">
        <f>COUNT(F38:O38)</f>
        <v>3</v>
      </c>
      <c r="V38" s="153">
        <v>2</v>
      </c>
    </row>
    <row r="39" spans="1:22" ht="15.75" x14ac:dyDescent="0.25">
      <c r="A39" s="35" t="s">
        <v>109</v>
      </c>
      <c r="B39" s="149" t="str">
        <f>INDEX('[1]2024 Sign Ups'!$B$2:$B$101,MATCH(A39,'[1]2024 Sign Ups'!$A$2:$A$101,0))</f>
        <v>Y</v>
      </c>
      <c r="C39" s="149">
        <v>9</v>
      </c>
      <c r="D39" s="150">
        <f>P39+35.4</f>
        <v>45.6</v>
      </c>
      <c r="E39" s="150">
        <f>D39</f>
        <v>45.6</v>
      </c>
      <c r="F39" s="151" t="s">
        <v>209</v>
      </c>
      <c r="G39" s="151">
        <v>45</v>
      </c>
      <c r="H39" s="151">
        <v>47</v>
      </c>
      <c r="I39" s="151">
        <v>45</v>
      </c>
      <c r="J39" s="151" t="e">
        <f>INDEX(#REF!,MATCH($A39,#REF!,0))</f>
        <v>#REF!</v>
      </c>
      <c r="K39" s="151" t="e">
        <f>INDEX(#REF!,MATCH($A39,#REF!,0))</f>
        <v>#REF!</v>
      </c>
      <c r="L39" s="151" t="e">
        <f>INDEX(#REF!,MATCH($A39,#REF!,0))</f>
        <v>#REF!</v>
      </c>
      <c r="M39" s="151" t="e">
        <f>INDEX(#REF!,MATCH($A39,#REF!,0))</f>
        <v>#REF!</v>
      </c>
      <c r="N39" s="151" t="e">
        <f>INDEX(#REF!,MATCH($A39,#REF!,0))</f>
        <v>#REF!</v>
      </c>
      <c r="O39" s="151" t="e">
        <f>INDEX(#REF!,MATCH($A39,#REF!,0))</f>
        <v>#REF!</v>
      </c>
      <c r="P39" s="150">
        <f>VLOOKUP($A39,'[1]2024 Sign Ups'!$A$2:$T$101,3,FALSE)</f>
        <v>10.200000000000003</v>
      </c>
      <c r="Q39" s="150">
        <f>AVERAGE(SMALL((D39:F39),{1,2}))-$E$1</f>
        <v>10.200000000000003</v>
      </c>
      <c r="R39" s="150">
        <f>AVERAGE(SMALL(($D39:G39),{1,2,3}))-35.4</f>
        <v>10</v>
      </c>
      <c r="S39" s="150">
        <f>AVERAGE(SMALL((D39:H39),{1,2,3,4}))-35.4</f>
        <v>10.399999999999999</v>
      </c>
      <c r="T39" s="150">
        <f>AVERAGE(SMALL(($D39:I39),{1,2,3,4}))-35.4</f>
        <v>9.8999999999999986</v>
      </c>
      <c r="U39" s="152">
        <f>COUNT(F39:O39)</f>
        <v>3</v>
      </c>
      <c r="V39" s="153">
        <v>2</v>
      </c>
    </row>
    <row r="40" spans="1:22" ht="15.75" x14ac:dyDescent="0.25">
      <c r="A40" s="43" t="s">
        <v>110</v>
      </c>
      <c r="B40" s="149" t="str">
        <f>INDEX('[1]2024 Sign Ups'!$B$2:$B$101,MATCH(A40,'[1]2024 Sign Ups'!$A$2:$A$101,0))</f>
        <v>Y</v>
      </c>
      <c r="C40" s="149">
        <v>7</v>
      </c>
      <c r="D40" s="150">
        <f>P40+35.4</f>
        <v>45.75</v>
      </c>
      <c r="E40" s="150">
        <f>D40</f>
        <v>45.75</v>
      </c>
      <c r="F40" s="151">
        <v>50</v>
      </c>
      <c r="G40" s="151">
        <v>52</v>
      </c>
      <c r="H40" s="151">
        <v>47</v>
      </c>
      <c r="I40" s="151" t="s">
        <v>209</v>
      </c>
      <c r="J40" s="151" t="e">
        <f>INDEX(#REF!,MATCH($A40,#REF!,0))</f>
        <v>#REF!</v>
      </c>
      <c r="K40" s="151" t="e">
        <f>INDEX(#REF!,MATCH($A40,#REF!,0))</f>
        <v>#REF!</v>
      </c>
      <c r="L40" s="151" t="e">
        <f>INDEX(#REF!,MATCH($A40,#REF!,0))</f>
        <v>#REF!</v>
      </c>
      <c r="M40" s="151" t="e">
        <f>INDEX(#REF!,MATCH($A40,#REF!,0))</f>
        <v>#REF!</v>
      </c>
      <c r="N40" s="151" t="e">
        <f>INDEX(#REF!,MATCH($A40,#REF!,0))</f>
        <v>#REF!</v>
      </c>
      <c r="O40" s="151" t="e">
        <f>INDEX(#REF!,MATCH($A40,#REF!,0))</f>
        <v>#REF!</v>
      </c>
      <c r="P40" s="150">
        <f>VLOOKUP($A40,'[1]2024 Sign Ups'!$A$2:$T$101,3,FALSE)</f>
        <v>10.350000000000001</v>
      </c>
      <c r="Q40" s="150">
        <f>AVERAGE(SMALL((D40:F40),{1,2,3}))-$E$1</f>
        <v>11.766666666666666</v>
      </c>
      <c r="R40" s="150">
        <f>AVERAGE(SMALL(($D40:G40),{1,2,3,4}))-35.4</f>
        <v>12.975000000000001</v>
      </c>
      <c r="S40" s="150">
        <f>AVERAGE(SMALL((D40:H40),{1,2,3,4}))-35.4</f>
        <v>11.725000000000001</v>
      </c>
      <c r="T40" s="150">
        <f>AVERAGE(SMALL(($D40:I40),{1,2,3,4}))-35.4</f>
        <v>11.725000000000001</v>
      </c>
      <c r="U40" s="152">
        <f>COUNT(F40:O40)</f>
        <v>3</v>
      </c>
      <c r="V40" s="153">
        <v>2</v>
      </c>
    </row>
    <row r="41" spans="1:22" ht="15.75" x14ac:dyDescent="0.25">
      <c r="A41" s="35" t="s">
        <v>111</v>
      </c>
      <c r="B41" s="149" t="str">
        <f>INDEX('[1]2024 Sign Ups'!$B$2:$B$101,MATCH(A41,'[1]2024 Sign Ups'!$A$2:$A$101,0))</f>
        <v>New</v>
      </c>
      <c r="C41" s="149">
        <v>7</v>
      </c>
      <c r="D41" s="150">
        <f>AVERAGE(F41:G41)</f>
        <v>47.5</v>
      </c>
      <c r="E41" s="150">
        <f>D41</f>
        <v>47.5</v>
      </c>
      <c r="F41" s="151">
        <v>48</v>
      </c>
      <c r="G41" s="151">
        <v>47</v>
      </c>
      <c r="H41" s="151">
        <v>49</v>
      </c>
      <c r="I41" s="151" t="s">
        <v>209</v>
      </c>
      <c r="J41" s="151" t="e">
        <f>INDEX(#REF!,MATCH($A41,#REF!,0))</f>
        <v>#REF!</v>
      </c>
      <c r="K41" s="151" t="e">
        <f>INDEX(#REF!,MATCH($A41,#REF!,0))</f>
        <v>#REF!</v>
      </c>
      <c r="L41" s="151" t="e">
        <f>INDEX(#REF!,MATCH($A41,#REF!,0))</f>
        <v>#REF!</v>
      </c>
      <c r="M41" s="151" t="e">
        <f>INDEX(#REF!,MATCH($A41,#REF!,0))</f>
        <v>#REF!</v>
      </c>
      <c r="N41" s="151" t="e">
        <f>INDEX(#REF!,MATCH($A41,#REF!,0))</f>
        <v>#REF!</v>
      </c>
      <c r="O41" s="151" t="e">
        <f>INDEX(#REF!,MATCH($A41,#REF!,0))</f>
        <v>#REF!</v>
      </c>
      <c r="P41" s="150">
        <f>(F41-$E$1)*0.7</f>
        <v>8.82</v>
      </c>
      <c r="Q41" s="150">
        <f>(G41-$E$1)*0.7</f>
        <v>8.120000000000001</v>
      </c>
      <c r="R41" s="150">
        <f>AVERAGE(SMALL(($D41:G41),{1,2,3,4}))-35.4</f>
        <v>12.100000000000001</v>
      </c>
      <c r="S41" s="150">
        <f>AVERAGE(SMALL((D41:H41),{1,2,3,4}))-35.4</f>
        <v>12.100000000000001</v>
      </c>
      <c r="T41" s="150">
        <f>AVERAGE(SMALL(($D41:I41),{1,2,3,4}))-35.4</f>
        <v>12.100000000000001</v>
      </c>
      <c r="U41" s="152">
        <f>COUNT(F41:O41)</f>
        <v>3</v>
      </c>
      <c r="V41" s="153">
        <v>0</v>
      </c>
    </row>
    <row r="42" spans="1:22" ht="15.75" x14ac:dyDescent="0.25">
      <c r="A42" s="43" t="s">
        <v>57</v>
      </c>
      <c r="B42" s="149" t="str">
        <f>INDEX('[1]2024 Sign Ups'!$B$2:$B$101,MATCH(A42,'[1]2024 Sign Ups'!$A$2:$A$101,0))</f>
        <v>New</v>
      </c>
      <c r="C42" s="149">
        <v>1</v>
      </c>
      <c r="D42" s="150">
        <f>AVERAGE(F42:G42)</f>
        <v>42</v>
      </c>
      <c r="E42" s="150">
        <f>D42</f>
        <v>42</v>
      </c>
      <c r="F42" s="151">
        <v>41</v>
      </c>
      <c r="G42" s="151">
        <v>43</v>
      </c>
      <c r="H42" s="151">
        <v>41</v>
      </c>
      <c r="I42" s="151" t="s">
        <v>209</v>
      </c>
      <c r="J42" s="151" t="e">
        <f>INDEX(#REF!,MATCH($A42,#REF!,0))</f>
        <v>#REF!</v>
      </c>
      <c r="K42" s="151" t="e">
        <f>INDEX(#REF!,MATCH($A42,#REF!,0))</f>
        <v>#REF!</v>
      </c>
      <c r="L42" s="151" t="e">
        <f>INDEX(#REF!,MATCH($A42,#REF!,0))</f>
        <v>#REF!</v>
      </c>
      <c r="M42" s="151" t="e">
        <f>INDEX(#REF!,MATCH($A42,#REF!,0))</f>
        <v>#REF!</v>
      </c>
      <c r="N42" s="151" t="e">
        <f>INDEX(#REF!,MATCH($A42,#REF!,0))</f>
        <v>#REF!</v>
      </c>
      <c r="O42" s="151" t="e">
        <f>INDEX(#REF!,MATCH($A42,#REF!,0))</f>
        <v>#REF!</v>
      </c>
      <c r="P42" s="150">
        <f>(F42-$E$1)*0.6</f>
        <v>3.3600000000000008</v>
      </c>
      <c r="Q42" s="150">
        <f>(G42-$E$1)*0.6</f>
        <v>4.5600000000000005</v>
      </c>
      <c r="R42" s="150">
        <f>AVERAGE(SMALL(($D42:G42),{1,2,3,4}))-35.4</f>
        <v>6.6000000000000014</v>
      </c>
      <c r="S42" s="150">
        <f>AVERAGE(SMALL((D42:H42),{1,2,3,4}))-35.4</f>
        <v>6.1000000000000014</v>
      </c>
      <c r="T42" s="150">
        <f>AVERAGE(SMALL(($D42:I42),{1,2,3,4}))-35.4</f>
        <v>6.1000000000000014</v>
      </c>
      <c r="U42" s="152">
        <f>COUNT(F42:O42)</f>
        <v>3</v>
      </c>
      <c r="V42" s="153">
        <v>0</v>
      </c>
    </row>
    <row r="43" spans="1:22" ht="15.75" x14ac:dyDescent="0.25">
      <c r="A43" s="35" t="s">
        <v>106</v>
      </c>
      <c r="B43" s="149" t="str">
        <f>INDEX('[1]2024 Sign Ups'!$B$2:$B$101,MATCH(A43,'[1]2024 Sign Ups'!$A$2:$A$101,0))</f>
        <v>Y</v>
      </c>
      <c r="C43" s="149">
        <v>2</v>
      </c>
      <c r="D43" s="150">
        <f>P43+35.4</f>
        <v>43.8</v>
      </c>
      <c r="E43" s="150">
        <f>D43</f>
        <v>43.8</v>
      </c>
      <c r="F43" s="151" t="s">
        <v>209</v>
      </c>
      <c r="G43" s="151">
        <v>46</v>
      </c>
      <c r="H43" s="151" t="s">
        <v>209</v>
      </c>
      <c r="I43" s="151">
        <v>45</v>
      </c>
      <c r="J43" s="151" t="e">
        <f>INDEX(#REF!,MATCH($A43,#REF!,0))</f>
        <v>#REF!</v>
      </c>
      <c r="K43" s="151" t="e">
        <f>INDEX(#REF!,MATCH($A43,#REF!,0))</f>
        <v>#REF!</v>
      </c>
      <c r="L43" s="151" t="e">
        <f>INDEX(#REF!,MATCH($A43,#REF!,0))</f>
        <v>#REF!</v>
      </c>
      <c r="M43" s="151" t="e">
        <f>INDEX(#REF!,MATCH($A43,#REF!,0))</f>
        <v>#REF!</v>
      </c>
      <c r="N43" s="151" t="e">
        <f>INDEX(#REF!,MATCH($A43,#REF!,0))</f>
        <v>#REF!</v>
      </c>
      <c r="O43" s="151" t="e">
        <f>INDEX(#REF!,MATCH($A43,#REF!,0))</f>
        <v>#REF!</v>
      </c>
      <c r="P43" s="150">
        <f>VLOOKUP($A43,'[1]2024 Sign Ups'!$A$2:$T$101,3,FALSE)</f>
        <v>8.3999999999999986</v>
      </c>
      <c r="Q43" s="150">
        <f>AVERAGE(SMALL((D43:F43),{1,2}))-$E$1</f>
        <v>8.3999999999999986</v>
      </c>
      <c r="R43" s="150">
        <f>AVERAGE(SMALL(($D43:G43),{1,2,3}))-35.4</f>
        <v>9.1333333333333329</v>
      </c>
      <c r="S43" s="150">
        <f>AVERAGE(SMALL((D43:H43),{1,2,3}))-$E$1</f>
        <v>9.1333333333333329</v>
      </c>
      <c r="T43" s="150">
        <f>AVERAGE(SMALL(($D43:I43),{1,2,3,4}))-35.4</f>
        <v>9.25</v>
      </c>
      <c r="U43" s="152">
        <f>COUNT(F43:O43)</f>
        <v>2</v>
      </c>
      <c r="V43" s="153">
        <v>2</v>
      </c>
    </row>
    <row r="44" spans="1:22" ht="15.75" x14ac:dyDescent="0.25">
      <c r="A44" s="35" t="s">
        <v>73</v>
      </c>
      <c r="B44" s="149" t="str">
        <f>INDEX('[1]2024 Sign Ups'!$B$2:$B$101,MATCH(A44,'[1]2024 Sign Ups'!$A$2:$A$101,0))</f>
        <v>Y</v>
      </c>
      <c r="C44" s="149">
        <v>3</v>
      </c>
      <c r="D44" s="158">
        <f>P44+35.4</f>
        <v>36.125</v>
      </c>
      <c r="E44" s="150">
        <f>D44</f>
        <v>36.125</v>
      </c>
      <c r="F44" s="151">
        <v>37</v>
      </c>
      <c r="G44" s="151">
        <v>39</v>
      </c>
      <c r="H44" s="151">
        <v>40</v>
      </c>
      <c r="I44" s="151">
        <v>35</v>
      </c>
      <c r="J44" s="151" t="e">
        <f>INDEX(#REF!,MATCH($A44,#REF!,0))</f>
        <v>#REF!</v>
      </c>
      <c r="K44" s="151" t="e">
        <f>INDEX(#REF!,MATCH($A44,#REF!,0))</f>
        <v>#REF!</v>
      </c>
      <c r="L44" s="151" t="e">
        <f>INDEX(#REF!,MATCH($A44,#REF!,0))</f>
        <v>#REF!</v>
      </c>
      <c r="M44" s="151" t="e">
        <f>INDEX(#REF!,MATCH($A44,#REF!,0))</f>
        <v>#REF!</v>
      </c>
      <c r="N44" s="151" t="e">
        <f>INDEX(#REF!,MATCH($A44,#REF!,0))</f>
        <v>#REF!</v>
      </c>
      <c r="O44" s="151" t="e">
        <f>INDEX(#REF!,MATCH($A44,#REF!,0))</f>
        <v>#REF!</v>
      </c>
      <c r="P44" s="150">
        <f>VLOOKUP($A44,'[1]2024 Sign Ups'!$A$2:$T$101,3,FALSE)</f>
        <v>0.72500000000000142</v>
      </c>
      <c r="Q44" s="150">
        <f>AVERAGE(SMALL((D44:F44),{1,2,3}))-$E$1</f>
        <v>1.0166666666666657</v>
      </c>
      <c r="R44" s="150">
        <f>AVERAGE(SMALL(($D44:G44),{1,2,3,4}))-35.4</f>
        <v>1.6625000000000014</v>
      </c>
      <c r="S44" s="150">
        <f>AVERAGE(SMALL((D44:H44),{1,2,3,4}))-35.4</f>
        <v>1.6625000000000014</v>
      </c>
      <c r="T44" s="150">
        <f>AVERAGE(SMALL(($E44:I44),{1,2,3,4}))-35.4</f>
        <v>1.3812500000000014</v>
      </c>
      <c r="U44" s="152">
        <f>COUNT(F44:O44)</f>
        <v>4</v>
      </c>
      <c r="V44" s="153">
        <v>2</v>
      </c>
    </row>
    <row r="45" spans="1:22" ht="15.75" x14ac:dyDescent="0.25">
      <c r="A45" s="35" t="s">
        <v>115</v>
      </c>
      <c r="B45" s="149" t="str">
        <f>INDEX('[1]2024 Sign Ups'!$B$2:$B$101,MATCH(A45,'[1]2024 Sign Ups'!$A$2:$A$101,0))</f>
        <v>Y</v>
      </c>
      <c r="C45" s="149">
        <v>9</v>
      </c>
      <c r="D45" s="158">
        <f>P45+35.4</f>
        <v>42.285714285714285</v>
      </c>
      <c r="E45" s="150">
        <f>D45</f>
        <v>42.285714285714285</v>
      </c>
      <c r="F45" s="151">
        <v>44</v>
      </c>
      <c r="G45" s="151">
        <v>43</v>
      </c>
      <c r="H45" s="151">
        <v>44</v>
      </c>
      <c r="I45" s="151">
        <v>41</v>
      </c>
      <c r="J45" s="151" t="e">
        <f>INDEX(#REF!,MATCH($A45,#REF!,0))</f>
        <v>#REF!</v>
      </c>
      <c r="K45" s="151" t="e">
        <f>INDEX(#REF!,MATCH($A45,#REF!,0))</f>
        <v>#REF!</v>
      </c>
      <c r="L45" s="151" t="e">
        <f>INDEX(#REF!,MATCH($A45,#REF!,0))</f>
        <v>#REF!</v>
      </c>
      <c r="M45" s="151" t="e">
        <f>INDEX(#REF!,MATCH($A45,#REF!,0))</f>
        <v>#REF!</v>
      </c>
      <c r="N45" s="151" t="e">
        <f>INDEX(#REF!,MATCH($A45,#REF!,0))</f>
        <v>#REF!</v>
      </c>
      <c r="O45" s="151" t="e">
        <f>INDEX(#REF!,MATCH($A45,#REF!,0))</f>
        <v>#REF!</v>
      </c>
      <c r="P45" s="150">
        <f>VLOOKUP($A45,'[1]2024 Sign Ups'!$A$2:$T$101,3,FALSE)</f>
        <v>6.8857142857142861</v>
      </c>
      <c r="Q45" s="150">
        <f>AVERAGE(SMALL((D45:F45),{1,2,3}))-$E$1</f>
        <v>7.4571428571428555</v>
      </c>
      <c r="R45" s="150">
        <f>AVERAGE(SMALL(($D45:G45),{1,2,3,4}))-35.4</f>
        <v>7.4928571428571402</v>
      </c>
      <c r="S45" s="150">
        <f>AVERAGE(SMALL((D45:H45),{1,2,3,4}))-35.4</f>
        <v>7.4928571428571402</v>
      </c>
      <c r="T45" s="150">
        <f>AVERAGE(SMALL(($E45:I45),{1,2,3,4}))-35.4</f>
        <v>7.1714285714285708</v>
      </c>
      <c r="U45" s="152">
        <f>COUNT(F45:O45)</f>
        <v>4</v>
      </c>
      <c r="V45" s="153">
        <v>2</v>
      </c>
    </row>
    <row r="46" spans="1:22" ht="15.75" x14ac:dyDescent="0.25">
      <c r="A46" s="35" t="s">
        <v>116</v>
      </c>
      <c r="B46" s="149" t="str">
        <f>INDEX('[1]2024 Sign Ups'!$B$2:$B$101,MATCH(A46,'[1]2024 Sign Ups'!$A$2:$A$101,0))</f>
        <v>Y</v>
      </c>
      <c r="C46" s="149">
        <v>7</v>
      </c>
      <c r="D46" s="158">
        <f>P46+35.4</f>
        <v>44.166666666666664</v>
      </c>
      <c r="E46" s="150">
        <f>D46</f>
        <v>44.166666666666664</v>
      </c>
      <c r="F46" s="151">
        <v>41</v>
      </c>
      <c r="G46" s="151">
        <v>47</v>
      </c>
      <c r="H46" s="151">
        <v>44</v>
      </c>
      <c r="I46" s="151">
        <v>42</v>
      </c>
      <c r="J46" s="151" t="e">
        <f>INDEX(#REF!,MATCH($A46,#REF!,0))</f>
        <v>#REF!</v>
      </c>
      <c r="K46" s="151" t="e">
        <f>INDEX(#REF!,MATCH($A46,#REF!,0))</f>
        <v>#REF!</v>
      </c>
      <c r="L46" s="151" t="e">
        <f>INDEX(#REF!,MATCH($A46,#REF!,0))</f>
        <v>#REF!</v>
      </c>
      <c r="M46" s="151" t="e">
        <f>INDEX(#REF!,MATCH($A46,#REF!,0))</f>
        <v>#REF!</v>
      </c>
      <c r="N46" s="151" t="e">
        <f>INDEX(#REF!,MATCH($A46,#REF!,0))</f>
        <v>#REF!</v>
      </c>
      <c r="O46" s="151" t="e">
        <f>INDEX(#REF!,MATCH($A46,#REF!,0))</f>
        <v>#REF!</v>
      </c>
      <c r="P46" s="150">
        <f>VLOOKUP($A46,'[1]2024 Sign Ups'!$A$2:$T$101,3,FALSE)</f>
        <v>8.7666666666666657</v>
      </c>
      <c r="Q46" s="150">
        <f>AVERAGE(SMALL((D46:F46),{1,2,3}))-$E$1</f>
        <v>7.7111111111111086</v>
      </c>
      <c r="R46" s="150">
        <f>AVERAGE(SMALL(($D46:G46),{1,2,3,4}))-35.4</f>
        <v>8.68333333333333</v>
      </c>
      <c r="S46" s="150">
        <f>AVERAGE(SMALL((D46:H46),{1,2,3,4}))-35.4</f>
        <v>7.93333333333333</v>
      </c>
      <c r="T46" s="150">
        <f>AVERAGE(SMALL(($E46:I46),{1,2,3,4}))-35.4</f>
        <v>7.3916666666666657</v>
      </c>
      <c r="U46" s="152">
        <f>COUNT(F46:O46)</f>
        <v>4</v>
      </c>
      <c r="V46" s="153">
        <v>2</v>
      </c>
    </row>
    <row r="47" spans="1:22" ht="15.75" x14ac:dyDescent="0.25">
      <c r="A47" s="35" t="s">
        <v>119</v>
      </c>
      <c r="B47" s="149" t="str">
        <f>INDEX('[1]2024 Sign Ups'!$B$2:$B$101,MATCH(A47,'[1]2024 Sign Ups'!$A$2:$A$101,0))</f>
        <v>Y</v>
      </c>
      <c r="C47" s="149">
        <v>9</v>
      </c>
      <c r="D47" s="150">
        <f>P47+35.4</f>
        <v>39.875</v>
      </c>
      <c r="E47" s="150">
        <f>D47</f>
        <v>39.875</v>
      </c>
      <c r="F47" s="151">
        <v>40</v>
      </c>
      <c r="G47" s="151" t="s">
        <v>209</v>
      </c>
      <c r="H47" s="151" t="s">
        <v>209</v>
      </c>
      <c r="I47" s="151" t="s">
        <v>209</v>
      </c>
      <c r="J47" s="151" t="e">
        <f>INDEX(#REF!,MATCH($A47,#REF!,0))</f>
        <v>#REF!</v>
      </c>
      <c r="K47" s="151" t="e">
        <f>INDEX(#REF!,MATCH($A47,#REF!,0))</f>
        <v>#REF!</v>
      </c>
      <c r="L47" s="151" t="e">
        <f>INDEX(#REF!,MATCH($A47,#REF!,0))</f>
        <v>#REF!</v>
      </c>
      <c r="M47" s="151" t="e">
        <f>INDEX(#REF!,MATCH($A47,#REF!,0))</f>
        <v>#REF!</v>
      </c>
      <c r="N47" s="151" t="e">
        <f>INDEX(#REF!,MATCH($A47,#REF!,0))</f>
        <v>#REF!</v>
      </c>
      <c r="O47" s="151" t="e">
        <f>INDEX(#REF!,MATCH($A47,#REF!,0))</f>
        <v>#REF!</v>
      </c>
      <c r="P47" s="150">
        <f>VLOOKUP($A47,'[1]2024 Sign Ups'!$A$2:$T$101,3,FALSE)</f>
        <v>4.4750000000000014</v>
      </c>
      <c r="Q47" s="150">
        <f>AVERAGE(SMALL((D47:F47),{1,2,3}))-$E$1</f>
        <v>4.5166666666666657</v>
      </c>
      <c r="R47" s="150">
        <f>AVERAGE(SMALL(($D47:G47),{1,2,3}))-35.4</f>
        <v>4.5166666666666657</v>
      </c>
      <c r="S47" s="150">
        <f>AVERAGE(SMALL((D47:H47),{1,2,3}))-$E$1</f>
        <v>4.5166666666666657</v>
      </c>
      <c r="T47" s="150">
        <f>AVERAGE(SMALL((D47:I47),{1,2,3}))-$E$1</f>
        <v>4.5166666666666657</v>
      </c>
      <c r="U47" s="152">
        <f>COUNT(F47:O47)</f>
        <v>1</v>
      </c>
      <c r="V47" s="153">
        <v>2</v>
      </c>
    </row>
    <row r="48" spans="1:22" ht="15.75" x14ac:dyDescent="0.25">
      <c r="A48" s="35" t="s">
        <v>122</v>
      </c>
      <c r="B48" s="149" t="str">
        <f>INDEX('[1]2024 Sign Ups'!$B$2:$B$101,MATCH(A48,'[1]2024 Sign Ups'!$A$2:$A$101,0))</f>
        <v>Y</v>
      </c>
      <c r="C48" s="149">
        <v>6</v>
      </c>
      <c r="D48" s="158">
        <f>P48+35.4</f>
        <v>41.5</v>
      </c>
      <c r="E48" s="150">
        <f>D48</f>
        <v>41.5</v>
      </c>
      <c r="F48" s="151">
        <v>41</v>
      </c>
      <c r="G48" s="151">
        <v>39</v>
      </c>
      <c r="H48" s="151">
        <v>44</v>
      </c>
      <c r="I48" s="151">
        <v>40</v>
      </c>
      <c r="J48" s="151" t="e">
        <f>INDEX(#REF!,MATCH($A48,#REF!,0))</f>
        <v>#REF!</v>
      </c>
      <c r="K48" s="151" t="e">
        <f>INDEX(#REF!,MATCH($A48,#REF!,0))</f>
        <v>#REF!</v>
      </c>
      <c r="L48" s="151" t="e">
        <f>INDEX(#REF!,MATCH($A48,#REF!,0))</f>
        <v>#REF!</v>
      </c>
      <c r="M48" s="151" t="e">
        <f>INDEX(#REF!,MATCH($A48,#REF!,0))</f>
        <v>#REF!</v>
      </c>
      <c r="N48" s="151" t="e">
        <f>INDEX(#REF!,MATCH($A48,#REF!,0))</f>
        <v>#REF!</v>
      </c>
      <c r="O48" s="151" t="e">
        <f>INDEX(#REF!,MATCH($A48,#REF!,0))</f>
        <v>#REF!</v>
      </c>
      <c r="P48" s="150">
        <f>VLOOKUP($A48,'[1]2024 Sign Ups'!$A$2:$T$101,3,FALSE)</f>
        <v>6.1000000000000014</v>
      </c>
      <c r="Q48" s="150">
        <f>AVERAGE(SMALL((D48:F48),{1,2,3}))-$E$1</f>
        <v>5.9333333333333371</v>
      </c>
      <c r="R48" s="150">
        <f>AVERAGE(SMALL(($D48:G48),{1,2,3,4}))-35.4</f>
        <v>5.3500000000000014</v>
      </c>
      <c r="S48" s="150">
        <f>AVERAGE(SMALL((D48:H48),{1,2,3,4}))-35.4</f>
        <v>5.3500000000000014</v>
      </c>
      <c r="T48" s="150">
        <f>AVERAGE(SMALL(($E48:I48),{1,2,3,4}))-35.4</f>
        <v>4.9750000000000014</v>
      </c>
      <c r="U48" s="152">
        <f>COUNT(F48:O48)</f>
        <v>4</v>
      </c>
      <c r="V48" s="153">
        <v>2</v>
      </c>
    </row>
    <row r="49" spans="1:22" ht="15.75" x14ac:dyDescent="0.25">
      <c r="A49" s="35" t="s">
        <v>124</v>
      </c>
      <c r="B49" s="149" t="str">
        <f>INDEX('[1]2024 Sign Ups'!$B$2:$B$101,MATCH(A49,'[1]2024 Sign Ups'!$A$2:$A$101,0))</f>
        <v>Y</v>
      </c>
      <c r="C49" s="149">
        <v>9</v>
      </c>
      <c r="D49" s="150">
        <f>P49+35.4</f>
        <v>44.428571428571431</v>
      </c>
      <c r="E49" s="150">
        <f>D49</f>
        <v>44.428571428571431</v>
      </c>
      <c r="F49" s="151">
        <v>45</v>
      </c>
      <c r="G49" s="151" t="s">
        <v>209</v>
      </c>
      <c r="H49" s="151">
        <v>43</v>
      </c>
      <c r="I49" s="151" t="s">
        <v>209</v>
      </c>
      <c r="J49" s="151" t="e">
        <f>INDEX(#REF!,MATCH($A49,#REF!,0))</f>
        <v>#REF!</v>
      </c>
      <c r="K49" s="151" t="e">
        <f>INDEX(#REF!,MATCH($A49,#REF!,0))</f>
        <v>#REF!</v>
      </c>
      <c r="L49" s="151" t="e">
        <f>INDEX(#REF!,MATCH($A49,#REF!,0))</f>
        <v>#REF!</v>
      </c>
      <c r="M49" s="151" t="e">
        <f>INDEX(#REF!,MATCH($A49,#REF!,0))</f>
        <v>#REF!</v>
      </c>
      <c r="N49" s="151" t="e">
        <f>INDEX(#REF!,MATCH($A49,#REF!,0))</f>
        <v>#REF!</v>
      </c>
      <c r="O49" s="151" t="e">
        <f>INDEX(#REF!,MATCH($A49,#REF!,0))</f>
        <v>#REF!</v>
      </c>
      <c r="P49" s="150">
        <f>VLOOKUP($A49,'[1]2024 Sign Ups'!$A$2:$T$101,3,FALSE)</f>
        <v>9.028571428571432</v>
      </c>
      <c r="Q49" s="150">
        <f>AVERAGE(SMALL((D49:F49),{1,2,3}))-$E$1</f>
        <v>9.2190476190476218</v>
      </c>
      <c r="R49" s="150">
        <f>AVERAGE(SMALL(($D49:G49),{1,2,3}))-35.4</f>
        <v>9.2190476190476218</v>
      </c>
      <c r="S49" s="150">
        <f>AVERAGE(SMALL((D49:H49),{1,2,3,4}))-35.4</f>
        <v>8.8142857142857167</v>
      </c>
      <c r="T49" s="150">
        <f>AVERAGE(SMALL(($D49:I49),{1,2,3,4}))-35.4</f>
        <v>8.8142857142857167</v>
      </c>
      <c r="U49" s="152">
        <f>COUNT(F49:O49)</f>
        <v>2</v>
      </c>
      <c r="V49" s="153">
        <v>2</v>
      </c>
    </row>
    <row r="50" spans="1:22" ht="15.75" x14ac:dyDescent="0.25">
      <c r="A50" s="35" t="s">
        <v>126</v>
      </c>
      <c r="B50" s="149" t="str">
        <f>INDEX('[1]2024 Sign Ups'!$B$2:$B$101,MATCH(A50,'[1]2024 Sign Ups'!$A$2:$A$101,0))</f>
        <v>Y</v>
      </c>
      <c r="C50" s="149">
        <v>9</v>
      </c>
      <c r="D50" s="158">
        <f>P50+35.4</f>
        <v>49.714285714285715</v>
      </c>
      <c r="E50" s="150">
        <f>D50</f>
        <v>49.714285714285715</v>
      </c>
      <c r="F50" s="151">
        <v>53</v>
      </c>
      <c r="G50" s="151">
        <v>57</v>
      </c>
      <c r="H50" s="151">
        <v>52</v>
      </c>
      <c r="I50" s="151">
        <v>54</v>
      </c>
      <c r="J50" s="151" t="e">
        <f>INDEX(#REF!,MATCH($A50,#REF!,0))</f>
        <v>#REF!</v>
      </c>
      <c r="K50" s="151" t="e">
        <f>INDEX(#REF!,MATCH($A50,#REF!,0))</f>
        <v>#REF!</v>
      </c>
      <c r="L50" s="151" t="e">
        <f>INDEX(#REF!,MATCH($A50,#REF!,0))</f>
        <v>#REF!</v>
      </c>
      <c r="M50" s="151" t="e">
        <f>INDEX(#REF!,MATCH($A50,#REF!,0))</f>
        <v>#REF!</v>
      </c>
      <c r="N50" s="151" t="e">
        <f>INDEX(#REF!,MATCH($A50,#REF!,0))</f>
        <v>#REF!</v>
      </c>
      <c r="O50" s="151" t="e">
        <f>INDEX(#REF!,MATCH($A50,#REF!,0))</f>
        <v>#REF!</v>
      </c>
      <c r="P50" s="150">
        <f>VLOOKUP($A50,'[1]2024 Sign Ups'!$A$2:$T$101,3,FALSE)</f>
        <v>14.314285714285717</v>
      </c>
      <c r="Q50" s="150">
        <f>AVERAGE(SMALL((D50:F50),{1,2,3}))-$E$1</f>
        <v>15.409523809523819</v>
      </c>
      <c r="R50" s="150">
        <f>AVERAGE(SMALL(($D50:G50),{1,2,3,4}))-35.4</f>
        <v>16.957142857142863</v>
      </c>
      <c r="S50" s="150">
        <f>AVERAGE(SMALL((D50:H50),{1,2,3,4}))-35.4</f>
        <v>15.707142857142863</v>
      </c>
      <c r="T50" s="150">
        <f>AVERAGE(SMALL(($E50:I50),{1,2,3,4}))-35.4</f>
        <v>16.778571428571432</v>
      </c>
      <c r="U50" s="152">
        <f>COUNT(F50:O50)</f>
        <v>4</v>
      </c>
      <c r="V50" s="153">
        <v>2</v>
      </c>
    </row>
    <row r="51" spans="1:22" ht="15.75" x14ac:dyDescent="0.25">
      <c r="A51" s="35" t="s">
        <v>101</v>
      </c>
      <c r="B51" s="149" t="str">
        <f>INDEX('[1]2024 Sign Ups'!$B$2:$B$101,MATCH(A51,'[1]2024 Sign Ups'!$A$2:$A$101,0))</f>
        <v>New</v>
      </c>
      <c r="C51" s="149">
        <v>2</v>
      </c>
      <c r="D51" s="158">
        <f>AVERAGE(F51:G51)</f>
        <v>47</v>
      </c>
      <c r="E51" s="150">
        <f>D51</f>
        <v>47</v>
      </c>
      <c r="F51" s="151">
        <v>48</v>
      </c>
      <c r="G51" s="151">
        <v>46</v>
      </c>
      <c r="H51" s="151">
        <v>47</v>
      </c>
      <c r="I51" s="151">
        <v>46</v>
      </c>
      <c r="J51" s="151" t="e">
        <f>INDEX(#REF!,MATCH($A51,#REF!,0))</f>
        <v>#REF!</v>
      </c>
      <c r="K51" s="151" t="e">
        <f>INDEX(#REF!,MATCH($A51,#REF!,0))</f>
        <v>#REF!</v>
      </c>
      <c r="L51" s="151" t="e">
        <f>INDEX(#REF!,MATCH($A51,#REF!,0))</f>
        <v>#REF!</v>
      </c>
      <c r="M51" s="151" t="e">
        <f>INDEX(#REF!,MATCH($A51,#REF!,0))</f>
        <v>#REF!</v>
      </c>
      <c r="N51" s="151" t="e">
        <f>INDEX(#REF!,MATCH($A51,#REF!,0))</f>
        <v>#REF!</v>
      </c>
      <c r="O51" s="151" t="e">
        <f>INDEX(#REF!,MATCH($A51,#REF!,0))</f>
        <v>#REF!</v>
      </c>
      <c r="P51" s="150">
        <f>(F51-$E$1)*0.7</f>
        <v>8.82</v>
      </c>
      <c r="Q51" s="150">
        <f>(G51-$E$1)*0.6</f>
        <v>6.36</v>
      </c>
      <c r="R51" s="150">
        <f>AVERAGE(SMALL(($D51:G51),{1,2,3,4}))-35.4</f>
        <v>11.600000000000001</v>
      </c>
      <c r="S51" s="150">
        <f>AVERAGE(SMALL((D51:H51),{1,2,3,4}))-35.4</f>
        <v>11.350000000000001</v>
      </c>
      <c r="T51" s="150">
        <f>AVERAGE(SMALL(($E51:I51),{1,2,3,4}))-35.4</f>
        <v>11.100000000000001</v>
      </c>
      <c r="U51" s="152">
        <f>COUNT(F51:O51)</f>
        <v>4</v>
      </c>
      <c r="V51" s="153">
        <v>0</v>
      </c>
    </row>
    <row r="52" spans="1:22" ht="15.75" x14ac:dyDescent="0.25">
      <c r="A52" s="35" t="s">
        <v>70</v>
      </c>
      <c r="B52" s="149" t="str">
        <f>INDEX('[1]2024 Sign Ups'!$B$2:$B$101,MATCH(A52,'[1]2024 Sign Ups'!$A$2:$A$101,0))</f>
        <v>New</v>
      </c>
      <c r="C52" s="149">
        <v>3</v>
      </c>
      <c r="D52" s="158">
        <f>AVERAGE(F52:G52)</f>
        <v>53.5</v>
      </c>
      <c r="E52" s="150">
        <f>D52</f>
        <v>53.5</v>
      </c>
      <c r="F52" s="151">
        <v>52</v>
      </c>
      <c r="G52" s="151">
        <v>55</v>
      </c>
      <c r="H52" s="151">
        <v>51</v>
      </c>
      <c r="I52" s="151">
        <v>49</v>
      </c>
      <c r="J52" s="151" t="e">
        <f>INDEX(#REF!,MATCH($A52,#REF!,0))</f>
        <v>#REF!</v>
      </c>
      <c r="K52" s="151" t="e">
        <f>INDEX(#REF!,MATCH($A52,#REF!,0))</f>
        <v>#REF!</v>
      </c>
      <c r="L52" s="151" t="e">
        <f>INDEX(#REF!,MATCH($A52,#REF!,0))</f>
        <v>#REF!</v>
      </c>
      <c r="M52" s="151" t="e">
        <f>INDEX(#REF!,MATCH($A52,#REF!,0))</f>
        <v>#REF!</v>
      </c>
      <c r="N52" s="151" t="e">
        <f>INDEX(#REF!,MATCH($A52,#REF!,0))</f>
        <v>#REF!</v>
      </c>
      <c r="O52" s="151" t="e">
        <f>INDEX(#REF!,MATCH($A52,#REF!,0))</f>
        <v>#REF!</v>
      </c>
      <c r="P52" s="150">
        <f>(F52-$E$1)*0.7</f>
        <v>11.620000000000001</v>
      </c>
      <c r="Q52" s="150">
        <f>(G52-$E$1)*0.7</f>
        <v>13.72</v>
      </c>
      <c r="R52" s="150">
        <f>AVERAGE(SMALL(($D52:G52),{1,2,3,4}))-35.4</f>
        <v>18.100000000000001</v>
      </c>
      <c r="S52" s="150">
        <f>AVERAGE(SMALL((D52:H52),{1,2,3,4}))-35.4</f>
        <v>17.100000000000001</v>
      </c>
      <c r="T52" s="150">
        <f>AVERAGE(SMALL(($E52:I52),{1,2,3,4}))-35.4</f>
        <v>15.975000000000001</v>
      </c>
      <c r="U52" s="152">
        <f>COUNT(F52:O52)</f>
        <v>4</v>
      </c>
      <c r="V52" s="153">
        <v>0</v>
      </c>
    </row>
    <row r="53" spans="1:22" ht="15.75" x14ac:dyDescent="0.25">
      <c r="A53" s="35" t="s">
        <v>72</v>
      </c>
      <c r="B53" s="149" t="str">
        <f>INDEX('[1]2024 Sign Ups'!$B$2:$B$101,MATCH(A53,'[1]2024 Sign Ups'!$A$2:$A$101,0))</f>
        <v>Y</v>
      </c>
      <c r="C53" s="149">
        <v>3</v>
      </c>
      <c r="D53" s="158">
        <f>P53+35.4</f>
        <v>46.625</v>
      </c>
      <c r="E53" s="150">
        <f>D53</f>
        <v>46.625</v>
      </c>
      <c r="F53" s="151">
        <v>45</v>
      </c>
      <c r="G53" s="151">
        <v>47</v>
      </c>
      <c r="H53" s="151">
        <v>48</v>
      </c>
      <c r="I53" s="151">
        <v>44</v>
      </c>
      <c r="J53" s="151" t="e">
        <f>INDEX(#REF!,MATCH($A53,#REF!,0))</f>
        <v>#REF!</v>
      </c>
      <c r="K53" s="151" t="e">
        <f>INDEX(#REF!,MATCH($A53,#REF!,0))</f>
        <v>#REF!</v>
      </c>
      <c r="L53" s="151" t="e">
        <f>INDEX(#REF!,MATCH($A53,#REF!,0))</f>
        <v>#REF!</v>
      </c>
      <c r="M53" s="151" t="e">
        <f>INDEX(#REF!,MATCH($A53,#REF!,0))</f>
        <v>#REF!</v>
      </c>
      <c r="N53" s="151" t="e">
        <f>INDEX(#REF!,MATCH($A53,#REF!,0))</f>
        <v>#REF!</v>
      </c>
      <c r="O53" s="151" t="e">
        <f>INDEX(#REF!,MATCH($A53,#REF!,0))</f>
        <v>#REF!</v>
      </c>
      <c r="P53" s="150">
        <f>VLOOKUP($A53,'[1]2024 Sign Ups'!$A$2:$T$101,3,FALSE)</f>
        <v>11.225000000000001</v>
      </c>
      <c r="Q53" s="150">
        <f>AVERAGE(SMALL((D53:F53),{1,2,3}))-$E$1</f>
        <v>10.683333333333337</v>
      </c>
      <c r="R53" s="150">
        <f>AVERAGE(SMALL(($D53:G53),{1,2,3,4}))-35.4</f>
        <v>10.912500000000001</v>
      </c>
      <c r="S53" s="150">
        <f>AVERAGE(SMALL((D53:H53),{1,2,3,4}))-35.4</f>
        <v>10.912500000000001</v>
      </c>
      <c r="T53" s="150">
        <f>AVERAGE(SMALL(($E53:I53),{1,2,3,4}))-35.4</f>
        <v>10.256250000000001</v>
      </c>
      <c r="U53" s="152">
        <f>COUNT(F53:O53)</f>
        <v>4</v>
      </c>
      <c r="V53" s="153">
        <v>2</v>
      </c>
    </row>
    <row r="54" spans="1:22" ht="15.75" x14ac:dyDescent="0.25">
      <c r="A54" s="35" t="s">
        <v>113</v>
      </c>
      <c r="B54" s="149" t="str">
        <f>INDEX('[1]2024 Sign Ups'!$B$2:$B$101,MATCH(A54,'[1]2024 Sign Ups'!$A$2:$A$101,0))</f>
        <v>Y</v>
      </c>
      <c r="C54" s="149">
        <v>2</v>
      </c>
      <c r="D54" s="150">
        <f>P54+35.4</f>
        <v>46.625</v>
      </c>
      <c r="E54" s="150">
        <f>D54</f>
        <v>46.625</v>
      </c>
      <c r="F54" s="151">
        <v>48</v>
      </c>
      <c r="G54" s="151">
        <v>45</v>
      </c>
      <c r="H54" s="151">
        <v>44</v>
      </c>
      <c r="I54" s="151" t="s">
        <v>209</v>
      </c>
      <c r="J54" s="151" t="e">
        <f>INDEX(#REF!,MATCH($A54,#REF!,0))</f>
        <v>#REF!</v>
      </c>
      <c r="K54" s="151" t="e">
        <f>INDEX(#REF!,MATCH($A54,#REF!,0))</f>
        <v>#REF!</v>
      </c>
      <c r="L54" s="151" t="e">
        <f>INDEX(#REF!,MATCH($A54,#REF!,0))</f>
        <v>#REF!</v>
      </c>
      <c r="M54" s="151" t="e">
        <f>INDEX(#REF!,MATCH($A54,#REF!,0))</f>
        <v>#REF!</v>
      </c>
      <c r="N54" s="151" t="e">
        <f>INDEX(#REF!,MATCH($A54,#REF!,0))</f>
        <v>#REF!</v>
      </c>
      <c r="O54" s="151" t="e">
        <f>INDEX(#REF!,MATCH($A54,#REF!,0))</f>
        <v>#REF!</v>
      </c>
      <c r="P54" s="150">
        <f>VLOOKUP($A54,'[1]2024 Sign Ups'!$A$2:$T$101,3,FALSE)</f>
        <v>11.225000000000001</v>
      </c>
      <c r="Q54" s="150">
        <f>AVERAGE(SMALL((D54:F54),{1,2,3}))-$E$1</f>
        <v>11.683333333333337</v>
      </c>
      <c r="R54" s="150">
        <f>AVERAGE(SMALL(($D54:G54),{1,2,3,4}))-35.4</f>
        <v>11.162500000000001</v>
      </c>
      <c r="S54" s="150">
        <f>AVERAGE(SMALL((D54:H54),{1,2,3,4}))-35.4</f>
        <v>10.162500000000001</v>
      </c>
      <c r="T54" s="150">
        <f>AVERAGE(SMALL(($D54:I54),{1,2,3,4}))-35.4</f>
        <v>10.162500000000001</v>
      </c>
      <c r="U54" s="152">
        <f>COUNT(F54:O54)</f>
        <v>3</v>
      </c>
      <c r="V54" s="153">
        <v>2</v>
      </c>
    </row>
    <row r="55" spans="1:22" ht="15.75" x14ac:dyDescent="0.25">
      <c r="A55" s="35" t="s">
        <v>131</v>
      </c>
      <c r="B55" s="149" t="str">
        <f>INDEX('[1]2024 Sign Ups'!$B$2:$B$101,MATCH(A55,'[1]2024 Sign Ups'!$A$2:$A$101,0))</f>
        <v>New</v>
      </c>
      <c r="C55" s="149">
        <v>9</v>
      </c>
      <c r="D55" s="150">
        <f>AVERAGE(F55:G55)</f>
        <v>48</v>
      </c>
      <c r="E55" s="150">
        <f>D55</f>
        <v>48</v>
      </c>
      <c r="F55" s="151">
        <v>44</v>
      </c>
      <c r="G55" s="151">
        <v>52</v>
      </c>
      <c r="H55" s="151" t="s">
        <v>209</v>
      </c>
      <c r="I55" s="151" t="s">
        <v>209</v>
      </c>
      <c r="J55" s="151" t="e">
        <f>INDEX(#REF!,MATCH($A55,#REF!,0))</f>
        <v>#REF!</v>
      </c>
      <c r="K55" s="151" t="e">
        <f>INDEX(#REF!,MATCH($A55,#REF!,0))</f>
        <v>#REF!</v>
      </c>
      <c r="L55" s="151" t="e">
        <f>INDEX(#REF!,MATCH($A55,#REF!,0))</f>
        <v>#REF!</v>
      </c>
      <c r="M55" s="151" t="e">
        <f>INDEX(#REF!,MATCH($A55,#REF!,0))</f>
        <v>#REF!</v>
      </c>
      <c r="N55" s="151" t="e">
        <f>INDEX(#REF!,MATCH($A55,#REF!,0))</f>
        <v>#REF!</v>
      </c>
      <c r="O55" s="151" t="e">
        <f>INDEX(#REF!,MATCH($A55,#REF!,0))</f>
        <v>#REF!</v>
      </c>
      <c r="P55" s="150">
        <f>(F55-$E$1)*0.6</f>
        <v>5.160000000000001</v>
      </c>
      <c r="Q55" s="150">
        <f>(G55-$E$1)*0.7</f>
        <v>11.620000000000001</v>
      </c>
      <c r="R55" s="150">
        <f>AVERAGE(SMALL(($D55:G55),{1,2,3,4}))-35.4</f>
        <v>12.600000000000001</v>
      </c>
      <c r="S55" s="150">
        <f>AVERAGE(SMALL((D55:H55),{1,2,3,4}))-35.4</f>
        <v>12.600000000000001</v>
      </c>
      <c r="T55" s="150">
        <f>AVERAGE(SMALL(($D55:I55),{1,2,3,4}))-35.4</f>
        <v>12.600000000000001</v>
      </c>
      <c r="U55" s="152">
        <f>COUNT(F55:O55)</f>
        <v>2</v>
      </c>
      <c r="V55" s="153">
        <v>0</v>
      </c>
    </row>
    <row r="56" spans="1:22" ht="15.75" x14ac:dyDescent="0.25">
      <c r="A56" s="35" t="s">
        <v>76</v>
      </c>
      <c r="B56" s="149" t="str">
        <f>INDEX('[1]2024 Sign Ups'!$B$2:$B$101,MATCH(A56,'[1]2024 Sign Ups'!$A$2:$A$101,0))</f>
        <v>Y</v>
      </c>
      <c r="C56" s="149">
        <v>3</v>
      </c>
      <c r="D56" s="150">
        <f>P56+35.4</f>
        <v>40.75</v>
      </c>
      <c r="E56" s="150">
        <f>D56</f>
        <v>40.75</v>
      </c>
      <c r="F56" s="151" t="s">
        <v>209</v>
      </c>
      <c r="G56" s="151">
        <v>44</v>
      </c>
      <c r="H56" s="151">
        <v>43</v>
      </c>
      <c r="I56" s="151">
        <v>43</v>
      </c>
      <c r="J56" s="151" t="e">
        <f>INDEX(#REF!,MATCH($A56,#REF!,0))</f>
        <v>#REF!</v>
      </c>
      <c r="K56" s="151" t="e">
        <f>INDEX(#REF!,MATCH($A56,#REF!,0))</f>
        <v>#REF!</v>
      </c>
      <c r="L56" s="151" t="e">
        <f>INDEX(#REF!,MATCH($A56,#REF!,0))</f>
        <v>#REF!</v>
      </c>
      <c r="M56" s="151" t="e">
        <f>INDEX(#REF!,MATCH($A56,#REF!,0))</f>
        <v>#REF!</v>
      </c>
      <c r="N56" s="151" t="e">
        <f>INDEX(#REF!,MATCH($A56,#REF!,0))</f>
        <v>#REF!</v>
      </c>
      <c r="O56" s="151" t="e">
        <f>INDEX(#REF!,MATCH($A56,#REF!,0))</f>
        <v>#REF!</v>
      </c>
      <c r="P56" s="150">
        <f>VLOOKUP($A56,'[1]2024 Sign Ups'!$A$2:$T$101,3,FALSE)</f>
        <v>5.3500000000000014</v>
      </c>
      <c r="Q56" s="150">
        <f>AVERAGE(SMALL((D56:F56),{1,2}))-$E$1</f>
        <v>5.3500000000000014</v>
      </c>
      <c r="R56" s="150">
        <f>AVERAGE(SMALL(($D56:G56),{1,2,3}))-35.4</f>
        <v>6.4333333333333371</v>
      </c>
      <c r="S56" s="150">
        <f>AVERAGE(SMALL((D56:H56),{1,2,3,4}))-35.4</f>
        <v>6.7250000000000014</v>
      </c>
      <c r="T56" s="150">
        <f>AVERAGE(SMALL(($D56:I56),{1,2,3,4}))-35.4</f>
        <v>6.4750000000000014</v>
      </c>
      <c r="U56" s="152">
        <f>COUNT(F56:O56)</f>
        <v>3</v>
      </c>
      <c r="V56" s="153">
        <v>2</v>
      </c>
    </row>
    <row r="57" spans="1:22" ht="15.75" x14ac:dyDescent="0.25">
      <c r="A57" s="35" t="s">
        <v>132</v>
      </c>
      <c r="B57" s="149" t="str">
        <f>INDEX('[1]2024 Sign Ups'!$B$2:$B$101,MATCH(A57,'[1]2024 Sign Ups'!$A$2:$A$101,0))</f>
        <v>Y</v>
      </c>
      <c r="C57" s="149">
        <v>10</v>
      </c>
      <c r="D57" s="158">
        <f>P57+35.4</f>
        <v>41.625</v>
      </c>
      <c r="E57" s="150">
        <f>D57</f>
        <v>41.625</v>
      </c>
      <c r="F57" s="151">
        <v>45</v>
      </c>
      <c r="G57" s="151">
        <v>43</v>
      </c>
      <c r="H57" s="151">
        <v>38</v>
      </c>
      <c r="I57" s="151">
        <v>45</v>
      </c>
      <c r="J57" s="151" t="e">
        <f>INDEX(#REF!,MATCH($A57,#REF!,0))</f>
        <v>#REF!</v>
      </c>
      <c r="K57" s="151" t="e">
        <f>INDEX(#REF!,MATCH($A57,#REF!,0))</f>
        <v>#REF!</v>
      </c>
      <c r="L57" s="151" t="e">
        <f>INDEX(#REF!,MATCH($A57,#REF!,0))</f>
        <v>#REF!</v>
      </c>
      <c r="M57" s="151" t="e">
        <f>INDEX(#REF!,MATCH($A57,#REF!,0))</f>
        <v>#REF!</v>
      </c>
      <c r="N57" s="151" t="e">
        <f>INDEX(#REF!,MATCH($A57,#REF!,0))</f>
        <v>#REF!</v>
      </c>
      <c r="O57" s="151" t="e">
        <f>INDEX(#REF!,MATCH($A57,#REF!,0))</f>
        <v>#REF!</v>
      </c>
      <c r="P57" s="150">
        <f>VLOOKUP($A57,'[1]2024 Sign Ups'!$A$2:$T$101,3,FALSE)</f>
        <v>6.2250000000000014</v>
      </c>
      <c r="Q57" s="150">
        <f>AVERAGE(SMALL((D57:F57),{1,2,3}))-$E$1</f>
        <v>7.3500000000000014</v>
      </c>
      <c r="R57" s="150">
        <f>AVERAGE(SMALL(($D57:G57),{1,2,3,4}))-35.4</f>
        <v>7.4125000000000014</v>
      </c>
      <c r="S57" s="150">
        <f>AVERAGE(SMALL((D57:H57),{1,2,3,4}))-35.4</f>
        <v>5.6625000000000014</v>
      </c>
      <c r="T57" s="150">
        <f>AVERAGE(SMALL(($E57:I57),{1,2,3,4}))-35.4</f>
        <v>6.5062500000000014</v>
      </c>
      <c r="U57" s="152">
        <f>COUNT(F57:O57)</f>
        <v>4</v>
      </c>
      <c r="V57" s="153">
        <v>2</v>
      </c>
    </row>
    <row r="58" spans="1:22" ht="15.75" x14ac:dyDescent="0.25">
      <c r="A58" s="35" t="s">
        <v>100</v>
      </c>
      <c r="B58" s="149" t="str">
        <f>INDEX('[1]2024 Sign Ups'!$B$2:$B$101,MATCH(A58,'[1]2024 Sign Ups'!$A$2:$A$101,0))</f>
        <v>Y</v>
      </c>
      <c r="C58" s="149">
        <v>5</v>
      </c>
      <c r="D58" s="158">
        <f>P58+35.4</f>
        <v>42.666666666666664</v>
      </c>
      <c r="E58" s="150">
        <f>D58</f>
        <v>42.666666666666664</v>
      </c>
      <c r="F58" s="151">
        <v>44</v>
      </c>
      <c r="G58" s="151">
        <v>45</v>
      </c>
      <c r="H58" s="151">
        <v>45</v>
      </c>
      <c r="I58" s="151">
        <v>44</v>
      </c>
      <c r="J58" s="151" t="e">
        <f>INDEX(#REF!,MATCH($A58,#REF!,0))</f>
        <v>#REF!</v>
      </c>
      <c r="K58" s="151" t="e">
        <f>INDEX(#REF!,MATCH($A58,#REF!,0))</f>
        <v>#REF!</v>
      </c>
      <c r="L58" s="151" t="e">
        <f>INDEX(#REF!,MATCH($A58,#REF!,0))</f>
        <v>#REF!</v>
      </c>
      <c r="M58" s="151" t="e">
        <f>INDEX(#REF!,MATCH($A58,#REF!,0))</f>
        <v>#REF!</v>
      </c>
      <c r="N58" s="151" t="e">
        <f>INDEX(#REF!,MATCH($A58,#REF!,0))</f>
        <v>#REF!</v>
      </c>
      <c r="O58" s="151" t="e">
        <f>INDEX(#REF!,MATCH($A58,#REF!,0))</f>
        <v>#REF!</v>
      </c>
      <c r="P58" s="150">
        <f>VLOOKUP($A58,'[1]2024 Sign Ups'!$A$2:$T$101,3,FALSE)</f>
        <v>7.2666666666666657</v>
      </c>
      <c r="Q58" s="150">
        <f>AVERAGE(SMALL((D58:F58),{1,2,3}))-$E$1</f>
        <v>7.7111111111111086</v>
      </c>
      <c r="R58" s="150">
        <f>AVERAGE(SMALL(($D58:G58),{1,2,3,4}))-35.4</f>
        <v>8.18333333333333</v>
      </c>
      <c r="S58" s="150">
        <f>AVERAGE(SMALL((D58:H58),{1,2,3,4}))-35.4</f>
        <v>8.18333333333333</v>
      </c>
      <c r="T58" s="150">
        <f>AVERAGE(SMALL(($E58:I58),{1,2,3,4}))-35.4</f>
        <v>8.5166666666666657</v>
      </c>
      <c r="U58" s="152">
        <f>COUNT(F58:O58)</f>
        <v>4</v>
      </c>
      <c r="V58" s="153">
        <v>2</v>
      </c>
    </row>
    <row r="59" spans="1:22" ht="15.75" x14ac:dyDescent="0.25">
      <c r="A59" s="35" t="s">
        <v>129</v>
      </c>
      <c r="B59" s="149" t="str">
        <f>INDEX('[1]2024 Sign Ups'!$B$2:$B$101,MATCH(A59,'[1]2024 Sign Ups'!$A$2:$A$101,0))</f>
        <v>Y</v>
      </c>
      <c r="C59" s="149">
        <v>7</v>
      </c>
      <c r="D59" s="150">
        <f>P59+35.4</f>
        <v>38.695</v>
      </c>
      <c r="E59" s="150">
        <f>D59</f>
        <v>38.695</v>
      </c>
      <c r="F59" s="151" t="s">
        <v>209</v>
      </c>
      <c r="G59" s="151" t="s">
        <v>209</v>
      </c>
      <c r="H59" s="151" t="s">
        <v>209</v>
      </c>
      <c r="I59" s="151">
        <v>44</v>
      </c>
      <c r="J59" s="151" t="e">
        <f>INDEX(#REF!,MATCH($A59,#REF!,0))</f>
        <v>#REF!</v>
      </c>
      <c r="K59" s="151" t="e">
        <f>INDEX(#REF!,MATCH($A59,#REF!,0))</f>
        <v>#REF!</v>
      </c>
      <c r="L59" s="151" t="e">
        <f>INDEX(#REF!,MATCH($A59,#REF!,0))</f>
        <v>#REF!</v>
      </c>
      <c r="M59" s="151" t="e">
        <f>INDEX(#REF!,MATCH($A59,#REF!,0))</f>
        <v>#REF!</v>
      </c>
      <c r="N59" s="151" t="e">
        <f>INDEX(#REF!,MATCH($A59,#REF!,0))</f>
        <v>#REF!</v>
      </c>
      <c r="O59" s="151" t="e">
        <f>INDEX(#REF!,MATCH($A59,#REF!,0))</f>
        <v>#REF!</v>
      </c>
      <c r="P59" s="150">
        <f>VLOOKUP($A59,'[1]2024 Sign Ups'!$A$2:$T$101,3,FALSE)</f>
        <v>3.2950000000000017</v>
      </c>
      <c r="Q59" s="150">
        <f>AVERAGE(SMALL((D59:F59),{1,2}))-$E$1</f>
        <v>3.2950000000000017</v>
      </c>
      <c r="R59" s="150">
        <f>AVERAGE(SMALL((D59:G59),{1,2}))-$E$1</f>
        <v>3.2950000000000017</v>
      </c>
      <c r="S59" s="150">
        <f>AVERAGE(SMALL((D59:H59),{1,2}))-$E$1</f>
        <v>3.2950000000000017</v>
      </c>
      <c r="T59" s="150">
        <f>AVERAGE(SMALL((D59:I59),{1,2,3}))-$E$1</f>
        <v>5.0633333333333326</v>
      </c>
      <c r="U59" s="152">
        <f>COUNT(F59:O59)</f>
        <v>1</v>
      </c>
      <c r="V59" s="153">
        <v>2</v>
      </c>
    </row>
    <row r="60" spans="1:22" ht="15.75" x14ac:dyDescent="0.25">
      <c r="A60" s="35" t="s">
        <v>77</v>
      </c>
      <c r="B60" s="149" t="str">
        <f>INDEX('[1]2024 Sign Ups'!$B$2:$B$101,MATCH(A60,'[1]2024 Sign Ups'!$A$2:$A$101,0))</f>
        <v>Y</v>
      </c>
      <c r="C60" s="149">
        <v>4</v>
      </c>
      <c r="D60" s="158">
        <f>P60+35.4</f>
        <v>43.833333333333336</v>
      </c>
      <c r="E60" s="150">
        <f>D60</f>
        <v>43.833333333333336</v>
      </c>
      <c r="F60" s="151">
        <v>44</v>
      </c>
      <c r="G60" s="151">
        <v>45</v>
      </c>
      <c r="H60" s="151">
        <v>46</v>
      </c>
      <c r="I60" s="151">
        <v>43</v>
      </c>
      <c r="J60" s="151" t="e">
        <f>INDEX(#REF!,MATCH($A60,#REF!,0))</f>
        <v>#REF!</v>
      </c>
      <c r="K60" s="151" t="e">
        <f>INDEX(#REF!,MATCH($A60,#REF!,0))</f>
        <v>#REF!</v>
      </c>
      <c r="L60" s="151" t="e">
        <f>INDEX(#REF!,MATCH($A60,#REF!,0))</f>
        <v>#REF!</v>
      </c>
      <c r="M60" s="151" t="e">
        <f>INDEX(#REF!,MATCH($A60,#REF!,0))</f>
        <v>#REF!</v>
      </c>
      <c r="N60" s="151" t="e">
        <f>INDEX(#REF!,MATCH($A60,#REF!,0))</f>
        <v>#REF!</v>
      </c>
      <c r="O60" s="151" t="e">
        <f>INDEX(#REF!,MATCH($A60,#REF!,0))</f>
        <v>#REF!</v>
      </c>
      <c r="P60" s="150">
        <f>VLOOKUP($A60,'[1]2024 Sign Ups'!$A$2:$T$101,3,FALSE)</f>
        <v>8.4333333333333371</v>
      </c>
      <c r="Q60" s="150">
        <f>AVERAGE(SMALL((D60:F60),{1,2,3}))-$E$1</f>
        <v>8.4888888888888943</v>
      </c>
      <c r="R60" s="150">
        <f>AVERAGE(SMALL(($D60:G60),{1,2,3,4}))-35.4</f>
        <v>8.7666666666666728</v>
      </c>
      <c r="S60" s="150">
        <f>AVERAGE(SMALL((D60:H60),{1,2,3,4}))-35.4</f>
        <v>8.7666666666666728</v>
      </c>
      <c r="T60" s="150">
        <f>AVERAGE(SMALL(($E60:I60),{1,2,3,4}))-35.4</f>
        <v>8.5583333333333371</v>
      </c>
      <c r="U60" s="152">
        <f>COUNT(F60:O60)</f>
        <v>4</v>
      </c>
      <c r="V60" s="153">
        <v>2</v>
      </c>
    </row>
    <row r="61" spans="1:22" ht="15.75" x14ac:dyDescent="0.25">
      <c r="A61" s="35" t="s">
        <v>54</v>
      </c>
      <c r="B61" s="149" t="str">
        <f>INDEX('[1]2024 Sign Ups'!$B$2:$B$101,MATCH(A61,'[1]2024 Sign Ups'!$A$2:$A$101,0))</f>
        <v>Y</v>
      </c>
      <c r="C61" s="149">
        <v>1</v>
      </c>
      <c r="D61" s="150">
        <f>P61+35.4</f>
        <v>43.666666666666664</v>
      </c>
      <c r="E61" s="150">
        <f>D61</f>
        <v>43.666666666666664</v>
      </c>
      <c r="F61" s="151">
        <v>40</v>
      </c>
      <c r="G61" s="151">
        <v>47</v>
      </c>
      <c r="H61" s="151">
        <v>42</v>
      </c>
      <c r="I61" s="151" t="s">
        <v>209</v>
      </c>
      <c r="J61" s="151" t="e">
        <f>INDEX(#REF!,MATCH($A61,#REF!,0))</f>
        <v>#REF!</v>
      </c>
      <c r="K61" s="151" t="e">
        <f>INDEX(#REF!,MATCH($A61,#REF!,0))</f>
        <v>#REF!</v>
      </c>
      <c r="L61" s="151" t="e">
        <f>INDEX(#REF!,MATCH($A61,#REF!,0))</f>
        <v>#REF!</v>
      </c>
      <c r="M61" s="151" t="e">
        <f>INDEX(#REF!,MATCH($A61,#REF!,0))</f>
        <v>#REF!</v>
      </c>
      <c r="N61" s="151" t="e">
        <f>INDEX(#REF!,MATCH($A61,#REF!,0))</f>
        <v>#REF!</v>
      </c>
      <c r="O61" s="151" t="e">
        <f>INDEX(#REF!,MATCH($A61,#REF!,0))</f>
        <v>#REF!</v>
      </c>
      <c r="P61" s="150">
        <f>VLOOKUP($A61,'[1]2024 Sign Ups'!$A$2:$T$101,3,FALSE)</f>
        <v>8.2666666666666657</v>
      </c>
      <c r="Q61" s="150">
        <f>AVERAGE(SMALL((D61:F61),{1,2,3}))-$E$1</f>
        <v>7.0444444444444372</v>
      </c>
      <c r="R61" s="150">
        <f>AVERAGE(SMALL(($D61:G61),{1,2,3,4}))-35.4</f>
        <v>8.18333333333333</v>
      </c>
      <c r="S61" s="150">
        <f>AVERAGE(SMALL((D61:H61),{1,2,3,4}))-35.4</f>
        <v>6.93333333333333</v>
      </c>
      <c r="T61" s="150">
        <f>AVERAGE(SMALL(($D61:I61),{1,2,3,4}))-35.4</f>
        <v>6.93333333333333</v>
      </c>
      <c r="U61" s="152">
        <f>COUNT(F61:O61)</f>
        <v>3</v>
      </c>
      <c r="V61" s="153">
        <v>2</v>
      </c>
    </row>
    <row r="62" spans="1:22" ht="15.75" x14ac:dyDescent="0.25">
      <c r="A62" s="35" t="s">
        <v>79</v>
      </c>
      <c r="B62" s="149" t="str">
        <f>INDEX('[1]2024 Sign Ups'!$B$2:$B$101,MATCH(A62,'[1]2024 Sign Ups'!$A$2:$A$101,0))</f>
        <v>Y</v>
      </c>
      <c r="C62" s="149">
        <v>4</v>
      </c>
      <c r="D62" s="150">
        <f>P62+35.4</f>
        <v>41.428571428571431</v>
      </c>
      <c r="E62" s="150">
        <f>D62</f>
        <v>41.428571428571431</v>
      </c>
      <c r="F62" s="151">
        <v>46</v>
      </c>
      <c r="G62" s="151" t="s">
        <v>209</v>
      </c>
      <c r="H62" s="151">
        <v>44</v>
      </c>
      <c r="I62" s="151">
        <v>45</v>
      </c>
      <c r="J62" s="151" t="e">
        <f>INDEX(#REF!,MATCH($A62,#REF!,0))</f>
        <v>#REF!</v>
      </c>
      <c r="K62" s="151" t="e">
        <f>INDEX(#REF!,MATCH($A62,#REF!,0))</f>
        <v>#REF!</v>
      </c>
      <c r="L62" s="151" t="e">
        <f>INDEX(#REF!,MATCH($A62,#REF!,0))</f>
        <v>#REF!</v>
      </c>
      <c r="M62" s="151" t="e">
        <f>INDEX(#REF!,MATCH($A62,#REF!,0))</f>
        <v>#REF!</v>
      </c>
      <c r="N62" s="151" t="e">
        <f>INDEX(#REF!,MATCH($A62,#REF!,0))</f>
        <v>#REF!</v>
      </c>
      <c r="O62" s="151" t="e">
        <f>INDEX(#REF!,MATCH($A62,#REF!,0))</f>
        <v>#REF!</v>
      </c>
      <c r="P62" s="150">
        <f>VLOOKUP($A62,'[1]2024 Sign Ups'!$A$2:$T$101,3,FALSE)</f>
        <v>6.028571428571432</v>
      </c>
      <c r="Q62" s="150">
        <f>AVERAGE(SMALL((D62:F62),{1,2,3}))-$E$1</f>
        <v>7.5523809523809575</v>
      </c>
      <c r="R62" s="150">
        <f>AVERAGE(SMALL(($D62:G62),{1,2,3}))-35.4</f>
        <v>7.5523809523809575</v>
      </c>
      <c r="S62" s="150">
        <f>AVERAGE(SMALL((D62:H62),{1,2,3,4}))-35.4</f>
        <v>7.8142857142857167</v>
      </c>
      <c r="T62" s="150">
        <f>AVERAGE(SMALL(($D62:I62),{1,2,3,4}))-35.4</f>
        <v>7.5642857142857167</v>
      </c>
      <c r="U62" s="152">
        <f>COUNT(F62:O62)</f>
        <v>3</v>
      </c>
      <c r="V62" s="153">
        <v>2</v>
      </c>
    </row>
    <row r="63" spans="1:22" ht="15.75" x14ac:dyDescent="0.25">
      <c r="A63" s="35" t="s">
        <v>71</v>
      </c>
      <c r="B63" s="149" t="str">
        <f>INDEX('[1]2024 Sign Ups'!$B$2:$B$101,MATCH(A63,'[1]2024 Sign Ups'!$A$2:$A$101,0))</f>
        <v>New</v>
      </c>
      <c r="C63" s="149">
        <v>4</v>
      </c>
      <c r="D63" s="158">
        <f>AVERAGE(F63:G63)</f>
        <v>44.5</v>
      </c>
      <c r="E63" s="150">
        <f>D63</f>
        <v>44.5</v>
      </c>
      <c r="F63" s="151">
        <v>45</v>
      </c>
      <c r="G63" s="151">
        <v>44</v>
      </c>
      <c r="H63" s="151">
        <v>43</v>
      </c>
      <c r="I63" s="151">
        <v>42</v>
      </c>
      <c r="J63" s="151" t="e">
        <f>INDEX(#REF!,MATCH($A63,#REF!,0))</f>
        <v>#REF!</v>
      </c>
      <c r="K63" s="151" t="e">
        <f>INDEX(#REF!,MATCH($A63,#REF!,0))</f>
        <v>#REF!</v>
      </c>
      <c r="L63" s="151" t="e">
        <f>INDEX(#REF!,MATCH($A63,#REF!,0))</f>
        <v>#REF!</v>
      </c>
      <c r="M63" s="151" t="e">
        <f>INDEX(#REF!,MATCH($A63,#REF!,0))</f>
        <v>#REF!</v>
      </c>
      <c r="N63" s="151" t="e">
        <f>INDEX(#REF!,MATCH($A63,#REF!,0))</f>
        <v>#REF!</v>
      </c>
      <c r="O63" s="151" t="e">
        <f>INDEX(#REF!,MATCH($A63,#REF!,0))</f>
        <v>#REF!</v>
      </c>
      <c r="P63" s="150">
        <f>(F63-$E$1)*0.6</f>
        <v>5.7600000000000007</v>
      </c>
      <c r="Q63" s="150">
        <f>(G63-$E$1)*0.6</f>
        <v>5.160000000000001</v>
      </c>
      <c r="R63" s="150">
        <f>AVERAGE(SMALL(($D63:G63),{1,2,3,4}))-35.4</f>
        <v>9.1000000000000014</v>
      </c>
      <c r="S63" s="150">
        <f>AVERAGE(SMALL((D63:H63),{1,2,3,4}))-35.4</f>
        <v>8.6000000000000014</v>
      </c>
      <c r="T63" s="150">
        <f>AVERAGE(SMALL(($E63:I63),{1,2,3,4}))-35.4</f>
        <v>7.9750000000000014</v>
      </c>
      <c r="U63" s="152">
        <f>COUNT(F63:O63)</f>
        <v>4</v>
      </c>
      <c r="V63" s="153">
        <v>0</v>
      </c>
    </row>
    <row r="64" spans="1:22" ht="15.75" x14ac:dyDescent="0.25">
      <c r="A64" s="35" t="s">
        <v>104</v>
      </c>
      <c r="B64" s="149" t="str">
        <f>INDEX('[1]2024 Sign Ups'!$B$2:$B$101,MATCH(A64,'[1]2024 Sign Ups'!$A$2:$A$101,0))</f>
        <v>Y</v>
      </c>
      <c r="C64" s="149">
        <v>2</v>
      </c>
      <c r="D64" s="150">
        <f>P64+35.4</f>
        <v>41.166666666666664</v>
      </c>
      <c r="E64" s="150">
        <f>D64</f>
        <v>41.166666666666664</v>
      </c>
      <c r="F64" s="151" t="s">
        <v>209</v>
      </c>
      <c r="G64" s="151">
        <v>35</v>
      </c>
      <c r="H64" s="151">
        <v>38</v>
      </c>
      <c r="I64" s="151">
        <v>39</v>
      </c>
      <c r="J64" s="151" t="e">
        <f>INDEX(#REF!,MATCH($A64,#REF!,0))</f>
        <v>#REF!</v>
      </c>
      <c r="K64" s="151" t="e">
        <f>INDEX(#REF!,MATCH($A64,#REF!,0))</f>
        <v>#REF!</v>
      </c>
      <c r="L64" s="151" t="e">
        <f>INDEX(#REF!,MATCH($A64,#REF!,0))</f>
        <v>#REF!</v>
      </c>
      <c r="M64" s="151" t="e">
        <f>INDEX(#REF!,MATCH($A64,#REF!,0))</f>
        <v>#REF!</v>
      </c>
      <c r="N64" s="151" t="e">
        <f>INDEX(#REF!,MATCH($A64,#REF!,0))</f>
        <v>#REF!</v>
      </c>
      <c r="O64" s="151" t="e">
        <f>INDEX(#REF!,MATCH($A64,#REF!,0))</f>
        <v>#REF!</v>
      </c>
      <c r="P64" s="150">
        <f>VLOOKUP($A64,'[1]2024 Sign Ups'!$A$2:$T$101,3,FALSE)</f>
        <v>5.7666666666666657</v>
      </c>
      <c r="Q64" s="150">
        <f>AVERAGE(SMALL((D64:F64),{1,2}))-$E$1</f>
        <v>5.7666666666666657</v>
      </c>
      <c r="R64" s="150">
        <f>AVERAGE(SMALL(($D64:G64),{1,2,3}))-35.4</f>
        <v>3.7111111111111086</v>
      </c>
      <c r="S64" s="150">
        <f>AVERAGE(SMALL((D64:H64),{1,2,3,4}))-35.4</f>
        <v>3.43333333333333</v>
      </c>
      <c r="T64" s="150">
        <f>AVERAGE(SMALL(($D64:I64),{1,2,3,4}))-35.4</f>
        <v>2.8916666666666657</v>
      </c>
      <c r="U64" s="152">
        <f>COUNT(F64:O64)</f>
        <v>3</v>
      </c>
      <c r="V64" s="153">
        <v>2</v>
      </c>
    </row>
    <row r="65" spans="1:22" ht="15.75" x14ac:dyDescent="0.25">
      <c r="A65" s="35" t="s">
        <v>140</v>
      </c>
      <c r="B65" s="149" t="str">
        <f>INDEX('[1]2024 Sign Ups'!$B$2:$B$101,MATCH(A65,'[1]2024 Sign Ups'!$A$2:$A$101,0))</f>
        <v>Y</v>
      </c>
      <c r="C65" s="149">
        <v>6</v>
      </c>
      <c r="D65" s="150">
        <f>P65+35.4</f>
        <v>40.333333333333336</v>
      </c>
      <c r="E65" s="150">
        <f>D65</f>
        <v>40.333333333333336</v>
      </c>
      <c r="F65" s="151">
        <v>43</v>
      </c>
      <c r="G65" s="151" t="s">
        <v>209</v>
      </c>
      <c r="H65" s="151" t="s">
        <v>209</v>
      </c>
      <c r="I65" s="151" t="s">
        <v>209</v>
      </c>
      <c r="J65" s="151" t="e">
        <f>INDEX(#REF!,MATCH($A65,#REF!,0))</f>
        <v>#REF!</v>
      </c>
      <c r="K65" s="151" t="e">
        <f>INDEX(#REF!,MATCH($A65,#REF!,0))</f>
        <v>#REF!</v>
      </c>
      <c r="L65" s="151" t="e">
        <f>INDEX(#REF!,MATCH($A65,#REF!,0))</f>
        <v>#REF!</v>
      </c>
      <c r="M65" s="151" t="e">
        <f>INDEX(#REF!,MATCH($A65,#REF!,0))</f>
        <v>#REF!</v>
      </c>
      <c r="N65" s="151" t="e">
        <f>INDEX(#REF!,MATCH($A65,#REF!,0))</f>
        <v>#REF!</v>
      </c>
      <c r="O65" s="151" t="e">
        <f>INDEX(#REF!,MATCH($A65,#REF!,0))</f>
        <v>#REF!</v>
      </c>
      <c r="P65" s="150">
        <f>VLOOKUP($A65,'[1]2024 Sign Ups'!$A$2:$T$101,3,FALSE)</f>
        <v>4.9333333333333371</v>
      </c>
      <c r="Q65" s="150">
        <f>AVERAGE(SMALL((D65:F65),{1,2,3}))-$E$1</f>
        <v>5.8222222222222229</v>
      </c>
      <c r="R65" s="150">
        <f>AVERAGE(SMALL(($D65:G65),{1,2,3}))-35.4</f>
        <v>5.8222222222222229</v>
      </c>
      <c r="S65" s="150">
        <f>AVERAGE(SMALL((D65:H65),{1,2,3}))-$E$1</f>
        <v>5.8222222222222229</v>
      </c>
      <c r="T65" s="150">
        <f>AVERAGE(SMALL((D65:I65),{1,2,3}))-$E$1</f>
        <v>5.8222222222222229</v>
      </c>
      <c r="U65" s="152">
        <f>COUNT(F65:O65)</f>
        <v>1</v>
      </c>
      <c r="V65" s="153">
        <v>2</v>
      </c>
    </row>
    <row r="66" spans="1:22" ht="15.75" x14ac:dyDescent="0.25">
      <c r="A66" s="35" t="s">
        <v>108</v>
      </c>
      <c r="B66" s="149" t="str">
        <f>INDEX('[1]2024 Sign Ups'!$B$2:$B$101,MATCH(A66,'[1]2024 Sign Ups'!$A$2:$A$101,0))</f>
        <v>Y</v>
      </c>
      <c r="C66" s="149">
        <v>2</v>
      </c>
      <c r="D66" s="150">
        <f>P66+35.4</f>
        <v>43.333333333333336</v>
      </c>
      <c r="E66" s="150">
        <f>D66</f>
        <v>43.333333333333336</v>
      </c>
      <c r="F66" s="151">
        <v>40</v>
      </c>
      <c r="G66" s="151" t="s">
        <v>209</v>
      </c>
      <c r="H66" s="151" t="s">
        <v>209</v>
      </c>
      <c r="I66" s="151">
        <v>44</v>
      </c>
      <c r="J66" s="151" t="e">
        <f>INDEX(#REF!,MATCH($A66,#REF!,0))</f>
        <v>#REF!</v>
      </c>
      <c r="K66" s="151" t="e">
        <f>INDEX(#REF!,MATCH($A66,#REF!,0))</f>
        <v>#REF!</v>
      </c>
      <c r="L66" s="151" t="e">
        <f>INDEX(#REF!,MATCH($A66,#REF!,0))</f>
        <v>#REF!</v>
      </c>
      <c r="M66" s="151" t="e">
        <f>INDEX(#REF!,MATCH($A66,#REF!,0))</f>
        <v>#REF!</v>
      </c>
      <c r="N66" s="151" t="e">
        <f>INDEX(#REF!,MATCH($A66,#REF!,0))</f>
        <v>#REF!</v>
      </c>
      <c r="O66" s="151" t="e">
        <f>INDEX(#REF!,MATCH($A66,#REF!,0))</f>
        <v>#REF!</v>
      </c>
      <c r="P66" s="150">
        <f>VLOOKUP($A66,'[1]2024 Sign Ups'!$A$2:$T$101,3,FALSE)</f>
        <v>7.9333333333333371</v>
      </c>
      <c r="Q66" s="150">
        <f>AVERAGE(SMALL((D66:F66),{1,2,3}))-$E$1</f>
        <v>6.82222222222223</v>
      </c>
      <c r="R66" s="150">
        <f>AVERAGE(SMALL(($D66:G66),{1,2,3}))-35.4</f>
        <v>6.82222222222223</v>
      </c>
      <c r="S66" s="150">
        <f>AVERAGE(SMALL((D66:H66),{1,2,3}))-$E$1</f>
        <v>6.82222222222223</v>
      </c>
      <c r="T66" s="150">
        <f>AVERAGE(SMALL(($D66:I66),{1,2,3,4}))-35.4</f>
        <v>7.2666666666666728</v>
      </c>
      <c r="U66" s="152">
        <f>COUNT(F66:O66)</f>
        <v>2</v>
      </c>
      <c r="V66" s="153">
        <v>2</v>
      </c>
    </row>
    <row r="67" spans="1:22" ht="15.75" x14ac:dyDescent="0.25">
      <c r="A67" s="35" t="s">
        <v>105</v>
      </c>
      <c r="B67" s="149" t="str">
        <f>INDEX('[1]2024 Sign Ups'!$B$2:$B$101,MATCH(A67,'[1]2024 Sign Ups'!$A$2:$A$101,0))</f>
        <v>Y</v>
      </c>
      <c r="C67" s="149">
        <v>5</v>
      </c>
      <c r="D67" s="158">
        <f>P67+35.4</f>
        <v>36.375</v>
      </c>
      <c r="E67" s="150">
        <f>D67</f>
        <v>36.375</v>
      </c>
      <c r="F67" s="151">
        <v>37</v>
      </c>
      <c r="G67" s="151">
        <v>38</v>
      </c>
      <c r="H67" s="151">
        <v>37</v>
      </c>
      <c r="I67" s="151">
        <v>38</v>
      </c>
      <c r="J67" s="151" t="e">
        <f>INDEX(#REF!,MATCH($A67,#REF!,0))</f>
        <v>#REF!</v>
      </c>
      <c r="K67" s="151" t="e">
        <f>INDEX(#REF!,MATCH($A67,#REF!,0))</f>
        <v>#REF!</v>
      </c>
      <c r="L67" s="151" t="e">
        <f>INDEX(#REF!,MATCH($A67,#REF!,0))</f>
        <v>#REF!</v>
      </c>
      <c r="M67" s="151" t="e">
        <f>INDEX(#REF!,MATCH($A67,#REF!,0))</f>
        <v>#REF!</v>
      </c>
      <c r="N67" s="151" t="e">
        <f>INDEX(#REF!,MATCH($A67,#REF!,0))</f>
        <v>#REF!</v>
      </c>
      <c r="O67" s="151" t="e">
        <f>INDEX(#REF!,MATCH($A67,#REF!,0))</f>
        <v>#REF!</v>
      </c>
      <c r="P67" s="150">
        <f>VLOOKUP($A67,'[1]2024 Sign Ups'!$A$2:$T$101,3,FALSE)</f>
        <v>0.97500000000000142</v>
      </c>
      <c r="Q67" s="150">
        <f>AVERAGE(SMALL((D67:F67),{1,2,3}))-$E$1</f>
        <v>1.1833333333333371</v>
      </c>
      <c r="R67" s="150">
        <f>AVERAGE(SMALL(($D67:G67),{1,2,3,4}))-35.4</f>
        <v>1.5375000000000014</v>
      </c>
      <c r="S67" s="150">
        <f>AVERAGE(SMALL((D67:H67),{1,2,3,4}))-35.4</f>
        <v>1.2875000000000014</v>
      </c>
      <c r="T67" s="150">
        <f>AVERAGE(SMALL(($E67:I67),{1,2,3,4}))-35.4</f>
        <v>1.6937500000000014</v>
      </c>
      <c r="U67" s="152">
        <f>COUNT(F67:O67)</f>
        <v>4</v>
      </c>
      <c r="V67" s="153">
        <v>2</v>
      </c>
    </row>
    <row r="68" spans="1:22" ht="15.75" x14ac:dyDescent="0.25">
      <c r="A68" s="35" t="s">
        <v>125</v>
      </c>
      <c r="B68" s="149" t="str">
        <f>INDEX('[1]2024 Sign Ups'!$B$2:$B$101,MATCH(A68,'[1]2024 Sign Ups'!$A$2:$A$101,0))</f>
        <v>Y</v>
      </c>
      <c r="C68" s="149">
        <v>7</v>
      </c>
      <c r="D68" s="158">
        <f>P68+35.4</f>
        <v>47.857142857142854</v>
      </c>
      <c r="E68" s="150">
        <f>D68</f>
        <v>47.857142857142854</v>
      </c>
      <c r="F68" s="151">
        <v>49</v>
      </c>
      <c r="G68" s="151">
        <v>45</v>
      </c>
      <c r="H68" s="151">
        <v>49</v>
      </c>
      <c r="I68" s="151">
        <v>46</v>
      </c>
      <c r="J68" s="151" t="e">
        <f>INDEX(#REF!,MATCH($A68,#REF!,0))</f>
        <v>#REF!</v>
      </c>
      <c r="K68" s="151" t="e">
        <f>INDEX(#REF!,MATCH($A68,#REF!,0))</f>
        <v>#REF!</v>
      </c>
      <c r="L68" s="151" t="e">
        <f>INDEX(#REF!,MATCH($A68,#REF!,0))</f>
        <v>#REF!</v>
      </c>
      <c r="M68" s="151" t="e">
        <f>INDEX(#REF!,MATCH($A68,#REF!,0))</f>
        <v>#REF!</v>
      </c>
      <c r="N68" s="151" t="e">
        <f>INDEX(#REF!,MATCH($A68,#REF!,0))</f>
        <v>#REF!</v>
      </c>
      <c r="O68" s="151" t="e">
        <f>INDEX(#REF!,MATCH($A68,#REF!,0))</f>
        <v>#REF!</v>
      </c>
      <c r="P68" s="150">
        <f>VLOOKUP($A68,'[1]2024 Sign Ups'!$A$2:$T$101,3,FALSE)</f>
        <v>12.457142857142856</v>
      </c>
      <c r="Q68" s="150">
        <f>AVERAGE(SMALL((D68:F68),{1,2,3}))-$E$1</f>
        <v>12.838095238095242</v>
      </c>
      <c r="R68" s="150">
        <f>AVERAGE(SMALL(($D68:G68),{1,2,3,4}))-35.4</f>
        <v>12.028571428571432</v>
      </c>
      <c r="S68" s="150">
        <f>AVERAGE(SMALL((D68:H68),{1,2,3,4}))-35.4</f>
        <v>12.028571428571432</v>
      </c>
      <c r="T68" s="150">
        <f>AVERAGE(SMALL(($E68:I68),{1,2,3,4}))-35.4</f>
        <v>11.564285714285717</v>
      </c>
      <c r="U68" s="152">
        <f>COUNT(F68:O68)</f>
        <v>4</v>
      </c>
      <c r="V68" s="153">
        <v>2</v>
      </c>
    </row>
    <row r="69" spans="1:22" ht="15.75" x14ac:dyDescent="0.25">
      <c r="A69" s="65" t="s">
        <v>133</v>
      </c>
      <c r="B69" s="149" t="str">
        <f>INDEX('[1]2024 Sign Ups'!$B$2:$B$101,MATCH(A69,'[1]2024 Sign Ups'!$A$2:$A$101,0))</f>
        <v>Y</v>
      </c>
      <c r="C69" s="149">
        <v>9</v>
      </c>
      <c r="D69" s="150">
        <f>P69+35.4</f>
        <v>39.166666666666664</v>
      </c>
      <c r="E69" s="150">
        <f>D69</f>
        <v>39.166666666666664</v>
      </c>
      <c r="F69" s="151" t="s">
        <v>209</v>
      </c>
      <c r="G69" s="151">
        <v>40</v>
      </c>
      <c r="H69" s="151">
        <v>40</v>
      </c>
      <c r="I69" s="151" t="s">
        <v>209</v>
      </c>
      <c r="J69" s="151" t="e">
        <f>INDEX(#REF!,MATCH($A69,#REF!,0))</f>
        <v>#REF!</v>
      </c>
      <c r="K69" s="151" t="e">
        <f>INDEX(#REF!,MATCH($A69,#REF!,0))</f>
        <v>#REF!</v>
      </c>
      <c r="L69" s="151" t="e">
        <f>INDEX(#REF!,MATCH($A69,#REF!,0))</f>
        <v>#REF!</v>
      </c>
      <c r="M69" s="151" t="e">
        <f>INDEX(#REF!,MATCH($A69,#REF!,0))</f>
        <v>#REF!</v>
      </c>
      <c r="N69" s="151" t="e">
        <f>INDEX(#REF!,MATCH($A69,#REF!,0))</f>
        <v>#REF!</v>
      </c>
      <c r="O69" s="151" t="e">
        <f>INDEX(#REF!,MATCH($A69,#REF!,0))</f>
        <v>#REF!</v>
      </c>
      <c r="P69" s="150">
        <f>VLOOKUP($A69,'[1]2024 Sign Ups'!$A$2:$T$101,3,FALSE)</f>
        <v>3.7666666666666657</v>
      </c>
      <c r="Q69" s="150">
        <f>AVERAGE(SMALL((D69:F69),{1,2}))-$E$1</f>
        <v>3.7666666666666657</v>
      </c>
      <c r="R69" s="150">
        <f>AVERAGE(SMALL(($D69:G69),{1,2,3}))-35.4</f>
        <v>4.0444444444444443</v>
      </c>
      <c r="S69" s="150">
        <f>AVERAGE(SMALL((D69:H69),{1,2,3,4}))-35.4</f>
        <v>4.18333333333333</v>
      </c>
      <c r="T69" s="150">
        <f>AVERAGE(SMALL(($D69:I69),{1,2,3,4}))-35.4</f>
        <v>4.18333333333333</v>
      </c>
      <c r="U69" s="152">
        <f>COUNT(F69:O69)</f>
        <v>2</v>
      </c>
      <c r="V69" s="153">
        <v>2</v>
      </c>
    </row>
    <row r="70" spans="1:22" ht="15.75" x14ac:dyDescent="0.25">
      <c r="A70" s="35" t="s">
        <v>75</v>
      </c>
      <c r="B70" s="149" t="str">
        <f>INDEX('[1]2024 Sign Ups'!$B$2:$B$101,MATCH(A70,'[1]2024 Sign Ups'!$A$2:$A$101,0))</f>
        <v>Y</v>
      </c>
      <c r="C70" s="149">
        <v>4</v>
      </c>
      <c r="D70" s="150">
        <f>P70+35.4</f>
        <v>36.125</v>
      </c>
      <c r="E70" s="150">
        <f>D70</f>
        <v>36.125</v>
      </c>
      <c r="F70" s="151" t="s">
        <v>209</v>
      </c>
      <c r="G70" s="151" t="s">
        <v>209</v>
      </c>
      <c r="H70" s="151">
        <v>37</v>
      </c>
      <c r="I70" s="151">
        <v>35</v>
      </c>
      <c r="J70" s="151" t="e">
        <f>INDEX(#REF!,MATCH($A70,#REF!,0))</f>
        <v>#REF!</v>
      </c>
      <c r="K70" s="151" t="e">
        <f>INDEX(#REF!,MATCH($A70,#REF!,0))</f>
        <v>#REF!</v>
      </c>
      <c r="L70" s="151" t="e">
        <f>INDEX(#REF!,MATCH($A70,#REF!,0))</f>
        <v>#REF!</v>
      </c>
      <c r="M70" s="151" t="e">
        <f>INDEX(#REF!,MATCH($A70,#REF!,0))</f>
        <v>#REF!</v>
      </c>
      <c r="N70" s="151" t="e">
        <f>INDEX(#REF!,MATCH($A70,#REF!,0))</f>
        <v>#REF!</v>
      </c>
      <c r="O70" s="151" t="e">
        <f>INDEX(#REF!,MATCH($A70,#REF!,0))</f>
        <v>#REF!</v>
      </c>
      <c r="P70" s="150">
        <f>VLOOKUP($A70,'[1]2024 Sign Ups'!$A$2:$T$101,3,FALSE)</f>
        <v>0.72500000000000142</v>
      </c>
      <c r="Q70" s="150">
        <f>AVERAGE(SMALL((D70:F70),{1,2}))-$E$1</f>
        <v>0.72500000000000142</v>
      </c>
      <c r="R70" s="150">
        <f>AVERAGE(SMALL((D70:G70),{1,2}))-$E$1</f>
        <v>0.72500000000000142</v>
      </c>
      <c r="S70" s="150">
        <f>AVERAGE(SMALL((D70:H70),{1,2,3}))-$E$1</f>
        <v>1.0166666666666657</v>
      </c>
      <c r="T70" s="150">
        <f>AVERAGE(SMALL(($D70:I70),{1,2,3,4}))-35.4</f>
        <v>0.66250000000000142</v>
      </c>
      <c r="U70" s="152">
        <f>COUNT(F70:O70)</f>
        <v>2</v>
      </c>
      <c r="V70" s="153">
        <v>2</v>
      </c>
    </row>
    <row r="71" spans="1:22" ht="15.75" x14ac:dyDescent="0.25">
      <c r="A71" s="35" t="s">
        <v>50</v>
      </c>
      <c r="B71" s="149" t="str">
        <f>INDEX('[1]2024 Sign Ups'!$B$2:$B$101,MATCH(A71,'[1]2024 Sign Ups'!$A$2:$A$101,0))</f>
        <v>Y</v>
      </c>
      <c r="C71" s="149">
        <v>8</v>
      </c>
      <c r="D71" s="158">
        <f>P71+35.4</f>
        <v>45.625</v>
      </c>
      <c r="E71" s="150">
        <f>D71</f>
        <v>45.625</v>
      </c>
      <c r="F71" s="151">
        <v>46</v>
      </c>
      <c r="G71" s="151">
        <v>50</v>
      </c>
      <c r="H71" s="151">
        <v>44</v>
      </c>
      <c r="I71" s="151">
        <v>48</v>
      </c>
      <c r="J71" s="151" t="e">
        <f>INDEX(#REF!,MATCH($A71,#REF!,0))</f>
        <v>#REF!</v>
      </c>
      <c r="K71" s="151" t="e">
        <f>INDEX(#REF!,MATCH($A71,#REF!,0))</f>
        <v>#REF!</v>
      </c>
      <c r="L71" s="151" t="e">
        <f>INDEX(#REF!,MATCH($A71,#REF!,0))</f>
        <v>#REF!</v>
      </c>
      <c r="M71" s="151" t="e">
        <f>INDEX(#REF!,MATCH($A71,#REF!,0))</f>
        <v>#REF!</v>
      </c>
      <c r="N71" s="151" t="e">
        <f>INDEX(#REF!,MATCH($A71,#REF!,0))</f>
        <v>#REF!</v>
      </c>
      <c r="O71" s="151" t="e">
        <f>INDEX(#REF!,MATCH($A71,#REF!,0))</f>
        <v>#REF!</v>
      </c>
      <c r="P71" s="150">
        <f>VLOOKUP($A71,'[1]2024 Sign Ups'!$A$2:$T$101,3,FALSE)</f>
        <v>10.225000000000001</v>
      </c>
      <c r="Q71" s="150">
        <f>AVERAGE(SMALL((D71:F71),{1,2,3}))-$E$1</f>
        <v>10.350000000000001</v>
      </c>
      <c r="R71" s="150">
        <f>AVERAGE(SMALL(($D71:G71),{1,2,3,4}))-35.4</f>
        <v>11.412500000000001</v>
      </c>
      <c r="S71" s="150">
        <f>AVERAGE(SMALL((D71:H71),{1,2,3,4}))-35.4</f>
        <v>9.9125000000000014</v>
      </c>
      <c r="T71" s="150">
        <f>AVERAGE(SMALL(($E71:I71),{1,2,3,4}))-35.4</f>
        <v>10.506250000000001</v>
      </c>
      <c r="U71" s="152">
        <f>COUNT(F71:O71)</f>
        <v>4</v>
      </c>
      <c r="V71" s="153">
        <v>2</v>
      </c>
    </row>
    <row r="72" spans="1:22" ht="15.75" x14ac:dyDescent="0.25">
      <c r="A72" s="35" t="s">
        <v>114</v>
      </c>
      <c r="B72" s="149" t="str">
        <f>INDEX('[1]2024 Sign Ups'!$B$2:$B$101,MATCH(A72,'[1]2024 Sign Ups'!$A$2:$A$101,0))</f>
        <v>New</v>
      </c>
      <c r="C72" s="149">
        <v>5</v>
      </c>
      <c r="D72" s="150">
        <f>AVERAGE(F72:G72)</f>
        <v>49</v>
      </c>
      <c r="E72" s="150">
        <f>D72</f>
        <v>49</v>
      </c>
      <c r="F72" s="151">
        <v>48</v>
      </c>
      <c r="G72" s="151">
        <v>50</v>
      </c>
      <c r="H72" s="151">
        <v>46</v>
      </c>
      <c r="I72" s="151" t="s">
        <v>209</v>
      </c>
      <c r="J72" s="151" t="e">
        <f>INDEX(#REF!,MATCH($A72,#REF!,0))</f>
        <v>#REF!</v>
      </c>
      <c r="K72" s="151" t="e">
        <f>INDEX(#REF!,MATCH($A72,#REF!,0))</f>
        <v>#REF!</v>
      </c>
      <c r="L72" s="151" t="e">
        <f>INDEX(#REF!,MATCH($A72,#REF!,0))</f>
        <v>#REF!</v>
      </c>
      <c r="M72" s="151" t="e">
        <f>INDEX(#REF!,MATCH($A72,#REF!,0))</f>
        <v>#REF!</v>
      </c>
      <c r="N72" s="151" t="e">
        <f>INDEX(#REF!,MATCH($A72,#REF!,0))</f>
        <v>#REF!</v>
      </c>
      <c r="O72" s="151" t="e">
        <f>INDEX(#REF!,MATCH($A72,#REF!,0))</f>
        <v>#REF!</v>
      </c>
      <c r="P72" s="150">
        <f>(F72-$E$1)*0.7</f>
        <v>8.82</v>
      </c>
      <c r="Q72" s="150">
        <f>(G72-$E$1)*0.7</f>
        <v>10.220000000000001</v>
      </c>
      <c r="R72" s="150">
        <f>AVERAGE(SMALL(($D72:G72),{1,2,3,4}))-35.4</f>
        <v>13.600000000000001</v>
      </c>
      <c r="S72" s="150">
        <f>AVERAGE(SMALL((D72:H72),{1,2,3,4}))-35.4</f>
        <v>12.600000000000001</v>
      </c>
      <c r="T72" s="150">
        <f>AVERAGE(SMALL(($D72:I72),{1,2,3,4}))-35.4</f>
        <v>12.600000000000001</v>
      </c>
      <c r="U72" s="152">
        <f>COUNT(F72:O72)</f>
        <v>3</v>
      </c>
      <c r="V72" s="153">
        <v>0</v>
      </c>
    </row>
    <row r="73" spans="1:22" ht="15.75" x14ac:dyDescent="0.25">
      <c r="A73" s="56" t="s">
        <v>81</v>
      </c>
      <c r="B73" s="149" t="str">
        <f>INDEX('[1]2024 Sign Ups'!$B$2:$B$101,MATCH(A73,'[1]2024 Sign Ups'!$A$2:$A$101,0))</f>
        <v>Y</v>
      </c>
      <c r="C73" s="149">
        <v>4</v>
      </c>
      <c r="D73" s="158">
        <f>P73+35.4</f>
        <v>40.5</v>
      </c>
      <c r="E73" s="150">
        <f>D73</f>
        <v>40.5</v>
      </c>
      <c r="F73" s="151">
        <v>44</v>
      </c>
      <c r="G73" s="151">
        <v>43</v>
      </c>
      <c r="H73" s="151">
        <v>45</v>
      </c>
      <c r="I73" s="151">
        <v>46</v>
      </c>
      <c r="J73" s="151" t="e">
        <f>INDEX(#REF!,MATCH($A73,#REF!,0))</f>
        <v>#REF!</v>
      </c>
      <c r="K73" s="151" t="e">
        <f>INDEX(#REF!,MATCH($A73,#REF!,0))</f>
        <v>#REF!</v>
      </c>
      <c r="L73" s="151" t="e">
        <f>INDEX(#REF!,MATCH($A73,#REF!,0))</f>
        <v>#REF!</v>
      </c>
      <c r="M73" s="151" t="e">
        <f>INDEX(#REF!,MATCH($A73,#REF!,0))</f>
        <v>#REF!</v>
      </c>
      <c r="N73" s="151" t="e">
        <f>INDEX(#REF!,MATCH($A73,#REF!,0))</f>
        <v>#REF!</v>
      </c>
      <c r="O73" s="151" t="e">
        <f>INDEX(#REF!,MATCH($A73,#REF!,0))</f>
        <v>#REF!</v>
      </c>
      <c r="P73" s="150">
        <f>VLOOKUP($A73,'[1]2024 Sign Ups'!$A$2:$T$101,3,FALSE)</f>
        <v>5.1000000000000014</v>
      </c>
      <c r="Q73" s="150">
        <f>AVERAGE(SMALL((D73:F73),{1,2,3}))-$E$1</f>
        <v>6.2666666666666657</v>
      </c>
      <c r="R73" s="150">
        <f>AVERAGE(SMALL(($D73:G73),{1,2,3,4}))-35.4</f>
        <v>6.6000000000000014</v>
      </c>
      <c r="S73" s="150">
        <f>AVERAGE(SMALL((D73:H73),{1,2,3,4}))-35.4</f>
        <v>6.6000000000000014</v>
      </c>
      <c r="T73" s="150">
        <f>AVERAGE(SMALL(($E73:I73),{1,2,3,4}))-35.4</f>
        <v>7.7250000000000014</v>
      </c>
      <c r="U73" s="152">
        <f>COUNT(F73:O73)</f>
        <v>4</v>
      </c>
      <c r="V73" s="153">
        <v>2</v>
      </c>
    </row>
    <row r="74" spans="1:22" ht="15.75" x14ac:dyDescent="0.25">
      <c r="A74" s="35" t="s">
        <v>143</v>
      </c>
      <c r="B74" s="149" t="str">
        <f>INDEX('[1]2024 Sign Ups'!$B$2:$B$101,MATCH(A74,'[1]2024 Sign Ups'!$A$2:$A$101,0))</f>
        <v>Y</v>
      </c>
      <c r="C74" s="149">
        <v>6</v>
      </c>
      <c r="D74" s="150">
        <f>P74+35.4</f>
        <v>45.8</v>
      </c>
      <c r="E74" s="150">
        <f>D74</f>
        <v>45.8</v>
      </c>
      <c r="F74" s="151">
        <v>49</v>
      </c>
      <c r="G74" s="151" t="s">
        <v>209</v>
      </c>
      <c r="H74" s="151">
        <v>44</v>
      </c>
      <c r="I74" s="151" t="s">
        <v>209</v>
      </c>
      <c r="J74" s="151" t="e">
        <f>INDEX(#REF!,MATCH($A74,#REF!,0))</f>
        <v>#REF!</v>
      </c>
      <c r="K74" s="151" t="e">
        <f>INDEX(#REF!,MATCH($A74,#REF!,0))</f>
        <v>#REF!</v>
      </c>
      <c r="L74" s="151" t="e">
        <f>INDEX(#REF!,MATCH($A74,#REF!,0))</f>
        <v>#REF!</v>
      </c>
      <c r="M74" s="151" t="e">
        <f>INDEX(#REF!,MATCH($A74,#REF!,0))</f>
        <v>#REF!</v>
      </c>
      <c r="N74" s="151" t="e">
        <f>INDEX(#REF!,MATCH($A74,#REF!,0))</f>
        <v>#REF!</v>
      </c>
      <c r="O74" s="151" t="e">
        <f>INDEX(#REF!,MATCH($A74,#REF!,0))</f>
        <v>#REF!</v>
      </c>
      <c r="P74" s="150">
        <f>VLOOKUP($A74,'[1]2024 Sign Ups'!$A$2:$T$101,3,FALSE)</f>
        <v>10.399999999999999</v>
      </c>
      <c r="Q74" s="150">
        <f>AVERAGE(SMALL((D74:F74),{1,2,3}))-$E$1</f>
        <v>11.466666666666669</v>
      </c>
      <c r="R74" s="150">
        <f>AVERAGE(SMALL(($D74:G74),{1,2,3}))-35.4</f>
        <v>11.466666666666669</v>
      </c>
      <c r="S74" s="150">
        <f>AVERAGE(SMALL((D74:H74),{1,2,3,4}))-35.4</f>
        <v>10.75</v>
      </c>
      <c r="T74" s="150">
        <f>AVERAGE(SMALL(($D74:I74),{1,2,3,4}))-35.4</f>
        <v>10.75</v>
      </c>
      <c r="U74" s="152">
        <f>COUNT(F74:O74)</f>
        <v>2</v>
      </c>
      <c r="V74" s="153">
        <v>2</v>
      </c>
    </row>
    <row r="75" spans="1:22" ht="15.75" x14ac:dyDescent="0.25">
      <c r="A75" s="35" t="s">
        <v>35</v>
      </c>
      <c r="B75" s="149" t="str">
        <f>INDEX('[1]2024 Sign Ups'!$B$2:$B$101,MATCH(A75,'[1]2024 Sign Ups'!$A$2:$A$101,0))</f>
        <v>New</v>
      </c>
      <c r="C75" s="149">
        <v>8</v>
      </c>
      <c r="D75" s="158">
        <f>AVERAGE(F75:G75)</f>
        <v>46.5</v>
      </c>
      <c r="E75" s="150">
        <f>D75</f>
        <v>46.5</v>
      </c>
      <c r="F75" s="151">
        <v>45</v>
      </c>
      <c r="G75" s="151">
        <v>48</v>
      </c>
      <c r="H75" s="151">
        <v>48</v>
      </c>
      <c r="I75" s="151">
        <v>44</v>
      </c>
      <c r="J75" s="151" t="e">
        <f>INDEX(#REF!,MATCH($A75,#REF!,0))</f>
        <v>#REF!</v>
      </c>
      <c r="K75" s="151" t="e">
        <f>INDEX(#REF!,MATCH($A75,#REF!,0))</f>
        <v>#REF!</v>
      </c>
      <c r="L75" s="151" t="e">
        <f>INDEX(#REF!,MATCH($A75,#REF!,0))</f>
        <v>#REF!</v>
      </c>
      <c r="M75" s="151" t="e">
        <f>INDEX(#REF!,MATCH($A75,#REF!,0))</f>
        <v>#REF!</v>
      </c>
      <c r="N75" s="151" t="e">
        <f>INDEX(#REF!,MATCH($A75,#REF!,0))</f>
        <v>#REF!</v>
      </c>
      <c r="O75" s="151" t="e">
        <f>INDEX(#REF!,MATCH($A75,#REF!,0))</f>
        <v>#REF!</v>
      </c>
      <c r="P75" s="150">
        <f>(F75-$E$1)*0.6</f>
        <v>5.7600000000000007</v>
      </c>
      <c r="Q75" s="150">
        <f>(G75-$E$1)*0.7</f>
        <v>8.82</v>
      </c>
      <c r="R75" s="150">
        <f>AVERAGE(SMALL(($D75:G75),{1,2,3,4}))-35.4</f>
        <v>11.100000000000001</v>
      </c>
      <c r="S75" s="150">
        <f>AVERAGE(SMALL((D75:H75),{1,2,3,4}))-35.4</f>
        <v>11.100000000000001</v>
      </c>
      <c r="T75" s="150">
        <f>AVERAGE(SMALL(($E75:I75),{1,2,3,4}))-35.4</f>
        <v>10.475000000000001</v>
      </c>
      <c r="U75" s="152">
        <f>COUNT(F75:O75)</f>
        <v>4</v>
      </c>
      <c r="V75" s="153">
        <v>0</v>
      </c>
    </row>
    <row r="76" spans="1:22" ht="15.75" x14ac:dyDescent="0.25">
      <c r="A76" s="35" t="s">
        <v>145</v>
      </c>
      <c r="B76" s="149" t="str">
        <f>INDEX('[1]2024 Sign Ups'!$B$2:$B$101,MATCH(A76,'[1]2024 Sign Ups'!$A$2:$A$101,0))</f>
        <v>New</v>
      </c>
      <c r="C76" s="149">
        <v>10</v>
      </c>
      <c r="D76" s="150">
        <f>AVERAGE(F76:G76)</f>
        <v>51</v>
      </c>
      <c r="E76" s="150">
        <f>D76</f>
        <v>51</v>
      </c>
      <c r="F76" s="151">
        <v>49</v>
      </c>
      <c r="G76" s="151">
        <v>53</v>
      </c>
      <c r="H76" s="151">
        <v>53</v>
      </c>
      <c r="I76" s="151" t="s">
        <v>209</v>
      </c>
      <c r="J76" s="151" t="e">
        <f>INDEX(#REF!,MATCH($A76,#REF!,0))</f>
        <v>#REF!</v>
      </c>
      <c r="K76" s="151" t="e">
        <f>INDEX(#REF!,MATCH($A76,#REF!,0))</f>
        <v>#REF!</v>
      </c>
      <c r="L76" s="151" t="e">
        <f>INDEX(#REF!,MATCH($A76,#REF!,0))</f>
        <v>#REF!</v>
      </c>
      <c r="M76" s="151" t="e">
        <f>INDEX(#REF!,MATCH($A76,#REF!,0))</f>
        <v>#REF!</v>
      </c>
      <c r="N76" s="151" t="e">
        <f>INDEX(#REF!,MATCH($A76,#REF!,0))</f>
        <v>#REF!</v>
      </c>
      <c r="O76" s="151" t="e">
        <f>INDEX(#REF!,MATCH($A76,#REF!,0))</f>
        <v>#REF!</v>
      </c>
      <c r="P76" s="150">
        <f>(F76-$E$1)*0.7</f>
        <v>9.52</v>
      </c>
      <c r="Q76" s="150">
        <f>(G76-$E$1)*0.7</f>
        <v>12.32</v>
      </c>
      <c r="R76" s="150">
        <f>AVERAGE(SMALL(($D76:G76),{1,2,3,4}))-35.4</f>
        <v>15.600000000000001</v>
      </c>
      <c r="S76" s="150">
        <f>AVERAGE(SMALL((D76:H76),{1,2,3,4}))-35.4</f>
        <v>15.600000000000001</v>
      </c>
      <c r="T76" s="150">
        <f>AVERAGE(SMALL(($D76:I76),{1,2,3,4}))-35.4</f>
        <v>15.600000000000001</v>
      </c>
      <c r="U76" s="152">
        <f>COUNT(F76:O76)</f>
        <v>3</v>
      </c>
      <c r="V76" s="153">
        <v>0</v>
      </c>
    </row>
    <row r="77" spans="1:22" ht="15.75" x14ac:dyDescent="0.25">
      <c r="A77" s="35" t="s">
        <v>97</v>
      </c>
      <c r="B77" s="149" t="str">
        <f>INDEX('[1]2024 Sign Ups'!$B$2:$B$101,MATCH(A77,'[1]2024 Sign Ups'!$A$2:$A$101,0))</f>
        <v>Y</v>
      </c>
      <c r="C77" s="149">
        <v>5</v>
      </c>
      <c r="D77" s="158">
        <f>P77+35.4</f>
        <v>47.714285714285715</v>
      </c>
      <c r="E77" s="150">
        <f>D77</f>
        <v>47.714285714285715</v>
      </c>
      <c r="F77" s="151">
        <v>50</v>
      </c>
      <c r="G77" s="151">
        <v>52</v>
      </c>
      <c r="H77" s="151">
        <v>45</v>
      </c>
      <c r="I77" s="151">
        <v>47</v>
      </c>
      <c r="J77" s="151" t="e">
        <f>INDEX(#REF!,MATCH($A77,#REF!,0))</f>
        <v>#REF!</v>
      </c>
      <c r="K77" s="151" t="e">
        <f>INDEX(#REF!,MATCH($A77,#REF!,0))</f>
        <v>#REF!</v>
      </c>
      <c r="L77" s="151" t="e">
        <f>INDEX(#REF!,MATCH($A77,#REF!,0))</f>
        <v>#REF!</v>
      </c>
      <c r="M77" s="151" t="e">
        <f>INDEX(#REF!,MATCH($A77,#REF!,0))</f>
        <v>#REF!</v>
      </c>
      <c r="N77" s="151" t="e">
        <f>INDEX(#REF!,MATCH($A77,#REF!,0))</f>
        <v>#REF!</v>
      </c>
      <c r="O77" s="151" t="e">
        <f>INDEX(#REF!,MATCH($A77,#REF!,0))</f>
        <v>#REF!</v>
      </c>
      <c r="P77" s="150">
        <f>VLOOKUP($A77,'[1]2024 Sign Ups'!$A$2:$T$101,3,FALSE)</f>
        <v>12.314285714285717</v>
      </c>
      <c r="Q77" s="150">
        <f>AVERAGE(SMALL((D77:F77),{1,2,3}))-$E$1</f>
        <v>13.076190476190483</v>
      </c>
      <c r="R77" s="150">
        <f>AVERAGE(SMALL(($D77:G77),{1,2,3,4}))-35.4</f>
        <v>13.957142857142863</v>
      </c>
      <c r="S77" s="150">
        <f>AVERAGE(SMALL((D77:H77),{1,2,3,4}))-35.4</f>
        <v>12.207142857142863</v>
      </c>
      <c r="T77" s="150">
        <f>AVERAGE(SMALL(($E77:I77),{1,2,3,4}))-35.4</f>
        <v>12.028571428571432</v>
      </c>
      <c r="U77" s="152">
        <f>COUNT(F77:O77)</f>
        <v>4</v>
      </c>
      <c r="V77" s="153">
        <v>2</v>
      </c>
    </row>
    <row r="78" spans="1:22" ht="15.75" x14ac:dyDescent="0.25">
      <c r="A78" s="35" t="s">
        <v>98</v>
      </c>
      <c r="B78" s="149" t="str">
        <f>INDEX('[1]2024 Sign Ups'!$B$2:$B$101,MATCH(A78,'[1]2024 Sign Ups'!$A$2:$A$101,0))</f>
        <v>Y</v>
      </c>
      <c r="C78" s="149">
        <v>2</v>
      </c>
      <c r="D78" s="158">
        <f>P78+35.4</f>
        <v>47</v>
      </c>
      <c r="E78" s="150">
        <f>D78</f>
        <v>47</v>
      </c>
      <c r="F78" s="151">
        <v>50</v>
      </c>
      <c r="G78" s="151">
        <v>49</v>
      </c>
      <c r="H78" s="151">
        <v>47</v>
      </c>
      <c r="I78" s="151">
        <v>46</v>
      </c>
      <c r="J78" s="151" t="e">
        <f>INDEX(#REF!,MATCH($A78,#REF!,0))</f>
        <v>#REF!</v>
      </c>
      <c r="K78" s="151" t="e">
        <f>INDEX(#REF!,MATCH($A78,#REF!,0))</f>
        <v>#REF!</v>
      </c>
      <c r="L78" s="151" t="e">
        <f>INDEX(#REF!,MATCH($A78,#REF!,0))</f>
        <v>#REF!</v>
      </c>
      <c r="M78" s="151" t="e">
        <f>INDEX(#REF!,MATCH($A78,#REF!,0))</f>
        <v>#REF!</v>
      </c>
      <c r="N78" s="151" t="e">
        <f>INDEX(#REF!,MATCH($A78,#REF!,0))</f>
        <v>#REF!</v>
      </c>
      <c r="O78" s="151" t="e">
        <f>INDEX(#REF!,MATCH($A78,#REF!,0))</f>
        <v>#REF!</v>
      </c>
      <c r="P78" s="150">
        <f>VLOOKUP($A78,'[1]2024 Sign Ups'!$A$2:$T$101,3,FALSE)</f>
        <v>11.600000000000001</v>
      </c>
      <c r="Q78" s="150">
        <f>AVERAGE(SMALL((D78:F78),{1,2,3}))-$E$1</f>
        <v>12.600000000000001</v>
      </c>
      <c r="R78" s="150">
        <f>AVERAGE(SMALL(($D78:G78),{1,2,3,4}))-35.4</f>
        <v>12.850000000000001</v>
      </c>
      <c r="S78" s="150">
        <f>AVERAGE(SMALL((D78:H78),{1,2,3,4}))-35.4</f>
        <v>12.100000000000001</v>
      </c>
      <c r="T78" s="150">
        <f>AVERAGE(SMALL(($E78:I78),{1,2,3,4}))-35.4</f>
        <v>11.850000000000001</v>
      </c>
      <c r="U78" s="152">
        <f>COUNT(F78:O78)</f>
        <v>4</v>
      </c>
      <c r="V78" s="153">
        <v>2</v>
      </c>
    </row>
    <row r="79" spans="1:22" ht="15.75" x14ac:dyDescent="0.25">
      <c r="A79" s="35" t="s">
        <v>44</v>
      </c>
      <c r="B79" s="149" t="str">
        <f>INDEX('[1]2024 Sign Ups'!$B$2:$B$101,MATCH(A79,'[1]2024 Sign Ups'!$A$2:$A$101,0))</f>
        <v>Y</v>
      </c>
      <c r="C79" s="149">
        <v>8</v>
      </c>
      <c r="D79" s="158">
        <f>P79+35.4</f>
        <v>40</v>
      </c>
      <c r="E79" s="150">
        <f>D79</f>
        <v>40</v>
      </c>
      <c r="F79" s="151">
        <v>39</v>
      </c>
      <c r="G79" s="151">
        <v>46</v>
      </c>
      <c r="H79" s="151">
        <v>40</v>
      </c>
      <c r="I79" s="151">
        <v>40</v>
      </c>
      <c r="J79" s="151" t="e">
        <f>INDEX(#REF!,MATCH($A79,#REF!,0))</f>
        <v>#REF!</v>
      </c>
      <c r="K79" s="151" t="e">
        <f>INDEX(#REF!,MATCH($A79,#REF!,0))</f>
        <v>#REF!</v>
      </c>
      <c r="L79" s="151" t="e">
        <f>INDEX(#REF!,MATCH($A79,#REF!,0))</f>
        <v>#REF!</v>
      </c>
      <c r="M79" s="151" t="e">
        <f>INDEX(#REF!,MATCH($A79,#REF!,0))</f>
        <v>#REF!</v>
      </c>
      <c r="N79" s="151" t="e">
        <f>INDEX(#REF!,MATCH($A79,#REF!,0))</f>
        <v>#REF!</v>
      </c>
      <c r="O79" s="151" t="e">
        <f>INDEX(#REF!,MATCH($A79,#REF!,0))</f>
        <v>#REF!</v>
      </c>
      <c r="P79" s="150">
        <f>VLOOKUP($A79,'[1]2024 Sign Ups'!$A$2:$T$101,3,FALSE)</f>
        <v>4.6000000000000014</v>
      </c>
      <c r="Q79" s="150">
        <f>AVERAGE(SMALL((D79:F79),{1,2,3}))-$E$1</f>
        <v>4.2666666666666657</v>
      </c>
      <c r="R79" s="150">
        <f>AVERAGE(SMALL(($D79:G79),{1,2,3,4}))-35.4</f>
        <v>5.8500000000000014</v>
      </c>
      <c r="S79" s="150">
        <f>AVERAGE(SMALL((D79:H79),{1,2,3,4}))-35.4</f>
        <v>4.3500000000000014</v>
      </c>
      <c r="T79" s="150">
        <f>AVERAGE(SMALL(($E79:I79),{1,2,3,4}))-35.4</f>
        <v>4.3500000000000014</v>
      </c>
      <c r="U79" s="152">
        <f>COUNT(F79:O79)</f>
        <v>4</v>
      </c>
      <c r="V79" s="153">
        <v>2</v>
      </c>
    </row>
    <row r="80" spans="1:22" ht="15.75" x14ac:dyDescent="0.25">
      <c r="A80" s="35" t="s">
        <v>142</v>
      </c>
      <c r="B80" s="149" t="str">
        <f>INDEX('[1]2024 Sign Ups'!$B$2:$B$101,MATCH(A80,'[1]2024 Sign Ups'!$A$2:$A$101,0))</f>
        <v>Y</v>
      </c>
      <c r="C80" s="149">
        <v>10</v>
      </c>
      <c r="D80" s="158">
        <f>P80+35.4</f>
        <v>39.666666666666664</v>
      </c>
      <c r="E80" s="150">
        <f>D80</f>
        <v>39.666666666666664</v>
      </c>
      <c r="F80" s="151">
        <v>40</v>
      </c>
      <c r="G80" s="151">
        <v>40</v>
      </c>
      <c r="H80" s="151">
        <v>43</v>
      </c>
      <c r="I80" s="151">
        <v>41</v>
      </c>
      <c r="J80" s="151" t="e">
        <f>INDEX(#REF!,MATCH($A80,#REF!,0))</f>
        <v>#REF!</v>
      </c>
      <c r="K80" s="151" t="e">
        <f>INDEX(#REF!,MATCH($A80,#REF!,0))</f>
        <v>#REF!</v>
      </c>
      <c r="L80" s="151" t="e">
        <f>INDEX(#REF!,MATCH($A80,#REF!,0))</f>
        <v>#REF!</v>
      </c>
      <c r="M80" s="151" t="e">
        <f>INDEX(#REF!,MATCH($A80,#REF!,0))</f>
        <v>#REF!</v>
      </c>
      <c r="N80" s="151" t="e">
        <f>INDEX(#REF!,MATCH($A80,#REF!,0))</f>
        <v>#REF!</v>
      </c>
      <c r="O80" s="151" t="e">
        <f>INDEX(#REF!,MATCH($A80,#REF!,0))</f>
        <v>#REF!</v>
      </c>
      <c r="P80" s="150">
        <f>VLOOKUP($A80,'[1]2024 Sign Ups'!$A$2:$T$101,3,FALSE)</f>
        <v>4.2666666666666657</v>
      </c>
      <c r="Q80" s="150">
        <f>AVERAGE(SMALL((D80:F80),{1,2,3}))-$E$1</f>
        <v>4.37777777777778</v>
      </c>
      <c r="R80" s="150">
        <f>AVERAGE(SMALL(($D80:G80),{1,2,3,4}))-35.4</f>
        <v>4.43333333333333</v>
      </c>
      <c r="S80" s="150">
        <f>AVERAGE(SMALL((D80:H80),{1,2,3,4}))-35.4</f>
        <v>4.43333333333333</v>
      </c>
      <c r="T80" s="150">
        <f>AVERAGE(SMALL(($E80:I80),{1,2,3,4}))-35.4</f>
        <v>4.7666666666666657</v>
      </c>
      <c r="U80" s="152">
        <f>COUNT(F80:O80)</f>
        <v>4</v>
      </c>
      <c r="V80" s="153">
        <v>2</v>
      </c>
    </row>
    <row r="81" spans="1:22" ht="15.75" x14ac:dyDescent="0.25">
      <c r="A81" s="35" t="s">
        <v>112</v>
      </c>
      <c r="B81" s="149" t="str">
        <f>INDEX('[1]2024 Sign Ups'!$B$2:$B$101,MATCH(A81,'[1]2024 Sign Ups'!$A$2:$A$101,0))</f>
        <v>New</v>
      </c>
      <c r="C81" s="149">
        <v>5</v>
      </c>
      <c r="D81" s="150">
        <f>AVERAGE(F81:G81)</f>
        <v>46</v>
      </c>
      <c r="E81" s="150">
        <f>D81</f>
        <v>46</v>
      </c>
      <c r="F81" s="151">
        <v>44</v>
      </c>
      <c r="G81" s="151">
        <v>48</v>
      </c>
      <c r="H81" s="151">
        <v>48</v>
      </c>
      <c r="I81" s="151" t="s">
        <v>209</v>
      </c>
      <c r="J81" s="151" t="e">
        <f>INDEX(#REF!,MATCH($A81,#REF!,0))</f>
        <v>#REF!</v>
      </c>
      <c r="K81" s="151" t="e">
        <f>INDEX(#REF!,MATCH($A81,#REF!,0))</f>
        <v>#REF!</v>
      </c>
      <c r="L81" s="151" t="e">
        <f>INDEX(#REF!,MATCH($A81,#REF!,0))</f>
        <v>#REF!</v>
      </c>
      <c r="M81" s="151" t="e">
        <f>INDEX(#REF!,MATCH($A81,#REF!,0))</f>
        <v>#REF!</v>
      </c>
      <c r="N81" s="151" t="e">
        <f>INDEX(#REF!,MATCH($A81,#REF!,0))</f>
        <v>#REF!</v>
      </c>
      <c r="O81" s="151" t="e">
        <f>INDEX(#REF!,MATCH($A81,#REF!,0))</f>
        <v>#REF!</v>
      </c>
      <c r="P81" s="150">
        <f>(F81-$E$1)*0.6</f>
        <v>5.160000000000001</v>
      </c>
      <c r="Q81" s="150">
        <f>(G81-$E$1)*0.7</f>
        <v>8.82</v>
      </c>
      <c r="R81" s="150">
        <f>AVERAGE(SMALL(($D81:G81),{1,2,3,4}))-35.4</f>
        <v>10.600000000000001</v>
      </c>
      <c r="S81" s="150">
        <f>AVERAGE(SMALL((D81:H81),{1,2,3,4}))-35.4</f>
        <v>10.600000000000001</v>
      </c>
      <c r="T81" s="150">
        <f>AVERAGE(SMALL(($D81:I81),{1,2,3,4}))-35.4</f>
        <v>10.600000000000001</v>
      </c>
      <c r="U81" s="152">
        <f>COUNT(F81:O81)</f>
        <v>3</v>
      </c>
      <c r="V81" s="153">
        <v>0</v>
      </c>
    </row>
    <row r="82" spans="1:22" ht="15.75" x14ac:dyDescent="0.25">
      <c r="A82" s="35" t="s">
        <v>141</v>
      </c>
      <c r="B82" s="149" t="str">
        <f>INDEX('[1]2024 Sign Ups'!$B$2:$B$101,MATCH(A82,'[1]2024 Sign Ups'!$A$2:$A$101,0))</f>
        <v>New</v>
      </c>
      <c r="C82" s="149">
        <v>6</v>
      </c>
      <c r="D82" s="150">
        <f>AVERAGE(F82:G82)</f>
        <v>54</v>
      </c>
      <c r="E82" s="150">
        <f>D82</f>
        <v>54</v>
      </c>
      <c r="F82" s="151">
        <v>54</v>
      </c>
      <c r="G82" s="151" t="s">
        <v>209</v>
      </c>
      <c r="H82" s="151">
        <v>60</v>
      </c>
      <c r="I82" s="151" t="s">
        <v>209</v>
      </c>
      <c r="J82" s="151" t="e">
        <f>INDEX(#REF!,MATCH($A82,#REF!,0))</f>
        <v>#REF!</v>
      </c>
      <c r="K82" s="151" t="e">
        <f>INDEX(#REF!,MATCH($A82,#REF!,0))</f>
        <v>#REF!</v>
      </c>
      <c r="L82" s="151" t="e">
        <f>INDEX(#REF!,MATCH($A82,#REF!,0))</f>
        <v>#REF!</v>
      </c>
      <c r="M82" s="151" t="e">
        <f>INDEX(#REF!,MATCH($A82,#REF!,0))</f>
        <v>#REF!</v>
      </c>
      <c r="N82" s="151" t="e">
        <f>INDEX(#REF!,MATCH($A82,#REF!,0))</f>
        <v>#REF!</v>
      </c>
      <c r="O82" s="151" t="e">
        <f>INDEX(#REF!,MATCH($A82,#REF!,0))</f>
        <v>#REF!</v>
      </c>
      <c r="P82" s="150">
        <f>(F82-$E$1)*0.7</f>
        <v>13.02</v>
      </c>
      <c r="Q82" s="150" t="s">
        <v>194</v>
      </c>
      <c r="R82" s="150">
        <f>(H82-$E$1)*0.8</f>
        <v>19.680000000000003</v>
      </c>
      <c r="S82" s="150">
        <f>AVERAGE(SMALL((D82:H82),{1,2,3,4}))-35.4</f>
        <v>20.100000000000001</v>
      </c>
      <c r="T82" s="150">
        <f>AVERAGE(SMALL(($D82:I82),{1,2,3,4}))-35.4</f>
        <v>20.100000000000001</v>
      </c>
      <c r="U82" s="152">
        <f>COUNT(F82:O82)</f>
        <v>2</v>
      </c>
      <c r="V82" s="153">
        <v>0</v>
      </c>
    </row>
    <row r="83" spans="1:22" ht="15.75" x14ac:dyDescent="0.25">
      <c r="A83" s="35" t="s">
        <v>34</v>
      </c>
      <c r="B83" s="149" t="str">
        <f>INDEX('[1]2024 Sign Ups'!$B$2:$B$101,MATCH(A83,'[1]2024 Sign Ups'!$A$2:$A$101,0))</f>
        <v>Y</v>
      </c>
      <c r="C83" s="149">
        <v>1</v>
      </c>
      <c r="D83" s="150">
        <f>AVERAGE(F83:G83)</f>
        <v>43.5</v>
      </c>
      <c r="E83" s="150">
        <f>D83</f>
        <v>43.5</v>
      </c>
      <c r="F83" s="151">
        <v>42</v>
      </c>
      <c r="G83" s="151">
        <v>45</v>
      </c>
      <c r="H83" s="151" t="s">
        <v>209</v>
      </c>
      <c r="I83" s="151">
        <v>41</v>
      </c>
      <c r="J83" s="151" t="e">
        <f>INDEX(#REF!,MATCH($A83,#REF!,0))</f>
        <v>#REF!</v>
      </c>
      <c r="K83" s="151" t="e">
        <f>INDEX(#REF!,MATCH($A83,#REF!,0))</f>
        <v>#REF!</v>
      </c>
      <c r="L83" s="151" t="e">
        <f>INDEX(#REF!,MATCH($A83,#REF!,0))</f>
        <v>#REF!</v>
      </c>
      <c r="M83" s="151" t="e">
        <f>INDEX(#REF!,MATCH($A83,#REF!,0))</f>
        <v>#REF!</v>
      </c>
      <c r="N83" s="151" t="e">
        <f>INDEX(#REF!,MATCH($A83,#REF!,0))</f>
        <v>#REF!</v>
      </c>
      <c r="O83" s="151" t="e">
        <f>INDEX(#REF!,MATCH($A83,#REF!,0))</f>
        <v>#REF!</v>
      </c>
      <c r="P83" s="150">
        <f>(F83-$E$1)*0.6</f>
        <v>3.9600000000000009</v>
      </c>
      <c r="Q83" s="150">
        <f>(G83-$E$1)*0.6</f>
        <v>5.7600000000000007</v>
      </c>
      <c r="R83" s="150">
        <f>AVERAGE(SMALL(($D83:G83),{1,2,3,4}))-35.4</f>
        <v>8.1000000000000014</v>
      </c>
      <c r="S83" s="150">
        <f>AVERAGE(SMALL((D83:H83),{1,2,3,4}))-35.4</f>
        <v>8.1000000000000014</v>
      </c>
      <c r="T83" s="150">
        <f>AVERAGE(SMALL(($D83:I83),{1,2,3,4}))-35.4</f>
        <v>7.1000000000000014</v>
      </c>
      <c r="U83" s="152">
        <f>COUNT(F83:O83)</f>
        <v>3</v>
      </c>
      <c r="V83" s="153">
        <v>1</v>
      </c>
    </row>
    <row r="84" spans="1:22" ht="15.75" x14ac:dyDescent="0.25">
      <c r="A84" s="35" t="s">
        <v>55</v>
      </c>
      <c r="B84" s="149" t="str">
        <f>INDEX('[1]2024 Sign Ups'!$B$2:$B$101,MATCH(A84,'[1]2024 Sign Ups'!$A$2:$A$101,0))</f>
        <v>New</v>
      </c>
      <c r="C84" s="149">
        <v>8</v>
      </c>
      <c r="D84" s="150">
        <f>AVERAGE(F84:G84)</f>
        <v>44</v>
      </c>
      <c r="E84" s="150">
        <f>D84</f>
        <v>44</v>
      </c>
      <c r="F84" s="151">
        <v>43</v>
      </c>
      <c r="G84" s="151">
        <v>45</v>
      </c>
      <c r="H84" s="151">
        <v>48</v>
      </c>
      <c r="I84" s="151" t="s">
        <v>209</v>
      </c>
      <c r="J84" s="151" t="e">
        <f>INDEX(#REF!,MATCH($A84,#REF!,0))</f>
        <v>#REF!</v>
      </c>
      <c r="K84" s="151" t="e">
        <f>INDEX(#REF!,MATCH($A84,#REF!,0))</f>
        <v>#REF!</v>
      </c>
      <c r="L84" s="151" t="e">
        <f>INDEX(#REF!,MATCH($A84,#REF!,0))</f>
        <v>#REF!</v>
      </c>
      <c r="M84" s="151" t="e">
        <f>INDEX(#REF!,MATCH($A84,#REF!,0))</f>
        <v>#REF!</v>
      </c>
      <c r="N84" s="151" t="e">
        <f>INDEX(#REF!,MATCH($A84,#REF!,0))</f>
        <v>#REF!</v>
      </c>
      <c r="O84" s="151" t="e">
        <f>INDEX(#REF!,MATCH($A84,#REF!,0))</f>
        <v>#REF!</v>
      </c>
      <c r="P84" s="150">
        <f>(F84-$E$1)*0.6</f>
        <v>4.5600000000000005</v>
      </c>
      <c r="Q84" s="150">
        <f>(G84-$E$1)*0.6</f>
        <v>5.7600000000000007</v>
      </c>
      <c r="R84" s="150">
        <f>AVERAGE(SMALL(($D84:G84),{1,2,3,4}))-35.4</f>
        <v>8.6000000000000014</v>
      </c>
      <c r="S84" s="150">
        <f>AVERAGE(SMALL((D84:H84),{1,2,3,4}))-35.4</f>
        <v>8.6000000000000014</v>
      </c>
      <c r="T84" s="150">
        <f>AVERAGE(SMALL(($D84:I84),{1,2,3,4}))-35.4</f>
        <v>8.6000000000000014</v>
      </c>
      <c r="U84" s="152">
        <f>COUNT(F84:O84)</f>
        <v>3</v>
      </c>
      <c r="V84" s="153">
        <v>0</v>
      </c>
    </row>
    <row r="85" spans="1:22" ht="15.75" x14ac:dyDescent="0.25">
      <c r="A85" s="35" t="s">
        <v>52</v>
      </c>
      <c r="B85" s="149" t="str">
        <f>INDEX('[1]2024 Sign Ups'!$B$2:$B$101,MATCH(A85,'[1]2024 Sign Ups'!$A$2:$A$101,0))</f>
        <v>Y</v>
      </c>
      <c r="C85" s="149">
        <v>1</v>
      </c>
      <c r="D85" s="150">
        <f>P85+35.4</f>
        <v>46.8</v>
      </c>
      <c r="E85" s="150">
        <f>D85</f>
        <v>46.8</v>
      </c>
      <c r="F85" s="151" t="s">
        <v>209</v>
      </c>
      <c r="G85" s="151" t="s">
        <v>209</v>
      </c>
      <c r="H85" s="151">
        <v>54</v>
      </c>
      <c r="I85" s="151">
        <v>57</v>
      </c>
      <c r="J85" s="151" t="e">
        <f>INDEX(#REF!,MATCH($A85,#REF!,0))</f>
        <v>#REF!</v>
      </c>
      <c r="K85" s="151" t="e">
        <f>INDEX(#REF!,MATCH($A85,#REF!,0))</f>
        <v>#REF!</v>
      </c>
      <c r="L85" s="151" t="e">
        <f>INDEX(#REF!,MATCH($A85,#REF!,0))</f>
        <v>#REF!</v>
      </c>
      <c r="M85" s="151" t="e">
        <f>INDEX(#REF!,MATCH($A85,#REF!,0))</f>
        <v>#REF!</v>
      </c>
      <c r="N85" s="151" t="e">
        <f>INDEX(#REF!,MATCH($A85,#REF!,0))</f>
        <v>#REF!</v>
      </c>
      <c r="O85" s="151" t="e">
        <f>INDEX(#REF!,MATCH($A85,#REF!,0))</f>
        <v>#REF!</v>
      </c>
      <c r="P85" s="150">
        <f>VLOOKUP($A85,'[1]2024 Sign Ups'!$A$2:$T$101,3,FALSE)</f>
        <v>11.399999999999999</v>
      </c>
      <c r="Q85" s="150">
        <f>AVERAGE(SMALL((D85:F85),{1,2}))-$E$1</f>
        <v>11.399999999999999</v>
      </c>
      <c r="R85" s="150">
        <f>AVERAGE(SMALL((D85:G85),{1,2}))-$E$1</f>
        <v>11.399999999999999</v>
      </c>
      <c r="S85" s="150">
        <f>AVERAGE(SMALL((D85:H85),{1,2,3}))-$E$1</f>
        <v>13.799999999999997</v>
      </c>
      <c r="T85" s="150">
        <f>AVERAGE(SMALL(($D85:I85),{1,2,3,4}))-35.4</f>
        <v>15.75</v>
      </c>
      <c r="U85" s="152">
        <f>COUNT(F85:O85)</f>
        <v>2</v>
      </c>
      <c r="V85" s="153">
        <v>2</v>
      </c>
    </row>
    <row r="86" spans="1:22" ht="15.75" x14ac:dyDescent="0.25">
      <c r="A86" s="35" t="s">
        <v>144</v>
      </c>
      <c r="B86" s="149" t="str">
        <f>INDEX('[1]2024 Sign Ups'!$B$2:$B$101,MATCH(A86,'[1]2024 Sign Ups'!$A$2:$A$101,0))</f>
        <v>Y</v>
      </c>
      <c r="C86" s="149">
        <v>10</v>
      </c>
      <c r="D86" s="158">
        <f>P86+35.4</f>
        <v>49.375</v>
      </c>
      <c r="E86" s="150">
        <f>D86</f>
        <v>49.375</v>
      </c>
      <c r="F86" s="151">
        <v>48</v>
      </c>
      <c r="G86" s="151">
        <v>57</v>
      </c>
      <c r="H86" s="151">
        <v>51</v>
      </c>
      <c r="I86" s="151">
        <v>55</v>
      </c>
      <c r="J86" s="151" t="e">
        <f>INDEX(#REF!,MATCH($A86,#REF!,0))</f>
        <v>#REF!</v>
      </c>
      <c r="K86" s="151" t="e">
        <f>INDEX(#REF!,MATCH($A86,#REF!,0))</f>
        <v>#REF!</v>
      </c>
      <c r="L86" s="151" t="e">
        <f>INDEX(#REF!,MATCH($A86,#REF!,0))</f>
        <v>#REF!</v>
      </c>
      <c r="M86" s="151" t="e">
        <f>INDEX(#REF!,MATCH($A86,#REF!,0))</f>
        <v>#REF!</v>
      </c>
      <c r="N86" s="151" t="e">
        <f>INDEX(#REF!,MATCH($A86,#REF!,0))</f>
        <v>#REF!</v>
      </c>
      <c r="O86" s="151" t="e">
        <f>INDEX(#REF!,MATCH($A86,#REF!,0))</f>
        <v>#REF!</v>
      </c>
      <c r="P86" s="150">
        <f>VLOOKUP($A86,'[1]2024 Sign Ups'!$A$2:$T$101,3,FALSE)</f>
        <v>13.975000000000001</v>
      </c>
      <c r="Q86" s="150">
        <f>AVERAGE(SMALL((D86:F86),{1,2,3}))-$E$1</f>
        <v>13.516666666666666</v>
      </c>
      <c r="R86" s="150">
        <f>AVERAGE(SMALL(($D86:G86),{1,2,3,4}))-35.4</f>
        <v>15.537500000000001</v>
      </c>
      <c r="S86" s="150">
        <f>AVERAGE(SMALL((D86:H86),{1,2,3,4}))-35.4</f>
        <v>14.037500000000001</v>
      </c>
      <c r="T86" s="150">
        <f>AVERAGE(SMALL(($E86:I86),{1,2,3,4}))-35.4</f>
        <v>15.443750000000001</v>
      </c>
      <c r="U86" s="152">
        <f>COUNT(F86:O86)</f>
        <v>4</v>
      </c>
      <c r="V86" s="153">
        <v>2</v>
      </c>
    </row>
    <row r="87" spans="1:22" ht="15.75" x14ac:dyDescent="0.25">
      <c r="A87" s="35" t="s">
        <v>86</v>
      </c>
      <c r="B87" s="149" t="str">
        <f>INDEX('[1]2024 Sign Ups'!$B$2:$B$101,MATCH(A87,'[1]2024 Sign Ups'!$A$2:$A$101,0))</f>
        <v>Y</v>
      </c>
      <c r="C87" s="149">
        <v>4</v>
      </c>
      <c r="D87" s="150">
        <f>P87+35.4</f>
        <v>46.4</v>
      </c>
      <c r="E87" s="150">
        <f>D87</f>
        <v>46.4</v>
      </c>
      <c r="F87" s="151" t="s">
        <v>209</v>
      </c>
      <c r="G87" s="151" t="s">
        <v>209</v>
      </c>
      <c r="H87" s="151">
        <v>43</v>
      </c>
      <c r="I87" s="151" t="s">
        <v>209</v>
      </c>
      <c r="J87" s="151" t="e">
        <f>INDEX(#REF!,MATCH($A87,#REF!,0))</f>
        <v>#REF!</v>
      </c>
      <c r="K87" s="151" t="e">
        <f>INDEX(#REF!,MATCH($A87,#REF!,0))</f>
        <v>#REF!</v>
      </c>
      <c r="L87" s="151" t="e">
        <f>INDEX(#REF!,MATCH($A87,#REF!,0))</f>
        <v>#REF!</v>
      </c>
      <c r="M87" s="151" t="e">
        <f>INDEX(#REF!,MATCH($A87,#REF!,0))</f>
        <v>#REF!</v>
      </c>
      <c r="N87" s="151" t="e">
        <f>INDEX(#REF!,MATCH($A87,#REF!,0))</f>
        <v>#REF!</v>
      </c>
      <c r="O87" s="151" t="e">
        <f>INDEX(#REF!,MATCH($A87,#REF!,0))</f>
        <v>#REF!</v>
      </c>
      <c r="P87" s="150">
        <f>VLOOKUP($A87,'[1]2024 Sign Ups'!$A$2:$T$101,3,FALSE)</f>
        <v>11</v>
      </c>
      <c r="Q87" s="150">
        <f>AVERAGE(SMALL((D87:F87),{1,2}))-$E$1</f>
        <v>11</v>
      </c>
      <c r="R87" s="150">
        <f>AVERAGE(SMALL((D87:G87),{1,2}))-$E$1</f>
        <v>11</v>
      </c>
      <c r="S87" s="150">
        <f>AVERAGE(SMALL((D87:H87),{1,2,3}))-35.4</f>
        <v>9.8666666666666742</v>
      </c>
      <c r="T87" s="150">
        <f>AVERAGE(SMALL((D87:I87),{1,2,3}))-$E$1</f>
        <v>9.8666666666666742</v>
      </c>
      <c r="U87" s="152">
        <f>COUNT(F87:O87)</f>
        <v>1</v>
      </c>
      <c r="V87" s="153">
        <v>2</v>
      </c>
    </row>
    <row r="88" spans="1:22" ht="15.75" x14ac:dyDescent="0.25">
      <c r="A88" s="35" t="s">
        <v>84</v>
      </c>
      <c r="B88" s="149" t="str">
        <f>INDEX('[1]2024 Sign Ups'!$B$2:$B$101,MATCH(A88,'[1]2024 Sign Ups'!$A$2:$A$101,0))</f>
        <v>Y</v>
      </c>
      <c r="C88" s="149">
        <v>4</v>
      </c>
      <c r="D88" s="150">
        <f>P88+35.4</f>
        <v>42.8</v>
      </c>
      <c r="E88" s="150">
        <f>D88</f>
        <v>42.8</v>
      </c>
      <c r="F88" s="151">
        <v>41</v>
      </c>
      <c r="G88" s="151">
        <v>39</v>
      </c>
      <c r="H88" s="151">
        <v>45</v>
      </c>
      <c r="I88" s="151" t="s">
        <v>209</v>
      </c>
      <c r="J88" s="151" t="e">
        <f>INDEX(#REF!,MATCH($A88,#REF!,0))</f>
        <v>#REF!</v>
      </c>
      <c r="K88" s="151" t="e">
        <f>INDEX(#REF!,MATCH($A88,#REF!,0))</f>
        <v>#REF!</v>
      </c>
      <c r="L88" s="151" t="e">
        <f>INDEX(#REF!,MATCH($A88,#REF!,0))</f>
        <v>#REF!</v>
      </c>
      <c r="M88" s="151" t="e">
        <f>INDEX(#REF!,MATCH($A88,#REF!,0))</f>
        <v>#REF!</v>
      </c>
      <c r="N88" s="151" t="e">
        <f>INDEX(#REF!,MATCH($A88,#REF!,0))</f>
        <v>#REF!</v>
      </c>
      <c r="O88" s="151" t="e">
        <f>INDEX(#REF!,MATCH($A88,#REF!,0))</f>
        <v>#REF!</v>
      </c>
      <c r="P88" s="150">
        <f>VLOOKUP($A88,'[1]2024 Sign Ups'!$A$2:$T$101,3,FALSE)</f>
        <v>7.3999999999999986</v>
      </c>
      <c r="Q88" s="150">
        <f>AVERAGE(SMALL((D88:F88),{1,2,3}))-$E$1</f>
        <v>6.7999999999999972</v>
      </c>
      <c r="R88" s="150">
        <f>AVERAGE(SMALL(($D88:G88),{1,2,3,4}))-35.4</f>
        <v>6</v>
      </c>
      <c r="S88" s="150">
        <f>AVERAGE(SMALL((D88:H88),{1,2,3,4}))-35.4</f>
        <v>6</v>
      </c>
      <c r="T88" s="150">
        <f>AVERAGE(SMALL(($D88:I88),{1,2,3,4}))-35.4</f>
        <v>6</v>
      </c>
      <c r="U88" s="152">
        <f>COUNT(F88:O88)</f>
        <v>3</v>
      </c>
      <c r="V88" s="153">
        <v>2</v>
      </c>
    </row>
    <row r="89" spans="1:22" ht="15.75" x14ac:dyDescent="0.25">
      <c r="A89" s="35" t="s">
        <v>40</v>
      </c>
      <c r="B89" s="149" t="str">
        <f>INDEX('[1]2024 Sign Ups'!$B$2:$B$101,MATCH(A89,'[1]2024 Sign Ups'!$A$2:$A$101,0))</f>
        <v>Y</v>
      </c>
      <c r="C89" s="149">
        <v>1</v>
      </c>
      <c r="D89" s="158">
        <f>P89+35.4</f>
        <v>34.875</v>
      </c>
      <c r="E89" s="150">
        <f>D89</f>
        <v>34.875</v>
      </c>
      <c r="F89" s="151">
        <v>36</v>
      </c>
      <c r="G89" s="151">
        <v>38</v>
      </c>
      <c r="H89" s="151">
        <v>40</v>
      </c>
      <c r="I89" s="151">
        <v>35</v>
      </c>
      <c r="J89" s="151" t="e">
        <f>INDEX(#REF!,MATCH($A89,#REF!,0))</f>
        <v>#REF!</v>
      </c>
      <c r="K89" s="151" t="e">
        <f>INDEX(#REF!,MATCH($A89,#REF!,0))</f>
        <v>#REF!</v>
      </c>
      <c r="L89" s="151" t="e">
        <f>INDEX(#REF!,MATCH($A89,#REF!,0))</f>
        <v>#REF!</v>
      </c>
      <c r="M89" s="151" t="e">
        <f>INDEX(#REF!,MATCH($A89,#REF!,0))</f>
        <v>#REF!</v>
      </c>
      <c r="N89" s="151" t="e">
        <f>INDEX(#REF!,MATCH($A89,#REF!,0))</f>
        <v>#REF!</v>
      </c>
      <c r="O89" s="151" t="e">
        <f>INDEX(#REF!,MATCH($A89,#REF!,0))</f>
        <v>#REF!</v>
      </c>
      <c r="P89" s="150">
        <f>VLOOKUP($A89,'[1]2024 Sign Ups'!$A$2:$T$101,3,FALSE)</f>
        <v>-0.52499999999999858</v>
      </c>
      <c r="Q89" s="150">
        <f>AVERAGE(SMALL((D89:F89),{1,2,3}))-$E$1</f>
        <v>-0.14999999999999858</v>
      </c>
      <c r="R89" s="150">
        <f>AVERAGE(SMALL(($D89:G89),{1,2,3,4}))-35.4</f>
        <v>0.53750000000000142</v>
      </c>
      <c r="S89" s="150">
        <f>AVERAGE(SMALL((D89:H89),{1,2,3,4}))-35.4</f>
        <v>0.53750000000000142</v>
      </c>
      <c r="T89" s="150">
        <f>AVERAGE(SMALL(($E89:I89),{1,2,3,4}))-35.4</f>
        <v>0.56875000000000142</v>
      </c>
      <c r="U89" s="152">
        <f>COUNT(F89:O89)</f>
        <v>4</v>
      </c>
      <c r="V89" s="153">
        <v>2</v>
      </c>
    </row>
    <row r="90" spans="1:22" ht="15.75" x14ac:dyDescent="0.25">
      <c r="A90" s="35" t="s">
        <v>138</v>
      </c>
      <c r="B90" s="149" t="str">
        <f>INDEX('[1]2024 Sign Ups'!$B$2:$B$101,MATCH(A90,'[1]2024 Sign Ups'!$A$2:$A$101,0))</f>
        <v>Y</v>
      </c>
      <c r="C90" s="149">
        <v>6</v>
      </c>
      <c r="D90" s="158">
        <f>AVERAGE(F90:G90)</f>
        <v>50.5</v>
      </c>
      <c r="E90" s="150">
        <f>D90</f>
        <v>50.5</v>
      </c>
      <c r="F90" s="151">
        <v>52</v>
      </c>
      <c r="G90" s="151">
        <v>49</v>
      </c>
      <c r="H90" s="151">
        <v>54</v>
      </c>
      <c r="I90" s="151">
        <v>44</v>
      </c>
      <c r="J90" s="151" t="e">
        <f>INDEX(#REF!,MATCH($A90,#REF!,0))</f>
        <v>#REF!</v>
      </c>
      <c r="K90" s="151" t="e">
        <f>INDEX(#REF!,MATCH($A90,#REF!,0))</f>
        <v>#REF!</v>
      </c>
      <c r="L90" s="151" t="e">
        <f>INDEX(#REF!,MATCH($A90,#REF!,0))</f>
        <v>#REF!</v>
      </c>
      <c r="M90" s="151" t="e">
        <f>INDEX(#REF!,MATCH($A90,#REF!,0))</f>
        <v>#REF!</v>
      </c>
      <c r="N90" s="151" t="e">
        <f>INDEX(#REF!,MATCH($A90,#REF!,0))</f>
        <v>#REF!</v>
      </c>
      <c r="O90" s="151" t="e">
        <f>INDEX(#REF!,MATCH($A90,#REF!,0))</f>
        <v>#REF!</v>
      </c>
      <c r="P90" s="150">
        <f>(F90-$E$1)*0.7</f>
        <v>11.620000000000001</v>
      </c>
      <c r="Q90" s="150">
        <f>(G90-$E$1)*0.7</f>
        <v>9.52</v>
      </c>
      <c r="R90" s="150">
        <f>AVERAGE(SMALL(($D90:G90),{1,2,3,4}))-35.4</f>
        <v>15.100000000000001</v>
      </c>
      <c r="S90" s="150">
        <f>AVERAGE(SMALL((D90:H90),{1,2,3,4}))-35.4</f>
        <v>15.100000000000001</v>
      </c>
      <c r="T90" s="150">
        <f>AVERAGE(SMALL(($E90:I90),{1,2,3,4}))-35.4</f>
        <v>13.475000000000001</v>
      </c>
      <c r="U90" s="152">
        <f>COUNT(F90:O90)</f>
        <v>4</v>
      </c>
      <c r="V90" s="153">
        <v>1</v>
      </c>
    </row>
    <row r="91" spans="1:22" ht="15.75" x14ac:dyDescent="0.25">
      <c r="A91" s="35" t="s">
        <v>128</v>
      </c>
      <c r="B91" s="149" t="str">
        <f>INDEX('[1]2024 Sign Ups'!$B$2:$B$101,MATCH(A91,'[1]2024 Sign Ups'!$A$2:$A$101,0))</f>
        <v>Y</v>
      </c>
      <c r="C91" s="149">
        <v>7</v>
      </c>
      <c r="D91" s="158">
        <f>P91+35.4</f>
        <v>40.166666666666664</v>
      </c>
      <c r="E91" s="150">
        <f>D91</f>
        <v>40.166666666666664</v>
      </c>
      <c r="F91" s="151">
        <v>40</v>
      </c>
      <c r="G91" s="151">
        <v>46</v>
      </c>
      <c r="H91" s="151">
        <v>41</v>
      </c>
      <c r="I91" s="151">
        <v>42</v>
      </c>
      <c r="J91" s="151" t="e">
        <f>INDEX(#REF!,MATCH($A91,#REF!,0))</f>
        <v>#REF!</v>
      </c>
      <c r="K91" s="151" t="e">
        <f>INDEX(#REF!,MATCH($A91,#REF!,0))</f>
        <v>#REF!</v>
      </c>
      <c r="L91" s="151" t="e">
        <f>INDEX(#REF!,MATCH($A91,#REF!,0))</f>
        <v>#REF!</v>
      </c>
      <c r="M91" s="151" t="e">
        <f>INDEX(#REF!,MATCH($A91,#REF!,0))</f>
        <v>#REF!</v>
      </c>
      <c r="N91" s="151" t="e">
        <f>INDEX(#REF!,MATCH($A91,#REF!,0))</f>
        <v>#REF!</v>
      </c>
      <c r="O91" s="151" t="e">
        <f>INDEX(#REF!,MATCH($A91,#REF!,0))</f>
        <v>#REF!</v>
      </c>
      <c r="P91" s="150">
        <f>VLOOKUP($A91,'[1]2024 Sign Ups'!$A$2:$T$101,3,FALSE)</f>
        <v>4.7666666666666657</v>
      </c>
      <c r="Q91" s="150">
        <f>AVERAGE(SMALL((D91:F91),{1,2,3}))-$E$1</f>
        <v>4.7111111111111086</v>
      </c>
      <c r="R91" s="150">
        <f>AVERAGE(SMALL(($D91:G91),{1,2,3,4}))-35.4</f>
        <v>6.18333333333333</v>
      </c>
      <c r="S91" s="150">
        <f>AVERAGE(SMALL((D91:H91),{1,2,3,4}))-35.4</f>
        <v>4.93333333333333</v>
      </c>
      <c r="T91" s="150">
        <f>AVERAGE(SMALL(($E91:I91),{1,2,3,4}))-35.4</f>
        <v>5.3916666666666657</v>
      </c>
      <c r="U91" s="152">
        <f>COUNT(F91:O91)</f>
        <v>4</v>
      </c>
      <c r="V91" s="153">
        <v>2</v>
      </c>
    </row>
    <row r="92" spans="1:22" ht="15.75" x14ac:dyDescent="0.25">
      <c r="A92" s="35" t="s">
        <v>130</v>
      </c>
      <c r="B92" s="149" t="str">
        <f>INDEX('[1]2024 Sign Ups'!$B$2:$B$101,MATCH(A92,'[1]2024 Sign Ups'!$A$2:$A$101,0))</f>
        <v>New</v>
      </c>
      <c r="C92" s="149">
        <v>9</v>
      </c>
      <c r="D92" s="150">
        <f>AVERAGE(F92:G92)</f>
        <v>44</v>
      </c>
      <c r="E92" s="150">
        <f>D92</f>
        <v>44</v>
      </c>
      <c r="F92" s="151">
        <v>42</v>
      </c>
      <c r="G92" s="151">
        <v>46</v>
      </c>
      <c r="H92" s="151" t="s">
        <v>209</v>
      </c>
      <c r="I92" s="151" t="s">
        <v>209</v>
      </c>
      <c r="J92" s="151" t="e">
        <f>INDEX(#REF!,MATCH($A92,#REF!,0))</f>
        <v>#REF!</v>
      </c>
      <c r="K92" s="151" t="e">
        <f>INDEX(#REF!,MATCH($A92,#REF!,0))</f>
        <v>#REF!</v>
      </c>
      <c r="L92" s="151" t="e">
        <f>INDEX(#REF!,MATCH($A92,#REF!,0))</f>
        <v>#REF!</v>
      </c>
      <c r="M92" s="151" t="e">
        <f>INDEX(#REF!,MATCH($A92,#REF!,0))</f>
        <v>#REF!</v>
      </c>
      <c r="N92" s="151" t="e">
        <f>INDEX(#REF!,MATCH($A92,#REF!,0))</f>
        <v>#REF!</v>
      </c>
      <c r="O92" s="151" t="e">
        <f>INDEX(#REF!,MATCH($A92,#REF!,0))</f>
        <v>#REF!</v>
      </c>
      <c r="P92" s="150">
        <f>(F92-$E$1)*0.6</f>
        <v>3.9600000000000009</v>
      </c>
      <c r="Q92" s="150">
        <f>(G92-$E$1)*0.6</f>
        <v>6.36</v>
      </c>
      <c r="R92" s="150">
        <f>AVERAGE(SMALL(($D92:G92),{1,2,3,4}))-35.4</f>
        <v>8.6000000000000014</v>
      </c>
      <c r="S92" s="150">
        <f>AVERAGE(SMALL((D92:H92),{1,2,3,4}))-35.4</f>
        <v>8.6000000000000014</v>
      </c>
      <c r="T92" s="150">
        <f>AVERAGE(SMALL(($D92:I92),{1,2,3,4}))-35.4</f>
        <v>8.6000000000000014</v>
      </c>
      <c r="U92" s="152">
        <f>COUNT(F92:O92)</f>
        <v>2</v>
      </c>
      <c r="V92" s="153">
        <v>0</v>
      </c>
    </row>
    <row r="93" spans="1:22" ht="15.75" x14ac:dyDescent="0.25">
      <c r="A93" s="35" t="s">
        <v>82</v>
      </c>
      <c r="B93" s="149" t="str">
        <f>INDEX('[1]2024 Sign Ups'!$B$2:$B$101,MATCH(A93,'[1]2024 Sign Ups'!$A$2:$A$101,0))</f>
        <v>Y</v>
      </c>
      <c r="C93" s="149">
        <v>3</v>
      </c>
      <c r="D93" s="158">
        <f>P93+35.4</f>
        <v>43.8</v>
      </c>
      <c r="E93" s="150">
        <f>D93</f>
        <v>43.8</v>
      </c>
      <c r="F93" s="151">
        <v>47</v>
      </c>
      <c r="G93" s="151">
        <v>45</v>
      </c>
      <c r="H93" s="151">
        <v>45</v>
      </c>
      <c r="I93" s="151">
        <v>49</v>
      </c>
      <c r="J93" s="151" t="e">
        <f>INDEX(#REF!,MATCH($A93,#REF!,0))</f>
        <v>#REF!</v>
      </c>
      <c r="K93" s="151" t="e">
        <f>INDEX(#REF!,MATCH($A93,#REF!,0))</f>
        <v>#REF!</v>
      </c>
      <c r="L93" s="151" t="e">
        <f>INDEX(#REF!,MATCH($A93,#REF!,0))</f>
        <v>#REF!</v>
      </c>
      <c r="M93" s="151" t="e">
        <f>INDEX(#REF!,MATCH($A93,#REF!,0))</f>
        <v>#REF!</v>
      </c>
      <c r="N93" s="151" t="e">
        <f>INDEX(#REF!,MATCH($A93,#REF!,0))</f>
        <v>#REF!</v>
      </c>
      <c r="O93" s="151" t="e">
        <f>INDEX(#REF!,MATCH($A93,#REF!,0))</f>
        <v>#REF!</v>
      </c>
      <c r="P93" s="150">
        <f>VLOOKUP($A93,'[1]2024 Sign Ups'!$A$2:$T$101,3,FALSE)</f>
        <v>8.3999999999999986</v>
      </c>
      <c r="Q93" s="150">
        <f>AVERAGE(SMALL((D93:F93),{1,2,3}))-$E$1</f>
        <v>9.4666666666666686</v>
      </c>
      <c r="R93" s="150">
        <f>AVERAGE(SMALL(($D93:G93),{1,2,3,4}))-35.4</f>
        <v>9.5</v>
      </c>
      <c r="S93" s="150">
        <f>AVERAGE(SMALL((D93:H93),{1,2,3,4}))-35.4</f>
        <v>9</v>
      </c>
      <c r="T93" s="150">
        <f>AVERAGE(SMALL(($E93:I93),{1,2,3,4}))-35.4</f>
        <v>9.8000000000000043</v>
      </c>
      <c r="U93" s="152">
        <f>COUNT(F93:O93)</f>
        <v>4</v>
      </c>
      <c r="V93" s="153">
        <v>2</v>
      </c>
    </row>
    <row r="94" spans="1:22" ht="15.75" x14ac:dyDescent="0.25">
      <c r="A94" s="35" t="s">
        <v>80</v>
      </c>
      <c r="B94" s="149" t="str">
        <f>INDEX('[1]2024 Sign Ups'!$B$2:$B$101,MATCH(A94,'[1]2024 Sign Ups'!$A$2:$A$101,0))</f>
        <v>Y</v>
      </c>
      <c r="C94" s="149">
        <v>4</v>
      </c>
      <c r="D94" s="158">
        <f>P94+35.4</f>
        <v>62.75</v>
      </c>
      <c r="E94" s="150">
        <f>D94</f>
        <v>62.75</v>
      </c>
      <c r="F94" s="151">
        <v>52</v>
      </c>
      <c r="G94" s="151">
        <v>61</v>
      </c>
      <c r="H94" s="151">
        <v>60</v>
      </c>
      <c r="I94" s="151">
        <v>63</v>
      </c>
      <c r="J94" s="151" t="e">
        <f>INDEX(#REF!,MATCH($A94,#REF!,0))</f>
        <v>#REF!</v>
      </c>
      <c r="K94" s="151" t="e">
        <f>INDEX(#REF!,MATCH($A94,#REF!,0))</f>
        <v>#REF!</v>
      </c>
      <c r="L94" s="151" t="e">
        <f>INDEX(#REF!,MATCH($A94,#REF!,0))</f>
        <v>#REF!</v>
      </c>
      <c r="M94" s="151" t="e">
        <f>INDEX(#REF!,MATCH($A94,#REF!,0))</f>
        <v>#REF!</v>
      </c>
      <c r="N94" s="151" t="e">
        <f>INDEX(#REF!,MATCH($A94,#REF!,0))</f>
        <v>#REF!</v>
      </c>
      <c r="O94" s="151" t="e">
        <f>INDEX(#REF!,MATCH($A94,#REF!,0))</f>
        <v>#REF!</v>
      </c>
      <c r="P94" s="150">
        <f>VLOOKUP($A94,'[1]2024 Sign Ups'!$A$2:$T$101,3,FALSE)</f>
        <v>27.35</v>
      </c>
      <c r="Q94" s="150">
        <f>AVERAGE(SMALL((D94:F94),{1,2,3}))-$E$1</f>
        <v>23.766666666666666</v>
      </c>
      <c r="R94" s="150">
        <f>AVERAGE(SMALL(($D94:G94),{1,2,3,4}))-35.4</f>
        <v>24.225000000000001</v>
      </c>
      <c r="S94" s="150">
        <f>AVERAGE(SMALL((D94:H94),{1,2,3,4}))-35.4</f>
        <v>23.537500000000001</v>
      </c>
      <c r="T94" s="150">
        <f>AVERAGE(SMALL(($E94:I94),{1,2,3,4}))-35.4</f>
        <v>23.537500000000001</v>
      </c>
      <c r="U94" s="152">
        <f>COUNT(F94:O94)</f>
        <v>4</v>
      </c>
      <c r="V94" s="153">
        <v>2</v>
      </c>
    </row>
    <row r="95" spans="1:22" ht="15.75" x14ac:dyDescent="0.25">
      <c r="A95" s="35" t="s">
        <v>123</v>
      </c>
      <c r="B95" s="149" t="str">
        <f>INDEX('[1]2024 Sign Ups'!$B$2:$B$101,MATCH(A95,'[1]2024 Sign Ups'!$A$2:$A$101,0))</f>
        <v>Y</v>
      </c>
      <c r="C95" s="149">
        <v>9</v>
      </c>
      <c r="D95" s="150">
        <f>P95+35.4</f>
        <v>48</v>
      </c>
      <c r="E95" s="150">
        <f>D95</f>
        <v>48</v>
      </c>
      <c r="F95" s="151">
        <v>51</v>
      </c>
      <c r="G95" s="151" t="s">
        <v>209</v>
      </c>
      <c r="H95" s="151">
        <v>54</v>
      </c>
      <c r="I95" s="151">
        <v>48</v>
      </c>
      <c r="J95" s="151" t="e">
        <f>INDEX(#REF!,MATCH($A95,#REF!,0))</f>
        <v>#REF!</v>
      </c>
      <c r="K95" s="151" t="e">
        <f>INDEX(#REF!,MATCH($A95,#REF!,0))</f>
        <v>#REF!</v>
      </c>
      <c r="L95" s="151" t="e">
        <f>INDEX(#REF!,MATCH($A95,#REF!,0))</f>
        <v>#REF!</v>
      </c>
      <c r="M95" s="151" t="e">
        <f>INDEX(#REF!,MATCH($A95,#REF!,0))</f>
        <v>#REF!</v>
      </c>
      <c r="N95" s="151" t="e">
        <f>INDEX(#REF!,MATCH($A95,#REF!,0))</f>
        <v>#REF!</v>
      </c>
      <c r="O95" s="151" t="e">
        <f>INDEX(#REF!,MATCH($A95,#REF!,0))</f>
        <v>#REF!</v>
      </c>
      <c r="P95" s="150">
        <f>VLOOKUP($A95,'[1]2024 Sign Ups'!$A$2:$T$101,3,FALSE)</f>
        <v>12.600000000000001</v>
      </c>
      <c r="Q95" s="150">
        <f>AVERAGE(SMALL((D95:F95),{1,2,3}))-$E$1</f>
        <v>13.600000000000001</v>
      </c>
      <c r="R95" s="150">
        <f>AVERAGE(SMALL(($D95:G95),{1,2,3}))-35.4</f>
        <v>13.600000000000001</v>
      </c>
      <c r="S95" s="150">
        <f>AVERAGE(SMALL((D95:H95),{1,2,3,4}))-35.4</f>
        <v>14.850000000000001</v>
      </c>
      <c r="T95" s="150">
        <f>AVERAGE(SMALL(($D95:I95),{1,2,3,4}))-35.4</f>
        <v>13.350000000000001</v>
      </c>
      <c r="U95" s="152">
        <f>COUNT(F95:O95)</f>
        <v>3</v>
      </c>
      <c r="V95" s="153">
        <v>2</v>
      </c>
    </row>
    <row r="96" spans="1:22" ht="15.75" customHeight="1" x14ac:dyDescent="0.25">
      <c r="A96" s="35" t="s">
        <v>96</v>
      </c>
      <c r="B96" s="149" t="str">
        <f>INDEX('[1]2024 Sign Ups'!$B$2:$B$101,MATCH(A96,'[1]2024 Sign Ups'!$A$2:$A$101,0))</f>
        <v>Y</v>
      </c>
      <c r="C96" s="149">
        <v>2</v>
      </c>
      <c r="D96" s="158">
        <f>P96+35.4</f>
        <v>41.125</v>
      </c>
      <c r="E96" s="150">
        <f>D96</f>
        <v>41.125</v>
      </c>
      <c r="F96" s="151">
        <v>45</v>
      </c>
      <c r="G96" s="151">
        <v>43</v>
      </c>
      <c r="H96" s="151">
        <v>41</v>
      </c>
      <c r="I96" s="151">
        <v>40</v>
      </c>
      <c r="J96" s="151" t="e">
        <f>INDEX(#REF!,MATCH($A96,#REF!,0))</f>
        <v>#REF!</v>
      </c>
      <c r="K96" s="151" t="e">
        <f>INDEX(#REF!,MATCH($A96,#REF!,0))</f>
        <v>#REF!</v>
      </c>
      <c r="L96" s="151" t="e">
        <f>INDEX(#REF!,MATCH($A96,#REF!,0))</f>
        <v>#REF!</v>
      </c>
      <c r="M96" s="151" t="e">
        <f>INDEX(#REF!,MATCH($A96,#REF!,0))</f>
        <v>#REF!</v>
      </c>
      <c r="N96" s="151" t="e">
        <f>INDEX(#REF!,MATCH($A96,#REF!,0))</f>
        <v>#REF!</v>
      </c>
      <c r="O96" s="151" t="e">
        <f>INDEX(#REF!,MATCH($A96,#REF!,0))</f>
        <v>#REF!</v>
      </c>
      <c r="P96" s="150">
        <f>VLOOKUP($A96,'[1]2024 Sign Ups'!$A$2:$T$101,3,FALSE)</f>
        <v>5.7250000000000014</v>
      </c>
      <c r="Q96" s="150">
        <f>AVERAGE(SMALL((D96:F96),{1,2,3}))-$E$1</f>
        <v>7.0166666666666657</v>
      </c>
      <c r="R96" s="150">
        <f>AVERAGE(SMALL(($D96:G96),{1,2,3,4}))-35.4</f>
        <v>7.1625000000000014</v>
      </c>
      <c r="S96" s="150">
        <f>AVERAGE(SMALL((D96:H96),{1,2,3,4}))-35.4</f>
        <v>6.1625000000000014</v>
      </c>
      <c r="T96" s="150">
        <f>AVERAGE(SMALL(($E96:I96),{1,2,3,4}))-35.4</f>
        <v>5.8812500000000014</v>
      </c>
      <c r="U96" s="152">
        <f>COUNT(F96:O96)</f>
        <v>4</v>
      </c>
      <c r="V96" s="153">
        <v>2</v>
      </c>
    </row>
    <row r="97" spans="1:30" ht="15.75" customHeight="1" x14ac:dyDescent="0.25">
      <c r="A97" s="35" t="s">
        <v>103</v>
      </c>
      <c r="B97" s="149" t="str">
        <f>INDEX('[1]2024 Sign Ups'!$B$2:$B$101,MATCH(A97,'[1]2024 Sign Ups'!$A$2:$A$101,0))</f>
        <v>Y</v>
      </c>
      <c r="C97" s="149">
        <v>5</v>
      </c>
      <c r="D97" s="158">
        <f>P97+35.4</f>
        <v>40.4</v>
      </c>
      <c r="E97" s="150">
        <f>D97</f>
        <v>40.4</v>
      </c>
      <c r="F97" s="151">
        <v>38</v>
      </c>
      <c r="G97" s="151">
        <v>39</v>
      </c>
      <c r="H97" s="151">
        <v>41</v>
      </c>
      <c r="I97" s="151">
        <v>41</v>
      </c>
      <c r="J97" s="151" t="e">
        <f>INDEX(#REF!,MATCH($A97,#REF!,0))</f>
        <v>#REF!</v>
      </c>
      <c r="K97" s="151" t="e">
        <f>INDEX(#REF!,MATCH($A97,#REF!,0))</f>
        <v>#REF!</v>
      </c>
      <c r="L97" s="151" t="e">
        <f>INDEX(#REF!,MATCH($A97,#REF!,0))</f>
        <v>#REF!</v>
      </c>
      <c r="M97" s="151" t="e">
        <f>INDEX(#REF!,MATCH($A97,#REF!,0))</f>
        <v>#REF!</v>
      </c>
      <c r="N97" s="151" t="e">
        <f>INDEX(#REF!,MATCH($A97,#REF!,0))</f>
        <v>#REF!</v>
      </c>
      <c r="O97" s="151" t="e">
        <f>INDEX(#REF!,MATCH($A97,#REF!,0))</f>
        <v>#REF!</v>
      </c>
      <c r="P97" s="150">
        <f>VLOOKUP($A97,'[1]2024 Sign Ups'!$A$2:$T$101,3,FALSE)</f>
        <v>5</v>
      </c>
      <c r="Q97" s="150">
        <f>AVERAGE(SMALL((D97:F97),{1,2,3}))-$E$1</f>
        <v>4.2000000000000028</v>
      </c>
      <c r="R97" s="150">
        <f>AVERAGE(SMALL(($D97:G97),{1,2,3,4}))-35.4</f>
        <v>4.0500000000000043</v>
      </c>
      <c r="S97" s="150">
        <f>AVERAGE(SMALL((D97:H97),{1,2,3,4}))-35.4</f>
        <v>4.0500000000000043</v>
      </c>
      <c r="T97" s="150">
        <f>AVERAGE(SMALL(($E97:I97),{1,2,3,4}))-35.4</f>
        <v>4.2000000000000028</v>
      </c>
      <c r="U97" s="152">
        <f>COUNT(F97:O97)</f>
        <v>4</v>
      </c>
      <c r="V97" s="153">
        <v>2</v>
      </c>
    </row>
    <row r="98" spans="1:30" ht="15.75" customHeight="1" x14ac:dyDescent="0.25">
      <c r="A98" s="35" t="s">
        <v>37</v>
      </c>
      <c r="B98" s="149" t="str">
        <f>INDEX('[1]2024 Sign Ups'!$B$2:$B$101,MATCH(A98,'[1]2024 Sign Ups'!$A$2:$A$101,0))</f>
        <v>New</v>
      </c>
      <c r="C98" s="149">
        <v>1</v>
      </c>
      <c r="D98" s="158">
        <f>AVERAGE(F98:G98)</f>
        <v>55.5</v>
      </c>
      <c r="E98" s="150">
        <f>D98</f>
        <v>55.5</v>
      </c>
      <c r="F98" s="151">
        <v>59</v>
      </c>
      <c r="G98" s="151">
        <v>52</v>
      </c>
      <c r="H98" s="151">
        <v>54</v>
      </c>
      <c r="I98" s="151">
        <v>53</v>
      </c>
      <c r="J98" s="151" t="e">
        <f>INDEX(#REF!,MATCH($A98,#REF!,0))</f>
        <v>#REF!</v>
      </c>
      <c r="K98" s="151" t="e">
        <f>INDEX(#REF!,MATCH($A98,#REF!,0))</f>
        <v>#REF!</v>
      </c>
      <c r="L98" s="151" t="e">
        <f>INDEX(#REF!,MATCH($A98,#REF!,0))</f>
        <v>#REF!</v>
      </c>
      <c r="M98" s="151" t="e">
        <f>INDEX(#REF!,MATCH($A98,#REF!,0))</f>
        <v>#REF!</v>
      </c>
      <c r="N98" s="151" t="e">
        <f>INDEX(#REF!,MATCH($A98,#REF!,0))</f>
        <v>#REF!</v>
      </c>
      <c r="O98" s="151" t="e">
        <f>INDEX(#REF!,MATCH($A98,#REF!,0))</f>
        <v>#REF!</v>
      </c>
      <c r="P98" s="150">
        <f>(F98-$E$1)*0.8</f>
        <v>18.880000000000003</v>
      </c>
      <c r="Q98" s="150">
        <f>(G98-$E$1)*0.7</f>
        <v>11.620000000000001</v>
      </c>
      <c r="R98" s="150">
        <f>AVERAGE(SMALL(($D98:G98),{1,2,3,4}))-35.4</f>
        <v>20.100000000000001</v>
      </c>
      <c r="S98" s="150">
        <f>AVERAGE(SMALL((D98:H98),{1,2,3,4}))-35.4</f>
        <v>18.850000000000001</v>
      </c>
      <c r="T98" s="150">
        <f>AVERAGE(SMALL(($E98:I98),{1,2,3,4}))-35.4</f>
        <v>18.225000000000001</v>
      </c>
      <c r="U98" s="152">
        <f>COUNT(F98:O98)</f>
        <v>4</v>
      </c>
      <c r="V98" s="153">
        <v>0</v>
      </c>
    </row>
    <row r="99" spans="1:30" ht="15.75" customHeight="1" x14ac:dyDescent="0.25">
      <c r="A99" s="35" t="s">
        <v>139</v>
      </c>
      <c r="B99" s="149" t="str">
        <f>INDEX('[1]2024 Sign Ups'!$B$2:$B$101,MATCH(A99,'[1]2024 Sign Ups'!$A$2:$A$101,0))</f>
        <v>New</v>
      </c>
      <c r="C99" s="149">
        <v>10</v>
      </c>
      <c r="D99" s="158">
        <f>AVERAGE(F99:G99)</f>
        <v>52</v>
      </c>
      <c r="E99" s="150">
        <f>D99</f>
        <v>52</v>
      </c>
      <c r="F99" s="151">
        <v>55</v>
      </c>
      <c r="G99" s="151">
        <v>49</v>
      </c>
      <c r="H99" s="151">
        <v>57</v>
      </c>
      <c r="I99" s="151">
        <v>48</v>
      </c>
      <c r="J99" s="151" t="e">
        <f>INDEX(#REF!,MATCH($A99,#REF!,0))</f>
        <v>#REF!</v>
      </c>
      <c r="K99" s="151" t="e">
        <f>INDEX(#REF!,MATCH($A99,#REF!,0))</f>
        <v>#REF!</v>
      </c>
      <c r="L99" s="151" t="e">
        <f>INDEX(#REF!,MATCH($A99,#REF!,0))</f>
        <v>#REF!</v>
      </c>
      <c r="M99" s="151" t="e">
        <f>INDEX(#REF!,MATCH($A99,#REF!,0))</f>
        <v>#REF!</v>
      </c>
      <c r="N99" s="151" t="e">
        <f>INDEX(#REF!,MATCH($A99,#REF!,0))</f>
        <v>#REF!</v>
      </c>
      <c r="O99" s="151" t="e">
        <f>INDEX(#REF!,MATCH($A99,#REF!,0))</f>
        <v>#REF!</v>
      </c>
      <c r="P99" s="150">
        <f>(F99-$E$1)*0.7</f>
        <v>13.72</v>
      </c>
      <c r="Q99" s="150">
        <f>(G99-$E$1)*0.7</f>
        <v>9.52</v>
      </c>
      <c r="R99" s="150">
        <f>AVERAGE(SMALL(($D99:G99),{1,2,3,4}))-35.4</f>
        <v>16.600000000000001</v>
      </c>
      <c r="S99" s="150">
        <f>AVERAGE(SMALL((D99:H99),{1,2,3,4}))-35.4</f>
        <v>16.600000000000001</v>
      </c>
      <c r="T99" s="150">
        <f>AVERAGE(SMALL(($E99:I99),{1,2,3,4}))-35.4</f>
        <v>15.600000000000001</v>
      </c>
      <c r="U99" s="152">
        <f>COUNT(F99:O99)</f>
        <v>4</v>
      </c>
      <c r="V99" s="153">
        <v>0</v>
      </c>
    </row>
    <row r="100" spans="1:30" ht="15.75" customHeight="1" x14ac:dyDescent="0.25">
      <c r="A100" s="35" t="s">
        <v>127</v>
      </c>
      <c r="B100" s="149" t="str">
        <f>INDEX('[1]2024 Sign Ups'!$B$2:$B$101,MATCH(A100,'[1]2024 Sign Ups'!$A$2:$A$101,0))</f>
        <v>Y</v>
      </c>
      <c r="C100" s="149">
        <v>7</v>
      </c>
      <c r="D100" s="150">
        <f>P100+35.4</f>
        <v>41.5</v>
      </c>
      <c r="E100" s="150">
        <f>D100</f>
        <v>41.5</v>
      </c>
      <c r="F100" s="151">
        <v>47</v>
      </c>
      <c r="G100" s="151" t="s">
        <v>209</v>
      </c>
      <c r="H100" s="151">
        <v>40</v>
      </c>
      <c r="I100" s="151">
        <v>42</v>
      </c>
      <c r="J100" s="151" t="e">
        <f>INDEX(#REF!,MATCH($A100,#REF!,0))</f>
        <v>#REF!</v>
      </c>
      <c r="K100" s="151" t="e">
        <f>INDEX(#REF!,MATCH($A100,#REF!,0))</f>
        <v>#REF!</v>
      </c>
      <c r="L100" s="151" t="e">
        <f>INDEX(#REF!,MATCH($A100,#REF!,0))</f>
        <v>#REF!</v>
      </c>
      <c r="M100" s="151" t="e">
        <f>INDEX(#REF!,MATCH($A100,#REF!,0))</f>
        <v>#REF!</v>
      </c>
      <c r="N100" s="151" t="e">
        <f>INDEX(#REF!,MATCH($A100,#REF!,0))</f>
        <v>#REF!</v>
      </c>
      <c r="O100" s="151" t="e">
        <f>INDEX(#REF!,MATCH($A100,#REF!,0))</f>
        <v>#REF!</v>
      </c>
      <c r="P100" s="150">
        <f>VLOOKUP($A100,'[1]2024 Sign Ups'!$A$2:$T$101,3,FALSE)</f>
        <v>6.1000000000000014</v>
      </c>
      <c r="Q100" s="150">
        <f>AVERAGE(SMALL((D100:F100),{1,2,3}))-$E$1</f>
        <v>7.9333333333333371</v>
      </c>
      <c r="R100" s="150">
        <f>AVERAGE(SMALL(($D100:G100),{1,2,3}))-35.4</f>
        <v>7.9333333333333371</v>
      </c>
      <c r="S100" s="150">
        <f>AVERAGE(SMALL((D100:H100),{1,2,3,4}))-35.4</f>
        <v>7.1000000000000014</v>
      </c>
      <c r="T100" s="150">
        <f>AVERAGE(SMALL(($D100:I100),{1,2,3,4}))-35.4</f>
        <v>5.8500000000000014</v>
      </c>
      <c r="U100" s="152">
        <f>COUNT(F100:O100)</f>
        <v>3</v>
      </c>
      <c r="V100" s="153">
        <v>2</v>
      </c>
    </row>
    <row r="101" spans="1:30" ht="15.75" customHeight="1" x14ac:dyDescent="0.25">
      <c r="D101" s="9"/>
      <c r="E101" s="9"/>
      <c r="P101" s="9"/>
      <c r="Q101" s="9"/>
      <c r="R101" s="9"/>
      <c r="S101" s="9"/>
    </row>
    <row r="102" spans="1:30" s="134" customFormat="1" x14ac:dyDescent="0.25">
      <c r="A102" s="135">
        <v>1</v>
      </c>
      <c r="B102" s="164" t="s">
        <v>210</v>
      </c>
      <c r="C102" s="165"/>
      <c r="D102" s="166"/>
      <c r="E102" s="164"/>
      <c r="F102" s="164"/>
      <c r="G102" s="164"/>
      <c r="I102" s="136"/>
      <c r="X102" s="9"/>
      <c r="Y102" s="9"/>
      <c r="Z102" s="9"/>
      <c r="AA102" s="9"/>
      <c r="AB102" s="9"/>
      <c r="AC102" s="9"/>
      <c r="AD102" s="9"/>
    </row>
    <row r="103" spans="1:30" s="134" customFormat="1" x14ac:dyDescent="0.25">
      <c r="A103" s="135"/>
      <c r="C103" s="134" t="s">
        <v>211</v>
      </c>
      <c r="I103" s="136"/>
      <c r="X103" s="9"/>
      <c r="Y103" s="9"/>
      <c r="Z103" s="9"/>
      <c r="AA103" s="9"/>
      <c r="AB103" s="9"/>
      <c r="AC103" s="9"/>
      <c r="AD103" s="9"/>
    </row>
    <row r="104" spans="1:30" s="134" customFormat="1" x14ac:dyDescent="0.25">
      <c r="A104" s="135">
        <v>2</v>
      </c>
      <c r="B104" s="167" t="s">
        <v>207</v>
      </c>
      <c r="C104" s="168"/>
      <c r="D104" s="169"/>
      <c r="E104" s="167"/>
      <c r="I104" s="136"/>
    </row>
    <row r="105" spans="1:30" s="134" customFormat="1" x14ac:dyDescent="0.25">
      <c r="A105" s="137">
        <v>3</v>
      </c>
      <c r="B105" s="134" t="s">
        <v>208</v>
      </c>
      <c r="D105" s="137"/>
      <c r="I105" s="136"/>
    </row>
    <row r="106" spans="1:30" x14ac:dyDescent="0.25">
      <c r="D106" s="9"/>
      <c r="E106" s="9"/>
      <c r="P106" s="9"/>
      <c r="Q106" s="9"/>
      <c r="R106" s="9"/>
      <c r="S106" s="9"/>
      <c r="X106" s="134"/>
      <c r="Y106" s="134"/>
      <c r="Z106" s="134"/>
      <c r="AA106" s="134"/>
      <c r="AB106" s="134"/>
      <c r="AC106" s="134"/>
      <c r="AD106" s="134"/>
    </row>
    <row r="107" spans="1:30" x14ac:dyDescent="0.25">
      <c r="D107" s="9"/>
      <c r="E107" s="9"/>
      <c r="P107" s="9"/>
      <c r="Q107" s="9"/>
      <c r="R107" s="9"/>
      <c r="S107" s="9"/>
    </row>
    <row r="108" spans="1:30" x14ac:dyDescent="0.25">
      <c r="D108" s="9"/>
      <c r="E108" s="9"/>
      <c r="P108" s="9"/>
      <c r="Q108" s="9"/>
      <c r="R108" s="9"/>
      <c r="S108" s="9"/>
    </row>
    <row r="109" spans="1:30" x14ac:dyDescent="0.25">
      <c r="D109" s="9"/>
      <c r="E109" s="9"/>
      <c r="P109" s="9"/>
      <c r="Q109" s="9"/>
      <c r="R109" s="9"/>
      <c r="S109" s="9"/>
    </row>
    <row r="110" spans="1:30" x14ac:dyDescent="0.25">
      <c r="D110" s="9"/>
      <c r="E110" s="9"/>
      <c r="P110" s="9"/>
      <c r="Q110" s="9"/>
      <c r="R110" s="9"/>
      <c r="S110" s="9"/>
    </row>
    <row r="111" spans="1:30" x14ac:dyDescent="0.25">
      <c r="D111" s="9"/>
      <c r="E111" s="9"/>
      <c r="P111" s="9"/>
      <c r="Q111" s="9"/>
      <c r="R111" s="9"/>
      <c r="S111" s="9"/>
    </row>
    <row r="112" spans="1:30" x14ac:dyDescent="0.25">
      <c r="D112" s="9"/>
      <c r="E112" s="9"/>
      <c r="P112" s="9"/>
      <c r="Q112" s="9"/>
      <c r="R112" s="9"/>
      <c r="S112" s="9"/>
    </row>
    <row r="113" spans="4:19" x14ac:dyDescent="0.25">
      <c r="D113" s="9"/>
      <c r="E113" s="9"/>
      <c r="P113" s="9"/>
      <c r="Q113" s="9"/>
      <c r="R113" s="9"/>
      <c r="S113" s="9"/>
    </row>
    <row r="114" spans="4:19" x14ac:dyDescent="0.25">
      <c r="D114" s="9"/>
      <c r="E114" s="9"/>
      <c r="P114" s="9"/>
      <c r="Q114" s="9"/>
      <c r="R114" s="9"/>
      <c r="S114" s="9"/>
    </row>
    <row r="115" spans="4:19" x14ac:dyDescent="0.25">
      <c r="D115" s="9"/>
      <c r="E115" s="9"/>
      <c r="P115" s="9"/>
      <c r="Q115" s="9"/>
      <c r="R115" s="9"/>
      <c r="S115" s="9"/>
    </row>
    <row r="116" spans="4:19" x14ac:dyDescent="0.25">
      <c r="D116" s="9"/>
      <c r="E116" s="9"/>
      <c r="P116" s="9"/>
      <c r="Q116" s="9"/>
      <c r="R116" s="9"/>
      <c r="S116" s="9"/>
    </row>
    <row r="117" spans="4:19" x14ac:dyDescent="0.25">
      <c r="D117" s="9"/>
      <c r="E117" s="9"/>
      <c r="P117" s="9"/>
      <c r="Q117" s="9"/>
      <c r="R117" s="9"/>
      <c r="S117" s="9"/>
    </row>
    <row r="118" spans="4:19" x14ac:dyDescent="0.25">
      <c r="D118" s="9"/>
      <c r="E118" s="9"/>
      <c r="P118" s="9"/>
      <c r="Q118" s="9"/>
      <c r="R118" s="9"/>
      <c r="S118" s="9"/>
    </row>
    <row r="119" spans="4:19" x14ac:dyDescent="0.25">
      <c r="D119" s="9"/>
      <c r="E119" s="9"/>
      <c r="P119" s="9"/>
      <c r="Q119" s="9"/>
      <c r="R119" s="9"/>
      <c r="S119" s="9"/>
    </row>
    <row r="120" spans="4:19" x14ac:dyDescent="0.25">
      <c r="D120" s="9"/>
      <c r="E120" s="9"/>
      <c r="P120" s="9"/>
      <c r="Q120" s="9"/>
      <c r="R120" s="9"/>
      <c r="S120" s="9"/>
    </row>
    <row r="121" spans="4:19" x14ac:dyDescent="0.25">
      <c r="D121" s="9"/>
      <c r="E121" s="9"/>
      <c r="P121" s="9"/>
      <c r="Q121" s="9"/>
      <c r="R121" s="9"/>
      <c r="S121" s="9"/>
    </row>
    <row r="122" spans="4:19" x14ac:dyDescent="0.25">
      <c r="D122" s="9"/>
      <c r="E122" s="9"/>
      <c r="P122" s="9"/>
      <c r="Q122" s="9"/>
      <c r="R122" s="9"/>
      <c r="S122" s="9"/>
    </row>
    <row r="123" spans="4:19" x14ac:dyDescent="0.25">
      <c r="D123" s="9"/>
      <c r="E123" s="9"/>
      <c r="P123" s="9"/>
      <c r="Q123" s="9"/>
      <c r="R123" s="9"/>
      <c r="S123" s="9"/>
    </row>
    <row r="124" spans="4:19" x14ac:dyDescent="0.25">
      <c r="D124" s="9"/>
      <c r="E124" s="9"/>
      <c r="P124" s="9"/>
      <c r="Q124" s="9"/>
      <c r="R124" s="9"/>
      <c r="S124" s="9"/>
    </row>
    <row r="125" spans="4:19" x14ac:dyDescent="0.25">
      <c r="D125" s="9"/>
      <c r="E125" s="9"/>
      <c r="P125" s="9"/>
      <c r="Q125" s="9"/>
      <c r="R125" s="9"/>
      <c r="S125" s="9"/>
    </row>
    <row r="126" spans="4:19" x14ac:dyDescent="0.25">
      <c r="D126" s="9"/>
      <c r="E126" s="9"/>
      <c r="P126" s="9"/>
      <c r="Q126" s="9"/>
      <c r="R126" s="9"/>
      <c r="S126" s="9"/>
    </row>
    <row r="127" spans="4:19" x14ac:dyDescent="0.25">
      <c r="D127" s="9"/>
      <c r="E127" s="9"/>
      <c r="P127" s="9"/>
      <c r="Q127" s="9"/>
      <c r="R127" s="9"/>
      <c r="S127" s="9"/>
    </row>
    <row r="128" spans="4:19" x14ac:dyDescent="0.25">
      <c r="D128" s="9"/>
      <c r="E128" s="9"/>
      <c r="P128" s="9"/>
      <c r="Q128" s="9"/>
      <c r="R128" s="9"/>
      <c r="S128" s="9"/>
    </row>
    <row r="129" spans="4:19" x14ac:dyDescent="0.25">
      <c r="D129" s="9"/>
      <c r="E129" s="9"/>
      <c r="P129" s="9"/>
      <c r="Q129" s="9"/>
      <c r="R129" s="9"/>
      <c r="S129" s="9"/>
    </row>
    <row r="130" spans="4:19" x14ac:dyDescent="0.25">
      <c r="D130" s="9"/>
      <c r="E130" s="9"/>
      <c r="P130" s="9"/>
      <c r="Q130" s="9"/>
      <c r="R130" s="9"/>
      <c r="S130" s="9"/>
    </row>
    <row r="131" spans="4:19" x14ac:dyDescent="0.25">
      <c r="D131" s="9"/>
      <c r="E131" s="9"/>
      <c r="P131" s="9"/>
      <c r="Q131" s="9"/>
      <c r="R131" s="9"/>
      <c r="S131" s="9"/>
    </row>
    <row r="132" spans="4:19" x14ac:dyDescent="0.25">
      <c r="D132" s="9"/>
      <c r="E132" s="9"/>
      <c r="P132" s="9"/>
      <c r="Q132" s="9"/>
      <c r="R132" s="9"/>
      <c r="S132" s="9"/>
    </row>
    <row r="133" spans="4:19" x14ac:dyDescent="0.25">
      <c r="D133" s="9"/>
      <c r="E133" s="9"/>
      <c r="P133" s="9"/>
      <c r="Q133" s="9"/>
      <c r="R133" s="9"/>
      <c r="S133" s="9"/>
    </row>
    <row r="134" spans="4:19" x14ac:dyDescent="0.25">
      <c r="D134" s="9"/>
      <c r="E134" s="9"/>
      <c r="P134" s="9"/>
      <c r="Q134" s="9"/>
      <c r="R134" s="9"/>
      <c r="S134" s="9"/>
    </row>
    <row r="135" spans="4:19" x14ac:dyDescent="0.25">
      <c r="D135" s="9"/>
      <c r="E135" s="9"/>
      <c r="P135" s="9"/>
      <c r="Q135" s="9"/>
      <c r="R135" s="9"/>
      <c r="S135" s="9"/>
    </row>
    <row r="136" spans="4:19" x14ac:dyDescent="0.25">
      <c r="D136" s="9"/>
      <c r="E136" s="9"/>
      <c r="P136" s="9"/>
      <c r="Q136" s="9"/>
      <c r="R136" s="9"/>
      <c r="S136" s="9"/>
    </row>
    <row r="137" spans="4:19" x14ac:dyDescent="0.25">
      <c r="D137" s="9"/>
      <c r="E137" s="9"/>
      <c r="P137" s="9"/>
      <c r="Q137" s="9"/>
      <c r="R137" s="9"/>
      <c r="S137" s="9"/>
    </row>
    <row r="138" spans="4:19" x14ac:dyDescent="0.25">
      <c r="D138" s="9"/>
      <c r="E138" s="9"/>
      <c r="P138" s="9"/>
      <c r="Q138" s="9"/>
      <c r="R138" s="9"/>
      <c r="S138" s="9"/>
    </row>
    <row r="139" spans="4:19" x14ac:dyDescent="0.25">
      <c r="D139" s="9"/>
      <c r="E139" s="9"/>
      <c r="P139" s="9"/>
      <c r="Q139" s="9"/>
      <c r="R139" s="9"/>
      <c r="S139" s="9"/>
    </row>
    <row r="140" spans="4:19" x14ac:dyDescent="0.25">
      <c r="D140" s="9"/>
      <c r="E140" s="9"/>
      <c r="P140" s="9"/>
      <c r="Q140" s="9"/>
      <c r="R140" s="9"/>
      <c r="S140" s="9"/>
    </row>
    <row r="141" spans="4:19" x14ac:dyDescent="0.25">
      <c r="D141" s="9"/>
      <c r="E141" s="9"/>
      <c r="P141" s="9"/>
      <c r="Q141" s="9"/>
      <c r="R141" s="9"/>
      <c r="S141" s="9"/>
    </row>
    <row r="142" spans="4:19" x14ac:dyDescent="0.25">
      <c r="D142" s="9"/>
      <c r="E142" s="9"/>
      <c r="P142" s="9"/>
      <c r="Q142" s="9"/>
      <c r="R142" s="9"/>
      <c r="S142" s="9"/>
    </row>
    <row r="143" spans="4:19" x14ac:dyDescent="0.25">
      <c r="D143" s="9"/>
      <c r="E143" s="9"/>
      <c r="P143" s="9"/>
      <c r="Q143" s="9"/>
      <c r="R143" s="9"/>
      <c r="S143" s="9"/>
    </row>
    <row r="144" spans="4:19" x14ac:dyDescent="0.25">
      <c r="D144" s="9"/>
      <c r="E144" s="9"/>
      <c r="P144" s="9"/>
      <c r="Q144" s="9"/>
      <c r="R144" s="9"/>
      <c r="S144" s="9"/>
    </row>
    <row r="145" spans="4:19" x14ac:dyDescent="0.25">
      <c r="D145" s="9"/>
      <c r="E145" s="9"/>
      <c r="P145" s="9"/>
      <c r="Q145" s="9"/>
      <c r="R145" s="9"/>
      <c r="S145" s="9"/>
    </row>
    <row r="146" spans="4:19" x14ac:dyDescent="0.25">
      <c r="D146" s="9"/>
      <c r="E146" s="9"/>
      <c r="P146" s="9"/>
      <c r="Q146" s="9"/>
      <c r="R146" s="9"/>
      <c r="S146" s="9"/>
    </row>
    <row r="147" spans="4:19" x14ac:dyDescent="0.25">
      <c r="D147" s="9"/>
      <c r="E147" s="9"/>
      <c r="P147" s="9"/>
      <c r="Q147" s="9"/>
      <c r="R147" s="9"/>
      <c r="S147" s="9"/>
    </row>
    <row r="148" spans="4:19" x14ac:dyDescent="0.25">
      <c r="D148" s="9"/>
      <c r="E148" s="9"/>
      <c r="P148" s="9"/>
      <c r="Q148" s="9"/>
      <c r="R148" s="9"/>
      <c r="S148" s="9"/>
    </row>
    <row r="149" spans="4:19" x14ac:dyDescent="0.25">
      <c r="D149" s="9"/>
      <c r="E149" s="9"/>
      <c r="P149" s="9"/>
      <c r="Q149" s="9"/>
      <c r="R149" s="9"/>
      <c r="S149" s="9"/>
    </row>
    <row r="150" spans="4:19" x14ac:dyDescent="0.25">
      <c r="D150" s="9"/>
      <c r="E150" s="9"/>
      <c r="P150" s="9"/>
      <c r="Q150" s="9"/>
      <c r="R150" s="9"/>
      <c r="S150" s="9"/>
    </row>
    <row r="151" spans="4:19" x14ac:dyDescent="0.25">
      <c r="D151" s="9"/>
      <c r="E151" s="9"/>
      <c r="P151" s="9"/>
      <c r="Q151" s="9"/>
      <c r="R151" s="9"/>
      <c r="S151" s="9"/>
    </row>
    <row r="152" spans="4:19" x14ac:dyDescent="0.25">
      <c r="D152" s="9"/>
      <c r="E152" s="9"/>
      <c r="P152" s="9"/>
      <c r="Q152" s="9"/>
      <c r="R152" s="9"/>
      <c r="S152" s="9"/>
    </row>
    <row r="153" spans="4:19" x14ac:dyDescent="0.25">
      <c r="D153" s="9"/>
      <c r="E153" s="9"/>
      <c r="P153" s="9"/>
      <c r="Q153" s="9"/>
      <c r="R153" s="9"/>
      <c r="S153" s="9"/>
    </row>
    <row r="154" spans="4:19" x14ac:dyDescent="0.25">
      <c r="D154" s="9"/>
      <c r="E154" s="9"/>
      <c r="P154" s="9"/>
      <c r="Q154" s="9"/>
      <c r="R154" s="9"/>
      <c r="S154" s="9"/>
    </row>
    <row r="155" spans="4:19" x14ac:dyDescent="0.25">
      <c r="D155" s="9"/>
      <c r="E155" s="9"/>
      <c r="P155" s="9"/>
      <c r="Q155" s="9"/>
      <c r="R155" s="9"/>
      <c r="S155" s="9"/>
    </row>
    <row r="156" spans="4:19" x14ac:dyDescent="0.25">
      <c r="D156" s="9"/>
      <c r="E156" s="9"/>
      <c r="P156" s="9"/>
      <c r="Q156" s="9"/>
      <c r="R156" s="9"/>
      <c r="S156" s="9"/>
    </row>
    <row r="157" spans="4:19" x14ac:dyDescent="0.25">
      <c r="D157" s="9"/>
      <c r="E157" s="9"/>
      <c r="P157" s="9"/>
      <c r="Q157" s="9"/>
      <c r="R157" s="9"/>
      <c r="S157" s="9"/>
    </row>
    <row r="158" spans="4:19" x14ac:dyDescent="0.25">
      <c r="D158" s="9"/>
      <c r="E158" s="9"/>
      <c r="P158" s="9"/>
      <c r="Q158" s="9"/>
      <c r="R158" s="9"/>
      <c r="S158" s="9"/>
    </row>
    <row r="159" spans="4:19" x14ac:dyDescent="0.25">
      <c r="D159" s="9"/>
      <c r="E159" s="9"/>
      <c r="P159" s="9"/>
      <c r="Q159" s="9"/>
      <c r="R159" s="9"/>
      <c r="S159" s="9"/>
    </row>
    <row r="160" spans="4:19" x14ac:dyDescent="0.25">
      <c r="D160" s="9"/>
      <c r="E160" s="9"/>
      <c r="P160" s="9"/>
      <c r="Q160" s="9"/>
      <c r="R160" s="9"/>
      <c r="S160" s="9"/>
    </row>
    <row r="161" spans="4:19" x14ac:dyDescent="0.25">
      <c r="D161" s="9"/>
      <c r="E161" s="9"/>
      <c r="P161" s="9"/>
      <c r="Q161" s="9"/>
      <c r="R161" s="9"/>
      <c r="S161" s="9"/>
    </row>
    <row r="162" spans="4:19" x14ac:dyDescent="0.25">
      <c r="D162" s="9"/>
      <c r="E162" s="9"/>
      <c r="P162" s="9"/>
      <c r="Q162" s="9"/>
      <c r="R162" s="9"/>
      <c r="S162" s="9"/>
    </row>
    <row r="163" spans="4:19" x14ac:dyDescent="0.25">
      <c r="D163" s="9"/>
      <c r="E163" s="9"/>
      <c r="P163" s="9"/>
      <c r="Q163" s="9"/>
      <c r="R163" s="9"/>
      <c r="S163" s="9"/>
    </row>
    <row r="164" spans="4:19" x14ac:dyDescent="0.25">
      <c r="D164" s="9"/>
      <c r="E164" s="9"/>
      <c r="P164" s="9"/>
      <c r="Q164" s="9"/>
      <c r="R164" s="9"/>
      <c r="S164" s="9"/>
    </row>
    <row r="165" spans="4:19" x14ac:dyDescent="0.25">
      <c r="D165" s="9"/>
      <c r="E165" s="9"/>
      <c r="P165" s="9"/>
      <c r="Q165" s="9"/>
      <c r="R165" s="9"/>
      <c r="S165" s="9"/>
    </row>
    <row r="166" spans="4:19" x14ac:dyDescent="0.25">
      <c r="D166" s="9"/>
      <c r="E166" s="9"/>
      <c r="P166" s="9"/>
      <c r="Q166" s="9"/>
      <c r="R166" s="9"/>
      <c r="S166" s="9"/>
    </row>
    <row r="167" spans="4:19" x14ac:dyDescent="0.25">
      <c r="D167" s="9"/>
      <c r="E167" s="9"/>
      <c r="P167" s="9"/>
      <c r="Q167" s="9"/>
      <c r="R167" s="9"/>
      <c r="S167" s="9"/>
    </row>
    <row r="168" spans="4:19" x14ac:dyDescent="0.25">
      <c r="D168" s="9"/>
      <c r="E168" s="9"/>
      <c r="P168" s="9"/>
      <c r="Q168" s="9"/>
      <c r="R168" s="9"/>
      <c r="S168" s="9"/>
    </row>
    <row r="169" spans="4:19" x14ac:dyDescent="0.25">
      <c r="D169" s="9"/>
      <c r="E169" s="9"/>
      <c r="P169" s="9"/>
      <c r="Q169" s="9"/>
      <c r="R169" s="9"/>
      <c r="S169" s="9"/>
    </row>
    <row r="170" spans="4:19" x14ac:dyDescent="0.25">
      <c r="D170" s="9"/>
      <c r="E170" s="9"/>
      <c r="P170" s="9"/>
      <c r="Q170" s="9"/>
      <c r="R170" s="9"/>
      <c r="S170" s="9"/>
    </row>
    <row r="171" spans="4:19" x14ac:dyDescent="0.25">
      <c r="D171" s="9"/>
      <c r="E171" s="9"/>
      <c r="P171" s="9"/>
      <c r="Q171" s="9"/>
      <c r="R171" s="9"/>
      <c r="S171" s="9"/>
    </row>
    <row r="172" spans="4:19" x14ac:dyDescent="0.25">
      <c r="D172" s="9"/>
      <c r="E172" s="9"/>
      <c r="P172" s="9"/>
      <c r="Q172" s="9"/>
      <c r="R172" s="9"/>
      <c r="S172" s="9"/>
    </row>
    <row r="173" spans="4:19" x14ac:dyDescent="0.25">
      <c r="D173" s="9"/>
      <c r="E173" s="9"/>
      <c r="P173" s="9"/>
      <c r="Q173" s="9"/>
      <c r="R173" s="9"/>
      <c r="S173" s="9"/>
    </row>
    <row r="174" spans="4:19" x14ac:dyDescent="0.25">
      <c r="D174" s="9"/>
      <c r="E174" s="9"/>
      <c r="P174" s="9"/>
      <c r="Q174" s="9"/>
      <c r="R174" s="9"/>
      <c r="S174" s="9"/>
    </row>
    <row r="175" spans="4:19" x14ac:dyDescent="0.25">
      <c r="D175" s="9"/>
      <c r="E175" s="9"/>
      <c r="P175" s="9"/>
      <c r="Q175" s="9"/>
      <c r="R175" s="9"/>
      <c r="S175" s="9"/>
    </row>
    <row r="176" spans="4:19" x14ac:dyDescent="0.25">
      <c r="D176" s="9"/>
      <c r="E176" s="9"/>
      <c r="P176" s="9"/>
      <c r="Q176" s="9"/>
      <c r="R176" s="9"/>
      <c r="S176" s="9"/>
    </row>
    <row r="177" spans="4:19" x14ac:dyDescent="0.25">
      <c r="D177" s="9"/>
      <c r="E177" s="9"/>
      <c r="P177" s="9"/>
      <c r="Q177" s="9"/>
      <c r="R177" s="9"/>
      <c r="S177" s="9"/>
    </row>
    <row r="178" spans="4:19" x14ac:dyDescent="0.25">
      <c r="D178" s="9"/>
      <c r="E178" s="9"/>
      <c r="P178" s="9"/>
      <c r="Q178" s="9"/>
      <c r="R178" s="9"/>
      <c r="S178" s="9"/>
    </row>
    <row r="179" spans="4:19" x14ac:dyDescent="0.25">
      <c r="D179" s="9"/>
      <c r="E179" s="9"/>
      <c r="P179" s="9"/>
      <c r="Q179" s="9"/>
      <c r="R179" s="9"/>
      <c r="S179" s="9"/>
    </row>
    <row r="180" spans="4:19" x14ac:dyDescent="0.25">
      <c r="D180" s="9"/>
      <c r="E180" s="9"/>
      <c r="P180" s="9"/>
      <c r="Q180" s="9"/>
      <c r="R180" s="9"/>
      <c r="S180" s="9"/>
    </row>
    <row r="181" spans="4:19" x14ac:dyDescent="0.25">
      <c r="D181" s="9"/>
      <c r="E181" s="9"/>
      <c r="P181" s="9"/>
      <c r="Q181" s="9"/>
      <c r="R181" s="9"/>
      <c r="S181" s="9"/>
    </row>
    <row r="182" spans="4:19" x14ac:dyDescent="0.25">
      <c r="D182" s="9"/>
      <c r="E182" s="9"/>
      <c r="P182" s="9"/>
      <c r="Q182" s="9"/>
      <c r="R182" s="9"/>
      <c r="S182" s="9"/>
    </row>
    <row r="183" spans="4:19" x14ac:dyDescent="0.25">
      <c r="D183" s="9"/>
      <c r="E183" s="9"/>
      <c r="P183" s="9"/>
      <c r="Q183" s="9"/>
      <c r="R183" s="9"/>
      <c r="S183" s="9"/>
    </row>
    <row r="184" spans="4:19" x14ac:dyDescent="0.25">
      <c r="D184" s="9"/>
      <c r="E184" s="9"/>
      <c r="P184" s="9"/>
      <c r="Q184" s="9"/>
      <c r="R184" s="9"/>
      <c r="S184" s="9"/>
    </row>
    <row r="185" spans="4:19" x14ac:dyDescent="0.25">
      <c r="D185" s="9"/>
      <c r="E185" s="9"/>
      <c r="P185" s="9"/>
      <c r="Q185" s="9"/>
      <c r="R185" s="9"/>
      <c r="S185" s="9"/>
    </row>
    <row r="186" spans="4:19" x14ac:dyDescent="0.25">
      <c r="D186" s="9"/>
      <c r="E186" s="9"/>
      <c r="P186" s="9"/>
      <c r="Q186" s="9"/>
      <c r="R186" s="9"/>
      <c r="S186" s="9"/>
    </row>
    <row r="187" spans="4:19" x14ac:dyDescent="0.25">
      <c r="D187" s="9"/>
      <c r="E187" s="9"/>
      <c r="P187" s="9"/>
      <c r="Q187" s="9"/>
      <c r="R187" s="9"/>
      <c r="S187" s="9"/>
    </row>
    <row r="188" spans="4:19" x14ac:dyDescent="0.25">
      <c r="D188" s="9"/>
      <c r="E188" s="9"/>
      <c r="P188" s="9"/>
      <c r="Q188" s="9"/>
      <c r="R188" s="9"/>
      <c r="S188" s="9"/>
    </row>
    <row r="189" spans="4:19" x14ac:dyDescent="0.25">
      <c r="D189" s="9"/>
      <c r="E189" s="9"/>
      <c r="P189" s="9"/>
      <c r="Q189" s="9"/>
      <c r="R189" s="9"/>
      <c r="S189" s="9"/>
    </row>
    <row r="190" spans="4:19" x14ac:dyDescent="0.25">
      <c r="D190" s="9"/>
      <c r="E190" s="9"/>
      <c r="P190" s="9"/>
      <c r="Q190" s="9"/>
      <c r="R190" s="9"/>
      <c r="S190" s="9"/>
    </row>
    <row r="191" spans="4:19" x14ac:dyDescent="0.25">
      <c r="D191" s="9"/>
      <c r="E191" s="9"/>
      <c r="P191" s="9"/>
      <c r="Q191" s="9"/>
      <c r="R191" s="9"/>
      <c r="S191" s="9"/>
    </row>
    <row r="192" spans="4:19" x14ac:dyDescent="0.25">
      <c r="D192" s="9"/>
      <c r="E192" s="9"/>
      <c r="P192" s="9"/>
      <c r="Q192" s="9"/>
      <c r="R192" s="9"/>
      <c r="S192" s="9"/>
    </row>
    <row r="193" spans="4:19" x14ac:dyDescent="0.25">
      <c r="D193" s="9"/>
      <c r="E193" s="9"/>
      <c r="P193" s="9"/>
      <c r="Q193" s="9"/>
      <c r="R193" s="9"/>
      <c r="S193" s="9"/>
    </row>
    <row r="194" spans="4:19" x14ac:dyDescent="0.25">
      <c r="D194" s="9"/>
      <c r="E194" s="9"/>
      <c r="P194" s="9"/>
      <c r="Q194" s="9"/>
      <c r="R194" s="9"/>
      <c r="S194" s="9"/>
    </row>
    <row r="195" spans="4:19" x14ac:dyDescent="0.25">
      <c r="D195" s="9"/>
      <c r="E195" s="9"/>
      <c r="P195" s="9"/>
      <c r="Q195" s="9"/>
      <c r="R195" s="9"/>
      <c r="S195" s="9"/>
    </row>
    <row r="196" spans="4:19" x14ac:dyDescent="0.25">
      <c r="D196" s="9"/>
      <c r="E196" s="9"/>
      <c r="P196" s="9"/>
      <c r="Q196" s="9"/>
      <c r="R196" s="9"/>
      <c r="S196" s="9"/>
    </row>
    <row r="197" spans="4:19" x14ac:dyDescent="0.25">
      <c r="D197" s="9"/>
      <c r="E197" s="9"/>
      <c r="P197" s="9"/>
      <c r="Q197" s="9"/>
      <c r="R197" s="9"/>
      <c r="S197" s="9"/>
    </row>
    <row r="198" spans="4:19" x14ac:dyDescent="0.25">
      <c r="D198" s="9"/>
      <c r="E198" s="9"/>
      <c r="P198" s="9"/>
      <c r="Q198" s="9"/>
      <c r="R198" s="9"/>
      <c r="S198" s="9"/>
    </row>
    <row r="199" spans="4:19" x14ac:dyDescent="0.25">
      <c r="D199" s="9"/>
      <c r="E199" s="9"/>
      <c r="P199" s="9"/>
      <c r="Q199" s="9"/>
      <c r="R199" s="9"/>
      <c r="S199" s="9"/>
    </row>
    <row r="200" spans="4:19" x14ac:dyDescent="0.25">
      <c r="D200" s="9"/>
      <c r="E200" s="9"/>
      <c r="P200" s="9"/>
      <c r="Q200" s="9"/>
      <c r="R200" s="9"/>
      <c r="S200" s="9"/>
    </row>
    <row r="201" spans="4:19" x14ac:dyDescent="0.25">
      <c r="D201" s="9"/>
      <c r="E201" s="9"/>
      <c r="P201" s="9"/>
      <c r="Q201" s="9"/>
      <c r="R201" s="9"/>
      <c r="S201" s="9"/>
    </row>
    <row r="202" spans="4:19" x14ac:dyDescent="0.25">
      <c r="D202" s="9"/>
      <c r="E202" s="9"/>
      <c r="P202" s="9"/>
      <c r="Q202" s="9"/>
      <c r="R202" s="9"/>
      <c r="S202" s="9"/>
    </row>
    <row r="203" spans="4:19" x14ac:dyDescent="0.25">
      <c r="D203" s="9"/>
      <c r="E203" s="9"/>
      <c r="P203" s="9"/>
      <c r="Q203" s="9"/>
      <c r="R203" s="9"/>
      <c r="S203" s="9"/>
    </row>
    <row r="204" spans="4:19" x14ac:dyDescent="0.25">
      <c r="D204" s="9"/>
      <c r="E204" s="9"/>
      <c r="P204" s="9"/>
      <c r="Q204" s="9"/>
      <c r="R204" s="9"/>
      <c r="S204" s="9"/>
    </row>
    <row r="205" spans="4:19" x14ac:dyDescent="0.25">
      <c r="D205" s="9"/>
      <c r="E205" s="9"/>
      <c r="P205" s="9"/>
      <c r="Q205" s="9"/>
      <c r="R205" s="9"/>
      <c r="S205" s="9"/>
    </row>
    <row r="206" spans="4:19" x14ac:dyDescent="0.25">
      <c r="D206" s="9"/>
      <c r="E206" s="9"/>
      <c r="P206" s="9"/>
      <c r="Q206" s="9"/>
      <c r="R206" s="9"/>
      <c r="S206" s="9"/>
    </row>
    <row r="207" spans="4:19" x14ac:dyDescent="0.25">
      <c r="D207" s="9"/>
      <c r="E207" s="9"/>
      <c r="P207" s="9"/>
      <c r="Q207" s="9"/>
      <c r="R207" s="9"/>
      <c r="S207" s="9"/>
    </row>
    <row r="208" spans="4:19" x14ac:dyDescent="0.25">
      <c r="D208" s="9"/>
      <c r="E208" s="9"/>
      <c r="P208" s="9"/>
      <c r="Q208" s="9"/>
      <c r="R208" s="9"/>
      <c r="S208" s="9"/>
    </row>
    <row r="209" spans="4:19" x14ac:dyDescent="0.25">
      <c r="D209" s="9"/>
      <c r="E209" s="9"/>
      <c r="P209" s="9"/>
      <c r="Q209" s="9"/>
      <c r="R209" s="9"/>
      <c r="S209" s="9"/>
    </row>
    <row r="210" spans="4:19" x14ac:dyDescent="0.25">
      <c r="D210" s="9"/>
      <c r="E210" s="9"/>
      <c r="P210" s="9"/>
      <c r="Q210" s="9"/>
      <c r="R210" s="9"/>
      <c r="S210" s="9"/>
    </row>
    <row r="211" spans="4:19" x14ac:dyDescent="0.25">
      <c r="D211" s="9"/>
      <c r="E211" s="9"/>
      <c r="P211" s="9"/>
      <c r="Q211" s="9"/>
      <c r="R211" s="9"/>
      <c r="S211" s="9"/>
    </row>
    <row r="212" spans="4:19" x14ac:dyDescent="0.25">
      <c r="D212" s="9"/>
      <c r="E212" s="9"/>
      <c r="P212" s="9"/>
      <c r="Q212" s="9"/>
      <c r="R212" s="9"/>
      <c r="S212" s="9"/>
    </row>
    <row r="213" spans="4:19" x14ac:dyDescent="0.25">
      <c r="D213" s="9"/>
      <c r="E213" s="9"/>
      <c r="P213" s="9"/>
      <c r="Q213" s="9"/>
      <c r="R213" s="9"/>
      <c r="S213" s="9"/>
    </row>
    <row r="214" spans="4:19" x14ac:dyDescent="0.25">
      <c r="D214" s="9"/>
      <c r="E214" s="9"/>
      <c r="P214" s="9"/>
      <c r="Q214" s="9"/>
      <c r="R214" s="9"/>
      <c r="S214" s="9"/>
    </row>
    <row r="215" spans="4:19" x14ac:dyDescent="0.25">
      <c r="D215" s="9"/>
      <c r="E215" s="9"/>
      <c r="P215" s="9"/>
      <c r="Q215" s="9"/>
      <c r="R215" s="9"/>
      <c r="S215" s="9"/>
    </row>
    <row r="216" spans="4:19" x14ac:dyDescent="0.25">
      <c r="D216" s="9"/>
      <c r="E216" s="9"/>
      <c r="P216" s="9"/>
      <c r="Q216" s="9"/>
      <c r="R216" s="9"/>
      <c r="S216" s="9"/>
    </row>
    <row r="217" spans="4:19" x14ac:dyDescent="0.25">
      <c r="D217" s="9"/>
      <c r="E217" s="9"/>
      <c r="P217" s="9"/>
      <c r="Q217" s="9"/>
      <c r="R217" s="9"/>
      <c r="S217" s="9"/>
    </row>
    <row r="218" spans="4:19" x14ac:dyDescent="0.25">
      <c r="D218" s="9"/>
      <c r="E218" s="9"/>
      <c r="P218" s="9"/>
      <c r="Q218" s="9"/>
      <c r="R218" s="9"/>
      <c r="S218" s="9"/>
    </row>
    <row r="219" spans="4:19" x14ac:dyDescent="0.25">
      <c r="D219" s="9"/>
      <c r="E219" s="9"/>
      <c r="P219" s="9"/>
      <c r="Q219" s="9"/>
      <c r="R219" s="9"/>
      <c r="S219" s="9"/>
    </row>
    <row r="220" spans="4:19" x14ac:dyDescent="0.25">
      <c r="D220" s="9"/>
      <c r="E220" s="9"/>
      <c r="P220" s="9"/>
      <c r="Q220" s="9"/>
      <c r="R220" s="9"/>
      <c r="S220" s="9"/>
    </row>
    <row r="221" spans="4:19" x14ac:dyDescent="0.25">
      <c r="D221" s="9"/>
      <c r="E221" s="9"/>
      <c r="P221" s="9"/>
      <c r="Q221" s="9"/>
      <c r="R221" s="9"/>
      <c r="S221" s="9"/>
    </row>
    <row r="222" spans="4:19" x14ac:dyDescent="0.25">
      <c r="D222" s="9"/>
      <c r="E222" s="9"/>
      <c r="P222" s="9"/>
      <c r="Q222" s="9"/>
      <c r="R222" s="9"/>
      <c r="S222" s="9"/>
    </row>
    <row r="223" spans="4:19" x14ac:dyDescent="0.25">
      <c r="D223" s="9"/>
      <c r="E223" s="9"/>
      <c r="P223" s="9"/>
      <c r="Q223" s="9"/>
      <c r="R223" s="9"/>
      <c r="S223" s="9"/>
    </row>
    <row r="224" spans="4:19" x14ac:dyDescent="0.25">
      <c r="D224" s="9"/>
      <c r="E224" s="9"/>
      <c r="P224" s="9"/>
      <c r="Q224" s="9"/>
      <c r="R224" s="9"/>
      <c r="S224" s="9"/>
    </row>
    <row r="225" spans="4:19" x14ac:dyDescent="0.25">
      <c r="D225" s="9"/>
      <c r="E225" s="9"/>
      <c r="P225" s="9"/>
      <c r="Q225" s="9"/>
      <c r="R225" s="9"/>
      <c r="S225" s="9"/>
    </row>
    <row r="226" spans="4:19" x14ac:dyDescent="0.25">
      <c r="D226" s="9"/>
      <c r="E226" s="9"/>
      <c r="P226" s="9"/>
      <c r="Q226" s="9"/>
      <c r="R226" s="9"/>
      <c r="S226" s="9"/>
    </row>
    <row r="227" spans="4:19" x14ac:dyDescent="0.25">
      <c r="D227" s="9"/>
      <c r="E227" s="9"/>
      <c r="P227" s="9"/>
      <c r="Q227" s="9"/>
      <c r="R227" s="9"/>
      <c r="S227" s="9"/>
    </row>
    <row r="228" spans="4:19" x14ac:dyDescent="0.25">
      <c r="D228" s="9"/>
      <c r="E228" s="9"/>
      <c r="P228" s="9"/>
      <c r="Q228" s="9"/>
      <c r="R228" s="9"/>
      <c r="S228" s="9"/>
    </row>
    <row r="229" spans="4:19" x14ac:dyDescent="0.25">
      <c r="D229" s="9"/>
      <c r="E229" s="9"/>
      <c r="P229" s="9"/>
      <c r="Q229" s="9"/>
      <c r="R229" s="9"/>
      <c r="S229" s="9"/>
    </row>
    <row r="230" spans="4:19" x14ac:dyDescent="0.25">
      <c r="D230" s="9"/>
      <c r="E230" s="9"/>
      <c r="P230" s="9"/>
      <c r="Q230" s="9"/>
      <c r="R230" s="9"/>
      <c r="S230" s="9"/>
    </row>
    <row r="231" spans="4:19" x14ac:dyDescent="0.25">
      <c r="D231" s="9"/>
      <c r="E231" s="9"/>
      <c r="P231" s="9"/>
      <c r="Q231" s="9"/>
      <c r="R231" s="9"/>
      <c r="S231" s="9"/>
    </row>
    <row r="232" spans="4:19" x14ac:dyDescent="0.25">
      <c r="D232" s="9"/>
      <c r="E232" s="9"/>
      <c r="P232" s="9"/>
      <c r="Q232" s="9"/>
      <c r="R232" s="9"/>
      <c r="S232" s="9"/>
    </row>
    <row r="233" spans="4:19" x14ac:dyDescent="0.25">
      <c r="D233" s="9"/>
      <c r="E233" s="9"/>
      <c r="P233" s="9"/>
      <c r="Q233" s="9"/>
      <c r="R233" s="9"/>
      <c r="S233" s="9"/>
    </row>
    <row r="234" spans="4:19" x14ac:dyDescent="0.25">
      <c r="D234" s="9"/>
      <c r="E234" s="9"/>
      <c r="P234" s="9"/>
      <c r="Q234" s="9"/>
      <c r="R234" s="9"/>
      <c r="S234" s="9"/>
    </row>
    <row r="235" spans="4:19" x14ac:dyDescent="0.25">
      <c r="D235" s="9"/>
      <c r="E235" s="9"/>
      <c r="P235" s="9"/>
      <c r="Q235" s="9"/>
      <c r="R235" s="9"/>
      <c r="S235" s="9"/>
    </row>
    <row r="236" spans="4:19" x14ac:dyDescent="0.25">
      <c r="D236" s="9"/>
      <c r="E236" s="9"/>
      <c r="P236" s="9"/>
      <c r="Q236" s="9"/>
      <c r="R236" s="9"/>
      <c r="S236" s="9"/>
    </row>
    <row r="237" spans="4:19" x14ac:dyDescent="0.25">
      <c r="D237" s="9"/>
      <c r="E237" s="9"/>
      <c r="P237" s="9"/>
      <c r="Q237" s="9"/>
      <c r="R237" s="9"/>
      <c r="S237" s="9"/>
    </row>
    <row r="238" spans="4:19" x14ac:dyDescent="0.25">
      <c r="D238" s="9"/>
      <c r="E238" s="9"/>
      <c r="P238" s="9"/>
      <c r="Q238" s="9"/>
      <c r="R238" s="9"/>
      <c r="S238" s="9"/>
    </row>
    <row r="239" spans="4:19" x14ac:dyDescent="0.25">
      <c r="D239" s="9"/>
      <c r="E239" s="9"/>
      <c r="P239" s="9"/>
      <c r="Q239" s="9"/>
      <c r="R239" s="9"/>
      <c r="S239" s="9"/>
    </row>
    <row r="240" spans="4:19" x14ac:dyDescent="0.25">
      <c r="D240" s="9"/>
      <c r="E240" s="9"/>
      <c r="P240" s="9"/>
      <c r="Q240" s="9"/>
      <c r="R240" s="9"/>
      <c r="S240" s="9"/>
    </row>
    <row r="241" spans="4:19" x14ac:dyDescent="0.25">
      <c r="D241" s="9"/>
      <c r="E241" s="9"/>
      <c r="P241" s="9"/>
      <c r="Q241" s="9"/>
      <c r="R241" s="9"/>
      <c r="S241" s="9"/>
    </row>
    <row r="242" spans="4:19" x14ac:dyDescent="0.25">
      <c r="D242" s="9"/>
      <c r="E242" s="9"/>
      <c r="P242" s="9"/>
      <c r="Q242" s="9"/>
      <c r="R242" s="9"/>
      <c r="S242" s="9"/>
    </row>
    <row r="243" spans="4:19" x14ac:dyDescent="0.25">
      <c r="D243" s="9"/>
      <c r="E243" s="9"/>
      <c r="P243" s="9"/>
      <c r="Q243" s="9"/>
      <c r="R243" s="9"/>
      <c r="S243" s="9"/>
    </row>
    <row r="244" spans="4:19" x14ac:dyDescent="0.25">
      <c r="D244" s="9"/>
      <c r="E244" s="9"/>
      <c r="P244" s="9"/>
      <c r="Q244" s="9"/>
      <c r="R244" s="9"/>
      <c r="S244" s="9"/>
    </row>
    <row r="245" spans="4:19" x14ac:dyDescent="0.25">
      <c r="D245" s="9"/>
      <c r="E245" s="9"/>
      <c r="P245" s="9"/>
      <c r="Q245" s="9"/>
      <c r="R245" s="9"/>
      <c r="S245" s="9"/>
    </row>
    <row r="246" spans="4:19" x14ac:dyDescent="0.25">
      <c r="D246" s="9"/>
      <c r="E246" s="9"/>
      <c r="P246" s="9"/>
      <c r="Q246" s="9"/>
      <c r="R246" s="9"/>
      <c r="S246" s="9"/>
    </row>
    <row r="247" spans="4:19" x14ac:dyDescent="0.25">
      <c r="D247" s="9"/>
      <c r="E247" s="9"/>
      <c r="P247" s="9"/>
      <c r="Q247" s="9"/>
      <c r="R247" s="9"/>
      <c r="S247" s="9"/>
    </row>
    <row r="248" spans="4:19" x14ac:dyDescent="0.25">
      <c r="D248" s="9"/>
      <c r="E248" s="9"/>
      <c r="P248" s="9"/>
      <c r="Q248" s="9"/>
      <c r="R248" s="9"/>
      <c r="S248" s="9"/>
    </row>
    <row r="249" spans="4:19" x14ac:dyDescent="0.25">
      <c r="D249" s="9"/>
      <c r="E249" s="9"/>
      <c r="P249" s="9"/>
      <c r="Q249" s="9"/>
      <c r="R249" s="9"/>
      <c r="S249" s="9"/>
    </row>
    <row r="250" spans="4:19" x14ac:dyDescent="0.25">
      <c r="D250" s="9"/>
      <c r="E250" s="9"/>
      <c r="P250" s="9"/>
      <c r="Q250" s="9"/>
      <c r="R250" s="9"/>
      <c r="S250" s="9"/>
    </row>
    <row r="251" spans="4:19" x14ac:dyDescent="0.25">
      <c r="D251" s="9"/>
      <c r="E251" s="9"/>
      <c r="P251" s="9"/>
      <c r="Q251" s="9"/>
      <c r="R251" s="9"/>
      <c r="S251" s="9"/>
    </row>
    <row r="252" spans="4:19" x14ac:dyDescent="0.25">
      <c r="D252" s="9"/>
      <c r="E252" s="9"/>
      <c r="P252" s="9"/>
      <c r="Q252" s="9"/>
      <c r="R252" s="9"/>
      <c r="S252" s="9"/>
    </row>
    <row r="253" spans="4:19" x14ac:dyDescent="0.25">
      <c r="D253" s="9"/>
      <c r="E253" s="9"/>
      <c r="P253" s="9"/>
      <c r="Q253" s="9"/>
      <c r="R253" s="9"/>
      <c r="S253" s="9"/>
    </row>
    <row r="254" spans="4:19" x14ac:dyDescent="0.25">
      <c r="D254" s="9"/>
      <c r="E254" s="9"/>
      <c r="P254" s="9"/>
      <c r="Q254" s="9"/>
      <c r="R254" s="9"/>
      <c r="S254" s="9"/>
    </row>
    <row r="255" spans="4:19" x14ac:dyDescent="0.25">
      <c r="D255" s="9"/>
      <c r="E255" s="9"/>
      <c r="P255" s="9"/>
      <c r="Q255" s="9"/>
      <c r="R255" s="9"/>
      <c r="S255" s="9"/>
    </row>
    <row r="256" spans="4:19" x14ac:dyDescent="0.25">
      <c r="D256" s="9"/>
      <c r="E256" s="9"/>
      <c r="P256" s="9"/>
      <c r="Q256" s="9"/>
      <c r="R256" s="9"/>
      <c r="S256" s="9"/>
    </row>
    <row r="257" spans="4:19" x14ac:dyDescent="0.25">
      <c r="D257" s="9"/>
      <c r="E257" s="9"/>
      <c r="P257" s="9"/>
      <c r="Q257" s="9"/>
      <c r="R257" s="9"/>
      <c r="S257" s="9"/>
    </row>
    <row r="258" spans="4:19" x14ac:dyDescent="0.25">
      <c r="D258" s="9"/>
      <c r="E258" s="9"/>
      <c r="P258" s="9"/>
      <c r="Q258" s="9"/>
      <c r="R258" s="9"/>
      <c r="S258" s="9"/>
    </row>
    <row r="259" spans="4:19" x14ac:dyDescent="0.25">
      <c r="D259" s="9"/>
      <c r="E259" s="9"/>
      <c r="P259" s="9"/>
      <c r="Q259" s="9"/>
      <c r="R259" s="9"/>
      <c r="S259" s="9"/>
    </row>
    <row r="260" spans="4:19" x14ac:dyDescent="0.25">
      <c r="D260" s="9"/>
      <c r="E260" s="9"/>
      <c r="P260" s="9"/>
      <c r="Q260" s="9"/>
      <c r="R260" s="9"/>
      <c r="S260" s="9"/>
    </row>
    <row r="261" spans="4:19" x14ac:dyDescent="0.25">
      <c r="D261" s="9"/>
      <c r="E261" s="9"/>
      <c r="P261" s="9"/>
      <c r="Q261" s="9"/>
      <c r="R261" s="9"/>
      <c r="S261" s="9"/>
    </row>
    <row r="262" spans="4:19" x14ac:dyDescent="0.25">
      <c r="D262" s="9"/>
      <c r="E262" s="9"/>
      <c r="P262" s="9"/>
      <c r="Q262" s="9"/>
      <c r="R262" s="9"/>
      <c r="S262" s="9"/>
    </row>
    <row r="263" spans="4:19" x14ac:dyDescent="0.25">
      <c r="D263" s="9"/>
      <c r="E263" s="9"/>
      <c r="P263" s="9"/>
      <c r="Q263" s="9"/>
      <c r="R263" s="9"/>
      <c r="S263" s="9"/>
    </row>
    <row r="264" spans="4:19" x14ac:dyDescent="0.25">
      <c r="D264" s="9"/>
      <c r="E264" s="9"/>
      <c r="P264" s="9"/>
      <c r="Q264" s="9"/>
      <c r="R264" s="9"/>
      <c r="S264" s="9"/>
    </row>
    <row r="265" spans="4:19" x14ac:dyDescent="0.25">
      <c r="D265" s="9"/>
      <c r="E265" s="9"/>
      <c r="P265" s="9"/>
      <c r="Q265" s="9"/>
      <c r="R265" s="9"/>
      <c r="S265" s="9"/>
    </row>
    <row r="266" spans="4:19" x14ac:dyDescent="0.25">
      <c r="D266" s="9"/>
      <c r="E266" s="9"/>
      <c r="P266" s="9"/>
      <c r="Q266" s="9"/>
      <c r="R266" s="9"/>
      <c r="S266" s="9"/>
    </row>
    <row r="267" spans="4:19" x14ac:dyDescent="0.25">
      <c r="D267" s="9"/>
      <c r="E267" s="9"/>
      <c r="P267" s="9"/>
      <c r="Q267" s="9"/>
      <c r="R267" s="9"/>
      <c r="S267" s="9"/>
    </row>
    <row r="268" spans="4:19" x14ac:dyDescent="0.25">
      <c r="D268" s="9"/>
      <c r="E268" s="9"/>
      <c r="P268" s="9"/>
      <c r="Q268" s="9"/>
      <c r="R268" s="9"/>
      <c r="S268" s="9"/>
    </row>
    <row r="269" spans="4:19" x14ac:dyDescent="0.25">
      <c r="D269" s="9"/>
      <c r="E269" s="9"/>
      <c r="P269" s="9"/>
      <c r="Q269" s="9"/>
      <c r="R269" s="9"/>
      <c r="S269" s="9"/>
    </row>
    <row r="270" spans="4:19" x14ac:dyDescent="0.25">
      <c r="D270" s="9"/>
      <c r="E270" s="9"/>
      <c r="P270" s="9"/>
      <c r="Q270" s="9"/>
      <c r="R270" s="9"/>
      <c r="S270" s="9"/>
    </row>
    <row r="271" spans="4:19" x14ac:dyDescent="0.25">
      <c r="D271" s="9"/>
      <c r="E271" s="9"/>
      <c r="P271" s="9"/>
      <c r="Q271" s="9"/>
      <c r="R271" s="9"/>
      <c r="S271" s="9"/>
    </row>
    <row r="272" spans="4:19" x14ac:dyDescent="0.25">
      <c r="D272" s="9"/>
      <c r="E272" s="9"/>
      <c r="P272" s="9"/>
      <c r="Q272" s="9"/>
      <c r="R272" s="9"/>
      <c r="S272" s="9"/>
    </row>
    <row r="273" spans="4:19" x14ac:dyDescent="0.25">
      <c r="D273" s="9"/>
      <c r="E273" s="9"/>
      <c r="P273" s="9"/>
      <c r="Q273" s="9"/>
      <c r="R273" s="9"/>
      <c r="S273" s="9"/>
    </row>
    <row r="274" spans="4:19" x14ac:dyDescent="0.25">
      <c r="D274" s="9"/>
      <c r="E274" s="9"/>
      <c r="P274" s="9"/>
      <c r="Q274" s="9"/>
      <c r="R274" s="9"/>
      <c r="S274" s="9"/>
    </row>
    <row r="275" spans="4:19" x14ac:dyDescent="0.25">
      <c r="D275" s="9"/>
      <c r="E275" s="9"/>
      <c r="P275" s="9"/>
      <c r="Q275" s="9"/>
      <c r="R275" s="9"/>
      <c r="S275" s="9"/>
    </row>
    <row r="276" spans="4:19" x14ac:dyDescent="0.25">
      <c r="D276" s="9"/>
      <c r="E276" s="9"/>
      <c r="P276" s="9"/>
      <c r="Q276" s="9"/>
      <c r="R276" s="9"/>
      <c r="S276" s="9"/>
    </row>
    <row r="277" spans="4:19" x14ac:dyDescent="0.25">
      <c r="D277" s="9"/>
      <c r="E277" s="9"/>
      <c r="P277" s="9"/>
      <c r="Q277" s="9"/>
      <c r="R277" s="9"/>
      <c r="S277" s="9"/>
    </row>
    <row r="278" spans="4:19" x14ac:dyDescent="0.25">
      <c r="D278" s="9"/>
      <c r="E278" s="9"/>
      <c r="P278" s="9"/>
      <c r="Q278" s="9"/>
      <c r="R278" s="9"/>
      <c r="S278" s="9"/>
    </row>
    <row r="279" spans="4:19" x14ac:dyDescent="0.25">
      <c r="D279" s="9"/>
      <c r="E279" s="9"/>
      <c r="P279" s="9"/>
      <c r="Q279" s="9"/>
      <c r="R279" s="9"/>
      <c r="S279" s="9"/>
    </row>
    <row r="280" spans="4:19" x14ac:dyDescent="0.25">
      <c r="D280" s="9"/>
      <c r="E280" s="9"/>
      <c r="P280" s="9"/>
      <c r="Q280" s="9"/>
      <c r="R280" s="9"/>
      <c r="S280" s="9"/>
    </row>
    <row r="281" spans="4:19" x14ac:dyDescent="0.25">
      <c r="D281" s="9"/>
      <c r="E281" s="9"/>
      <c r="P281" s="9"/>
      <c r="Q281" s="9"/>
      <c r="R281" s="9"/>
      <c r="S281" s="9"/>
    </row>
    <row r="282" spans="4:19" x14ac:dyDescent="0.25">
      <c r="D282" s="9"/>
      <c r="E282" s="9"/>
      <c r="P282" s="9"/>
      <c r="Q282" s="9"/>
      <c r="R282" s="9"/>
      <c r="S282" s="9"/>
    </row>
    <row r="283" spans="4:19" x14ac:dyDescent="0.25">
      <c r="D283" s="9"/>
      <c r="E283" s="9"/>
      <c r="P283" s="9"/>
      <c r="Q283" s="9"/>
      <c r="R283" s="9"/>
      <c r="S283" s="9"/>
    </row>
    <row r="284" spans="4:19" x14ac:dyDescent="0.25">
      <c r="D284" s="9"/>
      <c r="E284" s="9"/>
      <c r="P284" s="9"/>
      <c r="Q284" s="9"/>
      <c r="R284" s="9"/>
      <c r="S284" s="9"/>
    </row>
    <row r="285" spans="4:19" x14ac:dyDescent="0.25">
      <c r="D285" s="9"/>
      <c r="E285" s="9"/>
      <c r="P285" s="9"/>
      <c r="Q285" s="9"/>
      <c r="R285" s="9"/>
      <c r="S285" s="9"/>
    </row>
    <row r="286" spans="4:19" x14ac:dyDescent="0.25">
      <c r="D286" s="9"/>
      <c r="E286" s="9"/>
      <c r="P286" s="9"/>
      <c r="Q286" s="9"/>
      <c r="R286" s="9"/>
      <c r="S286" s="9"/>
    </row>
    <row r="287" spans="4:19" x14ac:dyDescent="0.25">
      <c r="D287" s="9"/>
      <c r="E287" s="9"/>
      <c r="P287" s="9"/>
      <c r="Q287" s="9"/>
      <c r="R287" s="9"/>
      <c r="S287" s="9"/>
    </row>
    <row r="288" spans="4:19" x14ac:dyDescent="0.25">
      <c r="D288" s="9"/>
      <c r="E288" s="9"/>
      <c r="P288" s="9"/>
      <c r="Q288" s="9"/>
      <c r="R288" s="9"/>
      <c r="S288" s="9"/>
    </row>
    <row r="289" spans="4:19" x14ac:dyDescent="0.25">
      <c r="D289" s="9"/>
      <c r="E289" s="9"/>
      <c r="P289" s="9"/>
      <c r="Q289" s="9"/>
      <c r="R289" s="9"/>
      <c r="S289" s="9"/>
    </row>
    <row r="290" spans="4:19" x14ac:dyDescent="0.25">
      <c r="D290" s="9"/>
      <c r="E290" s="9"/>
      <c r="P290" s="9"/>
      <c r="Q290" s="9"/>
      <c r="R290" s="9"/>
      <c r="S290" s="9"/>
    </row>
    <row r="291" spans="4:19" x14ac:dyDescent="0.25">
      <c r="D291" s="9"/>
      <c r="E291" s="9"/>
      <c r="P291" s="9"/>
      <c r="Q291" s="9"/>
      <c r="R291" s="9"/>
      <c r="S291" s="9"/>
    </row>
    <row r="292" spans="4:19" x14ac:dyDescent="0.25">
      <c r="D292" s="9"/>
      <c r="E292" s="9"/>
      <c r="P292" s="9"/>
      <c r="Q292" s="9"/>
      <c r="R292" s="9"/>
      <c r="S292" s="9"/>
    </row>
    <row r="293" spans="4:19" x14ac:dyDescent="0.25">
      <c r="D293" s="9"/>
      <c r="E293" s="9"/>
      <c r="P293" s="9"/>
      <c r="Q293" s="9"/>
      <c r="R293" s="9"/>
      <c r="S293" s="9"/>
    </row>
    <row r="294" spans="4:19" x14ac:dyDescent="0.25">
      <c r="D294" s="9"/>
      <c r="E294" s="9"/>
      <c r="P294" s="9"/>
      <c r="Q294" s="9"/>
      <c r="R294" s="9"/>
      <c r="S294" s="9"/>
    </row>
    <row r="295" spans="4:19" x14ac:dyDescent="0.25">
      <c r="D295" s="9"/>
      <c r="E295" s="9"/>
      <c r="P295" s="9"/>
      <c r="Q295" s="9"/>
      <c r="R295" s="9"/>
      <c r="S295" s="9"/>
    </row>
    <row r="296" spans="4:19" x14ac:dyDescent="0.25">
      <c r="D296" s="9"/>
      <c r="E296" s="9"/>
      <c r="P296" s="9"/>
      <c r="Q296" s="9"/>
      <c r="R296" s="9"/>
      <c r="S296" s="9"/>
    </row>
    <row r="297" spans="4:19" x14ac:dyDescent="0.25">
      <c r="D297" s="9"/>
      <c r="E297" s="9"/>
      <c r="P297" s="9"/>
      <c r="Q297" s="9"/>
      <c r="R297" s="9"/>
      <c r="S297" s="9"/>
    </row>
    <row r="298" spans="4:19" x14ac:dyDescent="0.25">
      <c r="D298" s="9"/>
      <c r="E298" s="9"/>
      <c r="P298" s="9"/>
      <c r="Q298" s="9"/>
      <c r="R298" s="9"/>
      <c r="S298" s="9"/>
    </row>
    <row r="299" spans="4:19" x14ac:dyDescent="0.25">
      <c r="D299" s="9"/>
      <c r="E299" s="9"/>
      <c r="P299" s="9"/>
      <c r="Q299" s="9"/>
      <c r="R299" s="9"/>
      <c r="S299" s="9"/>
    </row>
    <row r="300" spans="4:19" x14ac:dyDescent="0.25">
      <c r="D300" s="9"/>
      <c r="E300" s="9"/>
      <c r="P300" s="9"/>
      <c r="Q300" s="9"/>
      <c r="R300" s="9"/>
      <c r="S300" s="9"/>
    </row>
    <row r="301" spans="4:19" x14ac:dyDescent="0.25">
      <c r="D301" s="9"/>
      <c r="E301" s="9"/>
      <c r="P301" s="9"/>
      <c r="Q301" s="9"/>
      <c r="R301" s="9"/>
      <c r="S301" s="9"/>
    </row>
    <row r="302" spans="4:19" x14ac:dyDescent="0.25">
      <c r="D302" s="9"/>
      <c r="E302" s="9"/>
      <c r="P302" s="9"/>
      <c r="Q302" s="9"/>
      <c r="R302" s="9"/>
      <c r="S302" s="9"/>
    </row>
    <row r="303" spans="4:19" x14ac:dyDescent="0.25">
      <c r="D303" s="9"/>
      <c r="E303" s="9"/>
      <c r="P303" s="9"/>
      <c r="Q303" s="9"/>
      <c r="R303" s="9"/>
      <c r="S303" s="9"/>
    </row>
    <row r="304" spans="4:19" x14ac:dyDescent="0.25">
      <c r="D304" s="9"/>
      <c r="E304" s="9"/>
      <c r="P304" s="9"/>
      <c r="Q304" s="9"/>
      <c r="R304" s="9"/>
      <c r="S304" s="9"/>
    </row>
    <row r="305" spans="4:19" x14ac:dyDescent="0.25">
      <c r="D305" s="9"/>
      <c r="E305" s="9"/>
      <c r="P305" s="9"/>
      <c r="Q305" s="9"/>
      <c r="R305" s="9"/>
      <c r="S305" s="9"/>
    </row>
    <row r="306" spans="4:19" x14ac:dyDescent="0.25">
      <c r="D306" s="9"/>
      <c r="E306" s="9"/>
      <c r="P306" s="9"/>
      <c r="Q306" s="9"/>
      <c r="R306" s="9"/>
      <c r="S306" s="9"/>
    </row>
    <row r="307" spans="4:19" x14ac:dyDescent="0.25">
      <c r="D307" s="9"/>
      <c r="E307" s="9"/>
      <c r="P307" s="9"/>
      <c r="Q307" s="9"/>
      <c r="R307" s="9"/>
      <c r="S307" s="9"/>
    </row>
    <row r="308" spans="4:19" x14ac:dyDescent="0.25">
      <c r="D308" s="9"/>
      <c r="E308" s="9"/>
      <c r="P308" s="9"/>
      <c r="Q308" s="9"/>
      <c r="R308" s="9"/>
      <c r="S308" s="9"/>
    </row>
    <row r="309" spans="4:19" x14ac:dyDescent="0.25">
      <c r="D309" s="9"/>
      <c r="E309" s="9"/>
      <c r="P309" s="9"/>
      <c r="Q309" s="9"/>
      <c r="R309" s="9"/>
      <c r="S309" s="9"/>
    </row>
    <row r="310" spans="4:19" x14ac:dyDescent="0.25">
      <c r="D310" s="9"/>
      <c r="E310" s="9"/>
      <c r="P310" s="9"/>
      <c r="Q310" s="9"/>
      <c r="R310" s="9"/>
      <c r="S310" s="9"/>
    </row>
    <row r="311" spans="4:19" x14ac:dyDescent="0.25">
      <c r="D311" s="9"/>
      <c r="E311" s="9"/>
      <c r="P311" s="9"/>
      <c r="Q311" s="9"/>
      <c r="R311" s="9"/>
      <c r="S311" s="9"/>
    </row>
    <row r="312" spans="4:19" x14ac:dyDescent="0.25">
      <c r="D312" s="9"/>
      <c r="E312" s="9"/>
      <c r="P312" s="9"/>
      <c r="Q312" s="9"/>
      <c r="R312" s="9"/>
      <c r="S312" s="9"/>
    </row>
    <row r="313" spans="4:19" x14ac:dyDescent="0.25">
      <c r="D313" s="9"/>
      <c r="E313" s="9"/>
      <c r="P313" s="9"/>
      <c r="Q313" s="9"/>
      <c r="R313" s="9"/>
      <c r="S313" s="9"/>
    </row>
    <row r="314" spans="4:19" x14ac:dyDescent="0.25">
      <c r="D314" s="9"/>
      <c r="E314" s="9"/>
      <c r="P314" s="9"/>
      <c r="Q314" s="9"/>
      <c r="R314" s="9"/>
      <c r="S314" s="9"/>
    </row>
    <row r="315" spans="4:19" x14ac:dyDescent="0.25">
      <c r="D315" s="9"/>
      <c r="E315" s="9"/>
      <c r="P315" s="9"/>
      <c r="Q315" s="9"/>
      <c r="R315" s="9"/>
      <c r="S315" s="9"/>
    </row>
    <row r="316" spans="4:19" x14ac:dyDescent="0.25">
      <c r="D316" s="9"/>
      <c r="E316" s="9"/>
      <c r="P316" s="9"/>
      <c r="Q316" s="9"/>
      <c r="R316" s="9"/>
      <c r="S316" s="9"/>
    </row>
    <row r="317" spans="4:19" x14ac:dyDescent="0.25">
      <c r="D317" s="9"/>
      <c r="E317" s="9"/>
      <c r="P317" s="9"/>
      <c r="Q317" s="9"/>
      <c r="R317" s="9"/>
      <c r="S317" s="9"/>
    </row>
    <row r="318" spans="4:19" x14ac:dyDescent="0.25">
      <c r="D318" s="9"/>
      <c r="E318" s="9"/>
      <c r="P318" s="9"/>
      <c r="Q318" s="9"/>
      <c r="R318" s="9"/>
      <c r="S318" s="9"/>
    </row>
    <row r="319" spans="4:19" x14ac:dyDescent="0.25">
      <c r="D319" s="9"/>
      <c r="E319" s="9"/>
      <c r="P319" s="9"/>
      <c r="Q319" s="9"/>
      <c r="R319" s="9"/>
      <c r="S319" s="9"/>
    </row>
    <row r="320" spans="4:19" x14ac:dyDescent="0.25">
      <c r="D320" s="9"/>
      <c r="E320" s="9"/>
      <c r="P320" s="9"/>
      <c r="Q320" s="9"/>
      <c r="R320" s="9"/>
      <c r="S320" s="9"/>
    </row>
    <row r="321" spans="4:19" x14ac:dyDescent="0.25">
      <c r="D321" s="9"/>
      <c r="E321" s="9"/>
      <c r="P321" s="9"/>
      <c r="Q321" s="9"/>
      <c r="R321" s="9"/>
      <c r="S321" s="9"/>
    </row>
    <row r="322" spans="4:19" x14ac:dyDescent="0.25">
      <c r="D322" s="9"/>
      <c r="E322" s="9"/>
      <c r="P322" s="9"/>
      <c r="Q322" s="9"/>
      <c r="R322" s="9"/>
      <c r="S322" s="9"/>
    </row>
    <row r="323" spans="4:19" x14ac:dyDescent="0.25">
      <c r="D323" s="9"/>
      <c r="E323" s="9"/>
      <c r="P323" s="9"/>
      <c r="Q323" s="9"/>
      <c r="R323" s="9"/>
      <c r="S323" s="9"/>
    </row>
    <row r="324" spans="4:19" x14ac:dyDescent="0.25">
      <c r="D324" s="9"/>
      <c r="E324" s="9"/>
      <c r="P324" s="9"/>
      <c r="Q324" s="9"/>
      <c r="R324" s="9"/>
      <c r="S324" s="9"/>
    </row>
    <row r="325" spans="4:19" x14ac:dyDescent="0.25">
      <c r="D325" s="9"/>
      <c r="E325" s="9"/>
      <c r="P325" s="9"/>
      <c r="Q325" s="9"/>
      <c r="R325" s="9"/>
      <c r="S325" s="9"/>
    </row>
    <row r="326" spans="4:19" x14ac:dyDescent="0.25">
      <c r="D326" s="9"/>
      <c r="E326" s="9"/>
      <c r="P326" s="9"/>
      <c r="Q326" s="9"/>
      <c r="R326" s="9"/>
      <c r="S326" s="9"/>
    </row>
    <row r="327" spans="4:19" x14ac:dyDescent="0.25">
      <c r="D327" s="9"/>
      <c r="E327" s="9"/>
      <c r="P327" s="9"/>
      <c r="Q327" s="9"/>
      <c r="R327" s="9"/>
      <c r="S327" s="9"/>
    </row>
    <row r="328" spans="4:19" x14ac:dyDescent="0.25">
      <c r="D328" s="9"/>
      <c r="E328" s="9"/>
      <c r="P328" s="9"/>
      <c r="Q328" s="9"/>
      <c r="R328" s="9"/>
      <c r="S328" s="9"/>
    </row>
    <row r="329" spans="4:19" x14ac:dyDescent="0.25">
      <c r="D329" s="9"/>
      <c r="E329" s="9"/>
      <c r="P329" s="9"/>
      <c r="Q329" s="9"/>
      <c r="R329" s="9"/>
      <c r="S329" s="9"/>
    </row>
    <row r="330" spans="4:19" x14ac:dyDescent="0.25">
      <c r="D330" s="9"/>
      <c r="E330" s="9"/>
      <c r="P330" s="9"/>
      <c r="Q330" s="9"/>
      <c r="R330" s="9"/>
      <c r="S330" s="9"/>
    </row>
    <row r="331" spans="4:19" x14ac:dyDescent="0.25">
      <c r="D331" s="9"/>
      <c r="E331" s="9"/>
      <c r="P331" s="9"/>
      <c r="Q331" s="9"/>
      <c r="R331" s="9"/>
      <c r="S331" s="9"/>
    </row>
    <row r="332" spans="4:19" x14ac:dyDescent="0.25">
      <c r="D332" s="9"/>
      <c r="E332" s="9"/>
      <c r="P332" s="9"/>
      <c r="Q332" s="9"/>
      <c r="R332" s="9"/>
      <c r="S332" s="9"/>
    </row>
    <row r="333" spans="4:19" x14ac:dyDescent="0.25">
      <c r="D333" s="9"/>
      <c r="E333" s="9"/>
      <c r="P333" s="9"/>
      <c r="Q333" s="9"/>
      <c r="R333" s="9"/>
      <c r="S333" s="9"/>
    </row>
    <row r="334" spans="4:19" x14ac:dyDescent="0.25">
      <c r="D334" s="9"/>
      <c r="E334" s="9"/>
      <c r="P334" s="9"/>
      <c r="Q334" s="9"/>
      <c r="R334" s="9"/>
      <c r="S334" s="9"/>
    </row>
    <row r="335" spans="4:19" x14ac:dyDescent="0.25">
      <c r="D335" s="9"/>
      <c r="E335" s="9"/>
      <c r="P335" s="9"/>
      <c r="Q335" s="9"/>
      <c r="R335" s="9"/>
      <c r="S335" s="9"/>
    </row>
    <row r="336" spans="4:19" x14ac:dyDescent="0.25">
      <c r="D336" s="9"/>
      <c r="E336" s="9"/>
      <c r="P336" s="9"/>
      <c r="Q336" s="9"/>
      <c r="R336" s="9"/>
      <c r="S336" s="9"/>
    </row>
    <row r="337" spans="4:19" x14ac:dyDescent="0.25">
      <c r="D337" s="9"/>
      <c r="E337" s="9"/>
      <c r="P337" s="9"/>
      <c r="Q337" s="9"/>
      <c r="R337" s="9"/>
      <c r="S337" s="9"/>
    </row>
    <row r="338" spans="4:19" x14ac:dyDescent="0.25">
      <c r="D338" s="9"/>
      <c r="E338" s="9"/>
      <c r="P338" s="9"/>
      <c r="Q338" s="9"/>
      <c r="R338" s="9"/>
      <c r="S338" s="9"/>
    </row>
    <row r="339" spans="4:19" x14ac:dyDescent="0.25">
      <c r="D339" s="9"/>
      <c r="E339" s="9"/>
      <c r="P339" s="9"/>
      <c r="Q339" s="9"/>
      <c r="R339" s="9"/>
      <c r="S339" s="9"/>
    </row>
    <row r="340" spans="4:19" x14ac:dyDescent="0.25">
      <c r="D340" s="9"/>
      <c r="E340" s="9"/>
      <c r="P340" s="9"/>
      <c r="Q340" s="9"/>
      <c r="R340" s="9"/>
      <c r="S340" s="9"/>
    </row>
    <row r="341" spans="4:19" x14ac:dyDescent="0.25">
      <c r="D341" s="9"/>
      <c r="E341" s="9"/>
      <c r="P341" s="9"/>
      <c r="Q341" s="9"/>
      <c r="R341" s="9"/>
      <c r="S341" s="9"/>
    </row>
    <row r="342" spans="4:19" x14ac:dyDescent="0.25">
      <c r="D342" s="9"/>
      <c r="E342" s="9"/>
      <c r="P342" s="9"/>
      <c r="Q342" s="9"/>
      <c r="R342" s="9"/>
      <c r="S342" s="9"/>
    </row>
    <row r="343" spans="4:19" x14ac:dyDescent="0.25">
      <c r="D343" s="9"/>
      <c r="E343" s="9"/>
      <c r="P343" s="9"/>
      <c r="Q343" s="9"/>
      <c r="R343" s="9"/>
      <c r="S343" s="9"/>
    </row>
    <row r="344" spans="4:19" x14ac:dyDescent="0.25">
      <c r="D344" s="9"/>
      <c r="E344" s="9"/>
      <c r="P344" s="9"/>
      <c r="Q344" s="9"/>
      <c r="R344" s="9"/>
      <c r="S344" s="9"/>
    </row>
    <row r="345" spans="4:19" x14ac:dyDescent="0.25">
      <c r="D345" s="9"/>
      <c r="E345" s="9"/>
      <c r="P345" s="9"/>
      <c r="Q345" s="9"/>
      <c r="R345" s="9"/>
      <c r="S345" s="9"/>
    </row>
    <row r="346" spans="4:19" x14ac:dyDescent="0.25">
      <c r="D346" s="9"/>
      <c r="E346" s="9"/>
      <c r="P346" s="9"/>
      <c r="Q346" s="9"/>
      <c r="R346" s="9"/>
      <c r="S346" s="9"/>
    </row>
    <row r="347" spans="4:19" x14ac:dyDescent="0.25">
      <c r="D347" s="9"/>
      <c r="E347" s="9"/>
      <c r="P347" s="9"/>
      <c r="Q347" s="9"/>
      <c r="R347" s="9"/>
      <c r="S347" s="9"/>
    </row>
    <row r="348" spans="4:19" x14ac:dyDescent="0.25">
      <c r="D348" s="9"/>
      <c r="E348" s="9"/>
      <c r="P348" s="9"/>
      <c r="Q348" s="9"/>
      <c r="R348" s="9"/>
      <c r="S348" s="9"/>
    </row>
    <row r="349" spans="4:19" x14ac:dyDescent="0.25">
      <c r="D349" s="9"/>
      <c r="E349" s="9"/>
      <c r="P349" s="9"/>
      <c r="Q349" s="9"/>
      <c r="R349" s="9"/>
      <c r="S349" s="9"/>
    </row>
    <row r="350" spans="4:19" x14ac:dyDescent="0.25">
      <c r="D350" s="9"/>
      <c r="E350" s="9"/>
      <c r="P350" s="9"/>
      <c r="Q350" s="9"/>
      <c r="R350" s="9"/>
      <c r="S350" s="9"/>
    </row>
    <row r="351" spans="4:19" x14ac:dyDescent="0.25">
      <c r="D351" s="9"/>
      <c r="E351" s="9"/>
      <c r="P351" s="9"/>
      <c r="Q351" s="9"/>
      <c r="R351" s="9"/>
      <c r="S351" s="9"/>
    </row>
    <row r="352" spans="4:19" x14ac:dyDescent="0.25">
      <c r="D352" s="9"/>
      <c r="E352" s="9"/>
      <c r="P352" s="9"/>
      <c r="Q352" s="9"/>
      <c r="R352" s="9"/>
      <c r="S352" s="9"/>
    </row>
    <row r="353" spans="4:19" x14ac:dyDescent="0.25">
      <c r="D353" s="9"/>
      <c r="E353" s="9"/>
      <c r="P353" s="9"/>
      <c r="Q353" s="9"/>
      <c r="R353" s="9"/>
      <c r="S353" s="9"/>
    </row>
    <row r="354" spans="4:19" x14ac:dyDescent="0.25">
      <c r="D354" s="9"/>
      <c r="E354" s="9"/>
      <c r="P354" s="9"/>
      <c r="Q354" s="9"/>
      <c r="R354" s="9"/>
      <c r="S354" s="9"/>
    </row>
    <row r="355" spans="4:19" x14ac:dyDescent="0.25">
      <c r="D355" s="9"/>
      <c r="E355" s="9"/>
      <c r="P355" s="9"/>
      <c r="Q355" s="9"/>
      <c r="R355" s="9"/>
      <c r="S355" s="9"/>
    </row>
    <row r="356" spans="4:19" x14ac:dyDescent="0.25">
      <c r="D356" s="9"/>
      <c r="E356" s="9"/>
      <c r="P356" s="9"/>
      <c r="Q356" s="9"/>
      <c r="R356" s="9"/>
      <c r="S356" s="9"/>
    </row>
    <row r="357" spans="4:19" x14ac:dyDescent="0.25">
      <c r="D357" s="9"/>
      <c r="E357" s="9"/>
      <c r="P357" s="9"/>
      <c r="Q357" s="9"/>
      <c r="R357" s="9"/>
      <c r="S357" s="9"/>
    </row>
    <row r="358" spans="4:19" x14ac:dyDescent="0.25">
      <c r="D358" s="9"/>
      <c r="E358" s="9"/>
      <c r="P358" s="9"/>
      <c r="Q358" s="9"/>
      <c r="R358" s="9"/>
      <c r="S358" s="9"/>
    </row>
    <row r="359" spans="4:19" x14ac:dyDescent="0.25">
      <c r="D359" s="9"/>
      <c r="E359" s="9"/>
      <c r="P359" s="9"/>
      <c r="Q359" s="9"/>
      <c r="R359" s="9"/>
      <c r="S359" s="9"/>
    </row>
    <row r="360" spans="4:19" x14ac:dyDescent="0.25">
      <c r="D360" s="9"/>
      <c r="E360" s="9"/>
      <c r="P360" s="9"/>
      <c r="Q360" s="9"/>
      <c r="R360" s="9"/>
      <c r="S360" s="9"/>
    </row>
    <row r="361" spans="4:19" x14ac:dyDescent="0.25">
      <c r="D361" s="9"/>
      <c r="E361" s="9"/>
      <c r="P361" s="9"/>
      <c r="Q361" s="9"/>
      <c r="R361" s="9"/>
      <c r="S361" s="9"/>
    </row>
    <row r="362" spans="4:19" x14ac:dyDescent="0.25">
      <c r="D362" s="9"/>
      <c r="E362" s="9"/>
      <c r="P362" s="9"/>
      <c r="Q362" s="9"/>
      <c r="R362" s="9"/>
      <c r="S362" s="9"/>
    </row>
    <row r="363" spans="4:19" x14ac:dyDescent="0.25">
      <c r="D363" s="9"/>
      <c r="E363" s="9"/>
      <c r="P363" s="9"/>
      <c r="Q363" s="9"/>
      <c r="R363" s="9"/>
      <c r="S363" s="9"/>
    </row>
    <row r="364" spans="4:19" x14ac:dyDescent="0.25">
      <c r="D364" s="9"/>
      <c r="E364" s="9"/>
      <c r="P364" s="9"/>
      <c r="Q364" s="9"/>
      <c r="R364" s="9"/>
      <c r="S364" s="9"/>
    </row>
    <row r="365" spans="4:19" x14ac:dyDescent="0.25">
      <c r="D365" s="9"/>
      <c r="E365" s="9"/>
      <c r="P365" s="9"/>
      <c r="Q365" s="9"/>
      <c r="R365" s="9"/>
      <c r="S365" s="9"/>
    </row>
    <row r="366" spans="4:19" x14ac:dyDescent="0.25">
      <c r="D366" s="9"/>
      <c r="E366" s="9"/>
      <c r="P366" s="9"/>
      <c r="Q366" s="9"/>
      <c r="R366" s="9"/>
      <c r="S366" s="9"/>
    </row>
    <row r="367" spans="4:19" x14ac:dyDescent="0.25">
      <c r="D367" s="9"/>
      <c r="E367" s="9"/>
      <c r="P367" s="9"/>
      <c r="Q367" s="9"/>
      <c r="R367" s="9"/>
      <c r="S367" s="9"/>
    </row>
    <row r="368" spans="4:19" x14ac:dyDescent="0.25">
      <c r="D368" s="9"/>
      <c r="E368" s="9"/>
      <c r="P368" s="9"/>
      <c r="Q368" s="9"/>
      <c r="R368" s="9"/>
      <c r="S368" s="9"/>
    </row>
    <row r="369" spans="4:19" x14ac:dyDescent="0.25">
      <c r="D369" s="9"/>
      <c r="E369" s="9"/>
      <c r="P369" s="9"/>
      <c r="Q369" s="9"/>
      <c r="R369" s="9"/>
      <c r="S369" s="9"/>
    </row>
    <row r="370" spans="4:19" x14ac:dyDescent="0.25">
      <c r="D370" s="9"/>
      <c r="E370" s="9"/>
      <c r="P370" s="9"/>
      <c r="Q370" s="9"/>
      <c r="R370" s="9"/>
      <c r="S370" s="9"/>
    </row>
    <row r="371" spans="4:19" x14ac:dyDescent="0.25">
      <c r="D371" s="9"/>
      <c r="E371" s="9"/>
      <c r="P371" s="9"/>
      <c r="Q371" s="9"/>
      <c r="R371" s="9"/>
      <c r="S371" s="9"/>
    </row>
    <row r="372" spans="4:19" x14ac:dyDescent="0.25">
      <c r="D372" s="9"/>
      <c r="E372" s="9"/>
      <c r="P372" s="9"/>
      <c r="Q372" s="9"/>
      <c r="R372" s="9"/>
      <c r="S372" s="9"/>
    </row>
    <row r="373" spans="4:19" x14ac:dyDescent="0.25">
      <c r="D373" s="9"/>
      <c r="E373" s="9"/>
      <c r="P373" s="9"/>
      <c r="Q373" s="9"/>
      <c r="R373" s="9"/>
      <c r="S373" s="9"/>
    </row>
    <row r="374" spans="4:19" x14ac:dyDescent="0.25">
      <c r="D374" s="9"/>
      <c r="E374" s="9"/>
      <c r="P374" s="9"/>
      <c r="Q374" s="9"/>
      <c r="R374" s="9"/>
      <c r="S374" s="9"/>
    </row>
    <row r="375" spans="4:19" x14ac:dyDescent="0.25">
      <c r="D375" s="9"/>
      <c r="E375" s="9"/>
      <c r="P375" s="9"/>
      <c r="Q375" s="9"/>
      <c r="R375" s="9"/>
      <c r="S375" s="9"/>
    </row>
    <row r="376" spans="4:19" x14ac:dyDescent="0.25">
      <c r="D376" s="9"/>
      <c r="E376" s="9"/>
      <c r="P376" s="9"/>
      <c r="Q376" s="9"/>
      <c r="R376" s="9"/>
      <c r="S376" s="9"/>
    </row>
    <row r="377" spans="4:19" x14ac:dyDescent="0.25">
      <c r="D377" s="9"/>
      <c r="E377" s="9"/>
      <c r="P377" s="9"/>
      <c r="Q377" s="9"/>
      <c r="R377" s="9"/>
      <c r="S377" s="9"/>
    </row>
    <row r="378" spans="4:19" x14ac:dyDescent="0.25">
      <c r="D378" s="9"/>
      <c r="E378" s="9"/>
      <c r="P378" s="9"/>
      <c r="Q378" s="9"/>
      <c r="R378" s="9"/>
      <c r="S378" s="9"/>
    </row>
    <row r="379" spans="4:19" x14ac:dyDescent="0.25">
      <c r="D379" s="9"/>
      <c r="E379" s="9"/>
      <c r="P379" s="9"/>
      <c r="Q379" s="9"/>
      <c r="R379" s="9"/>
      <c r="S379" s="9"/>
    </row>
    <row r="380" spans="4:19" x14ac:dyDescent="0.25">
      <c r="D380" s="9"/>
      <c r="E380" s="9"/>
      <c r="P380" s="9"/>
      <c r="Q380" s="9"/>
      <c r="R380" s="9"/>
      <c r="S380" s="9"/>
    </row>
    <row r="381" spans="4:19" x14ac:dyDescent="0.25">
      <c r="D381" s="9"/>
      <c r="E381" s="9"/>
      <c r="P381" s="9"/>
      <c r="Q381" s="9"/>
      <c r="R381" s="9"/>
      <c r="S381" s="9"/>
    </row>
    <row r="382" spans="4:19" x14ac:dyDescent="0.25">
      <c r="D382" s="9"/>
      <c r="E382" s="9"/>
      <c r="P382" s="9"/>
      <c r="Q382" s="9"/>
      <c r="R382" s="9"/>
      <c r="S382" s="9"/>
    </row>
    <row r="383" spans="4:19" x14ac:dyDescent="0.25">
      <c r="D383" s="9"/>
      <c r="E383" s="9"/>
      <c r="P383" s="9"/>
      <c r="Q383" s="9"/>
      <c r="R383" s="9"/>
      <c r="S383" s="9"/>
    </row>
    <row r="384" spans="4:19" x14ac:dyDescent="0.25">
      <c r="D384" s="9"/>
      <c r="E384" s="9"/>
      <c r="P384" s="9"/>
      <c r="Q384" s="9"/>
      <c r="R384" s="9"/>
      <c r="S384" s="9"/>
    </row>
    <row r="385" spans="4:19" x14ac:dyDescent="0.25">
      <c r="D385" s="9"/>
      <c r="E385" s="9"/>
      <c r="P385" s="9"/>
      <c r="Q385" s="9"/>
      <c r="R385" s="9"/>
      <c r="S385" s="9"/>
    </row>
    <row r="386" spans="4:19" x14ac:dyDescent="0.25">
      <c r="D386" s="9"/>
      <c r="E386" s="9"/>
      <c r="P386" s="9"/>
      <c r="Q386" s="9"/>
      <c r="R386" s="9"/>
      <c r="S386" s="9"/>
    </row>
    <row r="387" spans="4:19" x14ac:dyDescent="0.25">
      <c r="D387" s="9"/>
      <c r="E387" s="9"/>
      <c r="P387" s="9"/>
      <c r="Q387" s="9"/>
      <c r="R387" s="9"/>
      <c r="S387" s="9"/>
    </row>
    <row r="388" spans="4:19" x14ac:dyDescent="0.25">
      <c r="D388" s="9"/>
      <c r="E388" s="9"/>
      <c r="P388" s="9"/>
      <c r="Q388" s="9"/>
      <c r="R388" s="9"/>
      <c r="S388" s="9"/>
    </row>
    <row r="389" spans="4:19" x14ac:dyDescent="0.25">
      <c r="D389" s="9"/>
      <c r="E389" s="9"/>
      <c r="P389" s="9"/>
      <c r="Q389" s="9"/>
      <c r="R389" s="9"/>
      <c r="S389" s="9"/>
    </row>
    <row r="390" spans="4:19" x14ac:dyDescent="0.25">
      <c r="D390" s="9"/>
      <c r="E390" s="9"/>
      <c r="P390" s="9"/>
      <c r="Q390" s="9"/>
      <c r="R390" s="9"/>
      <c r="S390" s="9"/>
    </row>
    <row r="391" spans="4:19" x14ac:dyDescent="0.25">
      <c r="D391" s="9"/>
      <c r="E391" s="9"/>
      <c r="P391" s="9"/>
      <c r="Q391" s="9"/>
      <c r="R391" s="9"/>
      <c r="S391" s="9"/>
    </row>
    <row r="392" spans="4:19" x14ac:dyDescent="0.25">
      <c r="D392" s="9"/>
      <c r="E392" s="9"/>
      <c r="P392" s="9"/>
      <c r="Q392" s="9"/>
      <c r="R392" s="9"/>
      <c r="S392" s="9"/>
    </row>
    <row r="393" spans="4:19" x14ac:dyDescent="0.25">
      <c r="D393" s="9"/>
      <c r="E393" s="9"/>
      <c r="P393" s="9"/>
      <c r="Q393" s="9"/>
      <c r="R393" s="9"/>
      <c r="S393" s="9"/>
    </row>
    <row r="394" spans="4:19" x14ac:dyDescent="0.25">
      <c r="D394" s="9"/>
      <c r="E394" s="9"/>
      <c r="P394" s="9"/>
      <c r="Q394" s="9"/>
      <c r="R394" s="9"/>
      <c r="S394" s="9"/>
    </row>
    <row r="395" spans="4:19" x14ac:dyDescent="0.25">
      <c r="D395" s="9"/>
      <c r="E395" s="9"/>
      <c r="P395" s="9"/>
      <c r="Q395" s="9"/>
      <c r="R395" s="9"/>
      <c r="S395" s="9"/>
    </row>
    <row r="396" spans="4:19" x14ac:dyDescent="0.25">
      <c r="D396" s="9"/>
      <c r="E396" s="9"/>
      <c r="P396" s="9"/>
      <c r="Q396" s="9"/>
      <c r="R396" s="9"/>
      <c r="S396" s="9"/>
    </row>
    <row r="397" spans="4:19" x14ac:dyDescent="0.25">
      <c r="D397" s="9"/>
      <c r="E397" s="9"/>
      <c r="P397" s="9"/>
      <c r="Q397" s="9"/>
      <c r="R397" s="9"/>
      <c r="S397" s="9"/>
    </row>
    <row r="398" spans="4:19" x14ac:dyDescent="0.25">
      <c r="D398" s="9"/>
      <c r="E398" s="9"/>
      <c r="P398" s="9"/>
      <c r="Q398" s="9"/>
      <c r="R398" s="9"/>
      <c r="S398" s="9"/>
    </row>
    <row r="399" spans="4:19" x14ac:dyDescent="0.25">
      <c r="D399" s="9"/>
      <c r="E399" s="9"/>
      <c r="P399" s="9"/>
      <c r="Q399" s="9"/>
      <c r="R399" s="9"/>
      <c r="S399" s="9"/>
    </row>
    <row r="400" spans="4:19" x14ac:dyDescent="0.25">
      <c r="D400" s="9"/>
      <c r="E400" s="9"/>
      <c r="P400" s="9"/>
      <c r="Q400" s="9"/>
      <c r="R400" s="9"/>
      <c r="S400" s="9"/>
    </row>
    <row r="401" spans="4:19" x14ac:dyDescent="0.25">
      <c r="D401" s="9"/>
      <c r="E401" s="9"/>
      <c r="P401" s="9"/>
      <c r="Q401" s="9"/>
      <c r="R401" s="9"/>
      <c r="S401" s="9"/>
    </row>
    <row r="402" spans="4:19" x14ac:dyDescent="0.25">
      <c r="D402" s="9"/>
      <c r="E402" s="9"/>
      <c r="P402" s="9"/>
      <c r="Q402" s="9"/>
      <c r="R402" s="9"/>
      <c r="S402" s="9"/>
    </row>
    <row r="403" spans="4:19" x14ac:dyDescent="0.25">
      <c r="D403" s="9"/>
      <c r="E403" s="9"/>
      <c r="P403" s="9"/>
      <c r="Q403" s="9"/>
      <c r="R403" s="9"/>
      <c r="S403" s="9"/>
    </row>
    <row r="404" spans="4:19" x14ac:dyDescent="0.25">
      <c r="D404" s="9"/>
      <c r="E404" s="9"/>
      <c r="P404" s="9"/>
      <c r="Q404" s="9"/>
      <c r="R404" s="9"/>
      <c r="S404" s="9"/>
    </row>
    <row r="405" spans="4:19" x14ac:dyDescent="0.25">
      <c r="D405" s="9"/>
      <c r="E405" s="9"/>
      <c r="P405" s="9"/>
      <c r="Q405" s="9"/>
      <c r="R405" s="9"/>
      <c r="S405" s="9"/>
    </row>
    <row r="406" spans="4:19" x14ac:dyDescent="0.25">
      <c r="D406" s="9"/>
      <c r="E406" s="9"/>
      <c r="P406" s="9"/>
      <c r="Q406" s="9"/>
      <c r="R406" s="9"/>
      <c r="S406" s="9"/>
    </row>
    <row r="407" spans="4:19" x14ac:dyDescent="0.25">
      <c r="D407" s="9"/>
      <c r="E407" s="9"/>
      <c r="P407" s="9"/>
      <c r="Q407" s="9"/>
      <c r="R407" s="9"/>
      <c r="S407" s="9"/>
    </row>
    <row r="408" spans="4:19" x14ac:dyDescent="0.25">
      <c r="D408" s="9"/>
      <c r="E408" s="9"/>
      <c r="P408" s="9"/>
      <c r="Q408" s="9"/>
      <c r="R408" s="9"/>
      <c r="S408" s="9"/>
    </row>
    <row r="409" spans="4:19" x14ac:dyDescent="0.25">
      <c r="D409" s="9"/>
      <c r="E409" s="9"/>
      <c r="P409" s="9"/>
      <c r="Q409" s="9"/>
      <c r="R409" s="9"/>
      <c r="S409" s="9"/>
    </row>
    <row r="410" spans="4:19" x14ac:dyDescent="0.25">
      <c r="D410" s="9"/>
      <c r="E410" s="9"/>
      <c r="P410" s="9"/>
      <c r="Q410" s="9"/>
      <c r="R410" s="9"/>
      <c r="S410" s="9"/>
    </row>
    <row r="411" spans="4:19" x14ac:dyDescent="0.25">
      <c r="D411" s="9"/>
      <c r="E411" s="9"/>
      <c r="P411" s="9"/>
      <c r="Q411" s="9"/>
      <c r="R411" s="9"/>
      <c r="S411" s="9"/>
    </row>
    <row r="412" spans="4:19" x14ac:dyDescent="0.25">
      <c r="D412" s="9"/>
      <c r="E412" s="9"/>
      <c r="P412" s="9"/>
      <c r="Q412" s="9"/>
      <c r="R412" s="9"/>
      <c r="S412" s="9"/>
    </row>
    <row r="413" spans="4:19" x14ac:dyDescent="0.25">
      <c r="D413" s="9"/>
      <c r="E413" s="9"/>
      <c r="P413" s="9"/>
      <c r="Q413" s="9"/>
      <c r="R413" s="9"/>
      <c r="S413" s="9"/>
    </row>
    <row r="414" spans="4:19" x14ac:dyDescent="0.25">
      <c r="D414" s="9"/>
      <c r="E414" s="9"/>
      <c r="P414" s="9"/>
      <c r="Q414" s="9"/>
      <c r="R414" s="9"/>
      <c r="S414" s="9"/>
    </row>
    <row r="415" spans="4:19" x14ac:dyDescent="0.25">
      <c r="D415" s="9"/>
      <c r="E415" s="9"/>
      <c r="P415" s="9"/>
      <c r="Q415" s="9"/>
      <c r="R415" s="9"/>
      <c r="S415" s="9"/>
    </row>
    <row r="416" spans="4:19" x14ac:dyDescent="0.25">
      <c r="D416" s="9"/>
      <c r="E416" s="9"/>
      <c r="P416" s="9"/>
      <c r="Q416" s="9"/>
      <c r="R416" s="9"/>
      <c r="S416" s="9"/>
    </row>
    <row r="417" spans="4:19" x14ac:dyDescent="0.25">
      <c r="D417" s="9"/>
      <c r="E417" s="9"/>
      <c r="P417" s="9"/>
      <c r="Q417" s="9"/>
      <c r="R417" s="9"/>
      <c r="S417" s="9"/>
    </row>
    <row r="418" spans="4:19" x14ac:dyDescent="0.25">
      <c r="D418" s="9"/>
      <c r="E418" s="9"/>
      <c r="P418" s="9"/>
      <c r="Q418" s="9"/>
      <c r="R418" s="9"/>
      <c r="S418" s="9"/>
    </row>
    <row r="419" spans="4:19" x14ac:dyDescent="0.25">
      <c r="D419" s="9"/>
      <c r="E419" s="9"/>
      <c r="P419" s="9"/>
      <c r="Q419" s="9"/>
      <c r="R419" s="9"/>
      <c r="S419" s="9"/>
    </row>
    <row r="420" spans="4:19" x14ac:dyDescent="0.25">
      <c r="D420" s="9"/>
      <c r="E420" s="9"/>
      <c r="P420" s="9"/>
      <c r="Q420" s="9"/>
      <c r="R420" s="9"/>
      <c r="S420" s="9"/>
    </row>
    <row r="421" spans="4:19" x14ac:dyDescent="0.25">
      <c r="D421" s="9"/>
      <c r="E421" s="9"/>
      <c r="P421" s="9"/>
      <c r="Q421" s="9"/>
      <c r="R421" s="9"/>
      <c r="S421" s="9"/>
    </row>
    <row r="422" spans="4:19" x14ac:dyDescent="0.25">
      <c r="D422" s="9"/>
      <c r="E422" s="9"/>
      <c r="P422" s="9"/>
      <c r="Q422" s="9"/>
      <c r="R422" s="9"/>
      <c r="S422" s="9"/>
    </row>
    <row r="423" spans="4:19" x14ac:dyDescent="0.25">
      <c r="D423" s="9"/>
      <c r="E423" s="9"/>
      <c r="P423" s="9"/>
      <c r="Q423" s="9"/>
      <c r="R423" s="9"/>
      <c r="S423" s="9"/>
    </row>
    <row r="424" spans="4:19" x14ac:dyDescent="0.25">
      <c r="D424" s="9"/>
      <c r="E424" s="9"/>
      <c r="P424" s="9"/>
      <c r="Q424" s="9"/>
      <c r="R424" s="9"/>
      <c r="S424" s="9"/>
    </row>
    <row r="425" spans="4:19" x14ac:dyDescent="0.25">
      <c r="D425" s="9"/>
      <c r="E425" s="9"/>
      <c r="P425" s="9"/>
      <c r="Q425" s="9"/>
      <c r="R425" s="9"/>
      <c r="S425" s="9"/>
    </row>
    <row r="426" spans="4:19" x14ac:dyDescent="0.25">
      <c r="D426" s="9"/>
      <c r="E426" s="9"/>
      <c r="P426" s="9"/>
      <c r="Q426" s="9"/>
      <c r="R426" s="9"/>
      <c r="S426" s="9"/>
    </row>
    <row r="427" spans="4:19" x14ac:dyDescent="0.25">
      <c r="D427" s="9"/>
      <c r="E427" s="9"/>
      <c r="P427" s="9"/>
      <c r="Q427" s="9"/>
      <c r="R427" s="9"/>
      <c r="S427" s="9"/>
    </row>
    <row r="428" spans="4:19" x14ac:dyDescent="0.25">
      <c r="D428" s="9"/>
      <c r="E428" s="9"/>
      <c r="P428" s="9"/>
      <c r="Q428" s="9"/>
      <c r="R428" s="9"/>
      <c r="S428" s="9"/>
    </row>
    <row r="429" spans="4:19" x14ac:dyDescent="0.25">
      <c r="D429" s="9"/>
      <c r="E429" s="9"/>
      <c r="P429" s="9"/>
      <c r="Q429" s="9"/>
      <c r="R429" s="9"/>
      <c r="S429" s="9"/>
    </row>
    <row r="430" spans="4:19" x14ac:dyDescent="0.25">
      <c r="D430" s="9"/>
      <c r="E430" s="9"/>
      <c r="P430" s="9"/>
      <c r="Q430" s="9"/>
      <c r="R430" s="9"/>
      <c r="S430" s="9"/>
    </row>
    <row r="431" spans="4:19" x14ac:dyDescent="0.25">
      <c r="D431" s="9"/>
      <c r="E431" s="9"/>
      <c r="P431" s="9"/>
      <c r="Q431" s="9"/>
      <c r="R431" s="9"/>
      <c r="S431" s="9"/>
    </row>
    <row r="432" spans="4:19" x14ac:dyDescent="0.25">
      <c r="D432" s="9"/>
      <c r="E432" s="9"/>
      <c r="P432" s="9"/>
      <c r="Q432" s="9"/>
      <c r="R432" s="9"/>
      <c r="S432" s="9"/>
    </row>
    <row r="433" spans="4:19" x14ac:dyDescent="0.25">
      <c r="D433" s="9"/>
      <c r="E433" s="9"/>
      <c r="P433" s="9"/>
      <c r="Q433" s="9"/>
      <c r="R433" s="9"/>
      <c r="S433" s="9"/>
    </row>
    <row r="434" spans="4:19" x14ac:dyDescent="0.25">
      <c r="D434" s="9"/>
      <c r="E434" s="9"/>
      <c r="P434" s="9"/>
      <c r="Q434" s="9"/>
      <c r="R434" s="9"/>
      <c r="S434" s="9"/>
    </row>
    <row r="435" spans="4:19" x14ac:dyDescent="0.25">
      <c r="D435" s="9"/>
      <c r="E435" s="9"/>
      <c r="P435" s="9"/>
      <c r="Q435" s="9"/>
      <c r="R435" s="9"/>
      <c r="S435" s="9"/>
    </row>
    <row r="436" spans="4:19" x14ac:dyDescent="0.25">
      <c r="D436" s="9"/>
      <c r="E436" s="9"/>
      <c r="P436" s="9"/>
      <c r="Q436" s="9"/>
      <c r="R436" s="9"/>
      <c r="S436" s="9"/>
    </row>
    <row r="437" spans="4:19" x14ac:dyDescent="0.25">
      <c r="D437" s="9"/>
      <c r="E437" s="9"/>
      <c r="P437" s="9"/>
      <c r="Q437" s="9"/>
      <c r="R437" s="9"/>
      <c r="S437" s="9"/>
    </row>
    <row r="438" spans="4:19" x14ac:dyDescent="0.25">
      <c r="D438" s="9"/>
      <c r="E438" s="9"/>
      <c r="P438" s="9"/>
      <c r="Q438" s="9"/>
      <c r="R438" s="9"/>
      <c r="S438" s="9"/>
    </row>
    <row r="439" spans="4:19" x14ac:dyDescent="0.25">
      <c r="D439" s="9"/>
      <c r="E439" s="9"/>
      <c r="P439" s="9"/>
      <c r="Q439" s="9"/>
      <c r="R439" s="9"/>
      <c r="S439" s="9"/>
    </row>
    <row r="440" spans="4:19" x14ac:dyDescent="0.25">
      <c r="D440" s="9"/>
      <c r="E440" s="9"/>
      <c r="P440" s="9"/>
      <c r="Q440" s="9"/>
      <c r="R440" s="9"/>
      <c r="S440" s="9"/>
    </row>
    <row r="441" spans="4:19" x14ac:dyDescent="0.25">
      <c r="D441" s="9"/>
      <c r="E441" s="9"/>
      <c r="P441" s="9"/>
      <c r="Q441" s="9"/>
      <c r="R441" s="9"/>
      <c r="S441" s="9"/>
    </row>
    <row r="442" spans="4:19" x14ac:dyDescent="0.25">
      <c r="D442" s="9"/>
      <c r="E442" s="9"/>
      <c r="P442" s="9"/>
      <c r="Q442" s="9"/>
      <c r="R442" s="9"/>
      <c r="S442" s="9"/>
    </row>
    <row r="443" spans="4:19" x14ac:dyDescent="0.25">
      <c r="D443" s="9"/>
      <c r="E443" s="9"/>
      <c r="P443" s="9"/>
      <c r="Q443" s="9"/>
      <c r="R443" s="9"/>
      <c r="S443" s="9"/>
    </row>
    <row r="444" spans="4:19" x14ac:dyDescent="0.25">
      <c r="D444" s="9"/>
      <c r="E444" s="9"/>
      <c r="P444" s="9"/>
      <c r="Q444" s="9"/>
      <c r="R444" s="9"/>
      <c r="S444" s="9"/>
    </row>
    <row r="445" spans="4:19" x14ac:dyDescent="0.25">
      <c r="D445" s="9"/>
      <c r="E445" s="9"/>
      <c r="P445" s="9"/>
      <c r="Q445" s="9"/>
      <c r="R445" s="9"/>
      <c r="S445" s="9"/>
    </row>
    <row r="446" spans="4:19" x14ac:dyDescent="0.25">
      <c r="D446" s="9"/>
      <c r="E446" s="9"/>
      <c r="P446" s="9"/>
      <c r="Q446" s="9"/>
      <c r="R446" s="9"/>
      <c r="S446" s="9"/>
    </row>
    <row r="447" spans="4:19" x14ac:dyDescent="0.25">
      <c r="D447" s="9"/>
      <c r="E447" s="9"/>
      <c r="P447" s="9"/>
      <c r="Q447" s="9"/>
      <c r="R447" s="9"/>
      <c r="S447" s="9"/>
    </row>
    <row r="448" spans="4:19" x14ac:dyDescent="0.25">
      <c r="D448" s="9"/>
      <c r="E448" s="9"/>
      <c r="P448" s="9"/>
      <c r="Q448" s="9"/>
      <c r="R448" s="9"/>
      <c r="S448" s="9"/>
    </row>
    <row r="449" spans="4:19" x14ac:dyDescent="0.25">
      <c r="D449" s="9"/>
      <c r="E449" s="9"/>
      <c r="P449" s="9"/>
      <c r="Q449" s="9"/>
      <c r="R449" s="9"/>
      <c r="S449" s="9"/>
    </row>
    <row r="450" spans="4:19" x14ac:dyDescent="0.25">
      <c r="D450" s="9"/>
      <c r="E450" s="9"/>
      <c r="P450" s="9"/>
      <c r="Q450" s="9"/>
      <c r="R450" s="9"/>
      <c r="S450" s="9"/>
    </row>
    <row r="451" spans="4:19" x14ac:dyDescent="0.25">
      <c r="D451" s="9"/>
      <c r="E451" s="9"/>
      <c r="P451" s="9"/>
      <c r="Q451" s="9"/>
      <c r="R451" s="9"/>
      <c r="S451" s="9"/>
    </row>
    <row r="452" spans="4:19" x14ac:dyDescent="0.25">
      <c r="D452" s="9"/>
      <c r="E452" s="9"/>
      <c r="P452" s="9"/>
      <c r="Q452" s="9"/>
      <c r="R452" s="9"/>
      <c r="S452" s="9"/>
    </row>
    <row r="453" spans="4:19" x14ac:dyDescent="0.25">
      <c r="D453" s="9"/>
      <c r="E453" s="9"/>
      <c r="P453" s="9"/>
      <c r="Q453" s="9"/>
      <c r="R453" s="9"/>
      <c r="S453" s="9"/>
    </row>
    <row r="454" spans="4:19" x14ac:dyDescent="0.25">
      <c r="D454" s="9"/>
      <c r="E454" s="9"/>
      <c r="P454" s="9"/>
      <c r="Q454" s="9"/>
      <c r="R454" s="9"/>
      <c r="S454" s="9"/>
    </row>
    <row r="455" spans="4:19" x14ac:dyDescent="0.25">
      <c r="D455" s="9"/>
      <c r="E455" s="9"/>
      <c r="P455" s="9"/>
      <c r="Q455" s="9"/>
      <c r="R455" s="9"/>
      <c r="S455" s="9"/>
    </row>
    <row r="456" spans="4:19" x14ac:dyDescent="0.25">
      <c r="D456" s="9"/>
      <c r="E456" s="9"/>
      <c r="P456" s="9"/>
      <c r="Q456" s="9"/>
      <c r="R456" s="9"/>
      <c r="S456" s="9"/>
    </row>
    <row r="457" spans="4:19" x14ac:dyDescent="0.25">
      <c r="D457" s="9"/>
      <c r="E457" s="9"/>
      <c r="P457" s="9"/>
      <c r="Q457" s="9"/>
      <c r="R457" s="9"/>
      <c r="S457" s="9"/>
    </row>
    <row r="458" spans="4:19" x14ac:dyDescent="0.25">
      <c r="D458" s="9"/>
      <c r="E458" s="9"/>
      <c r="P458" s="9"/>
      <c r="Q458" s="9"/>
      <c r="R458" s="9"/>
      <c r="S458" s="9"/>
    </row>
    <row r="459" spans="4:19" x14ac:dyDescent="0.25">
      <c r="D459" s="9"/>
      <c r="E459" s="9"/>
      <c r="P459" s="9"/>
      <c r="Q459" s="9"/>
      <c r="R459" s="9"/>
      <c r="S459" s="9"/>
    </row>
    <row r="460" spans="4:19" x14ac:dyDescent="0.25">
      <c r="D460" s="9"/>
      <c r="E460" s="9"/>
      <c r="P460" s="9"/>
      <c r="Q460" s="9"/>
      <c r="R460" s="9"/>
      <c r="S460" s="9"/>
    </row>
    <row r="461" spans="4:19" x14ac:dyDescent="0.25">
      <c r="D461" s="9"/>
      <c r="E461" s="9"/>
      <c r="P461" s="9"/>
      <c r="Q461" s="9"/>
      <c r="R461" s="9"/>
      <c r="S461" s="9"/>
    </row>
    <row r="462" spans="4:19" x14ac:dyDescent="0.25">
      <c r="D462" s="9"/>
      <c r="E462" s="9"/>
      <c r="P462" s="9"/>
      <c r="Q462" s="9"/>
      <c r="R462" s="9"/>
      <c r="S462" s="9"/>
    </row>
    <row r="463" spans="4:19" x14ac:dyDescent="0.25">
      <c r="D463" s="9"/>
      <c r="E463" s="9"/>
      <c r="P463" s="9"/>
      <c r="Q463" s="9"/>
      <c r="R463" s="9"/>
      <c r="S463" s="9"/>
    </row>
    <row r="464" spans="4:19" x14ac:dyDescent="0.25">
      <c r="D464" s="9"/>
      <c r="E464" s="9"/>
      <c r="P464" s="9"/>
      <c r="Q464" s="9"/>
      <c r="R464" s="9"/>
      <c r="S464" s="9"/>
    </row>
    <row r="465" spans="4:19" x14ac:dyDescent="0.25">
      <c r="D465" s="9"/>
      <c r="E465" s="9"/>
      <c r="P465" s="9"/>
      <c r="Q465" s="9"/>
      <c r="R465" s="9"/>
      <c r="S465" s="9"/>
    </row>
    <row r="466" spans="4:19" x14ac:dyDescent="0.25">
      <c r="D466" s="9"/>
      <c r="E466" s="9"/>
      <c r="P466" s="9"/>
      <c r="Q466" s="9"/>
      <c r="R466" s="9"/>
      <c r="S466" s="9"/>
    </row>
    <row r="467" spans="4:19" x14ac:dyDescent="0.25">
      <c r="D467" s="9"/>
      <c r="E467" s="9"/>
      <c r="P467" s="9"/>
      <c r="Q467" s="9"/>
      <c r="R467" s="9"/>
      <c r="S467" s="9"/>
    </row>
    <row r="468" spans="4:19" x14ac:dyDescent="0.25">
      <c r="D468" s="9"/>
      <c r="E468" s="9"/>
      <c r="P468" s="9"/>
      <c r="Q468" s="9"/>
      <c r="R468" s="9"/>
      <c r="S468" s="9"/>
    </row>
    <row r="469" spans="4:19" x14ac:dyDescent="0.25">
      <c r="D469" s="9"/>
      <c r="E469" s="9"/>
      <c r="P469" s="9"/>
      <c r="Q469" s="9"/>
      <c r="R469" s="9"/>
      <c r="S469" s="9"/>
    </row>
    <row r="470" spans="4:19" x14ac:dyDescent="0.25">
      <c r="D470" s="9"/>
      <c r="E470" s="9"/>
      <c r="P470" s="9"/>
      <c r="Q470" s="9"/>
      <c r="R470" s="9"/>
      <c r="S470" s="9"/>
    </row>
    <row r="471" spans="4:19" x14ac:dyDescent="0.25">
      <c r="D471" s="9"/>
      <c r="E471" s="9"/>
      <c r="P471" s="9"/>
      <c r="Q471" s="9"/>
      <c r="R471" s="9"/>
      <c r="S471" s="9"/>
    </row>
    <row r="472" spans="4:19" x14ac:dyDescent="0.25">
      <c r="D472" s="9"/>
      <c r="E472" s="9"/>
      <c r="P472" s="9"/>
      <c r="Q472" s="9"/>
      <c r="R472" s="9"/>
      <c r="S472" s="9"/>
    </row>
    <row r="473" spans="4:19" x14ac:dyDescent="0.25">
      <c r="D473" s="9"/>
      <c r="E473" s="9"/>
      <c r="P473" s="9"/>
      <c r="Q473" s="9"/>
      <c r="R473" s="9"/>
      <c r="S473" s="9"/>
    </row>
    <row r="474" spans="4:19" x14ac:dyDescent="0.25">
      <c r="D474" s="9"/>
      <c r="E474" s="9"/>
      <c r="P474" s="9"/>
      <c r="Q474" s="9"/>
      <c r="R474" s="9"/>
      <c r="S474" s="9"/>
    </row>
    <row r="475" spans="4:19" x14ac:dyDescent="0.25">
      <c r="D475" s="9"/>
      <c r="E475" s="9"/>
      <c r="P475" s="9"/>
      <c r="Q475" s="9"/>
      <c r="R475" s="9"/>
      <c r="S475" s="9"/>
    </row>
    <row r="476" spans="4:19" x14ac:dyDescent="0.25">
      <c r="D476" s="9"/>
      <c r="E476" s="9"/>
      <c r="P476" s="9"/>
      <c r="Q476" s="9"/>
      <c r="R476" s="9"/>
      <c r="S476" s="9"/>
    </row>
    <row r="477" spans="4:19" x14ac:dyDescent="0.25">
      <c r="D477" s="9"/>
      <c r="E477" s="9"/>
      <c r="P477" s="9"/>
      <c r="Q477" s="9"/>
      <c r="R477" s="9"/>
      <c r="S477" s="9"/>
    </row>
    <row r="478" spans="4:19" x14ac:dyDescent="0.25">
      <c r="D478" s="9"/>
      <c r="E478" s="9"/>
      <c r="P478" s="9"/>
      <c r="Q478" s="9"/>
      <c r="R478" s="9"/>
      <c r="S478" s="9"/>
    </row>
    <row r="479" spans="4:19" x14ac:dyDescent="0.25">
      <c r="D479" s="9"/>
      <c r="E479" s="9"/>
      <c r="P479" s="9"/>
      <c r="Q479" s="9"/>
      <c r="R479" s="9"/>
      <c r="S479" s="9"/>
    </row>
    <row r="480" spans="4:19" x14ac:dyDescent="0.25">
      <c r="D480" s="9"/>
      <c r="E480" s="9"/>
      <c r="P480" s="9"/>
      <c r="Q480" s="9"/>
      <c r="R480" s="9"/>
      <c r="S480" s="9"/>
    </row>
    <row r="481" spans="4:19" x14ac:dyDescent="0.25">
      <c r="D481" s="9"/>
      <c r="E481" s="9"/>
      <c r="P481" s="9"/>
      <c r="Q481" s="9"/>
      <c r="R481" s="9"/>
      <c r="S481" s="9"/>
    </row>
    <row r="482" spans="4:19" x14ac:dyDescent="0.25">
      <c r="D482" s="9"/>
      <c r="E482" s="9"/>
      <c r="P482" s="9"/>
      <c r="Q482" s="9"/>
      <c r="R482" s="9"/>
      <c r="S482" s="9"/>
    </row>
    <row r="483" spans="4:19" x14ac:dyDescent="0.25">
      <c r="D483" s="9"/>
      <c r="E483" s="9"/>
      <c r="P483" s="9"/>
      <c r="Q483" s="9"/>
      <c r="R483" s="9"/>
      <c r="S483" s="9"/>
    </row>
    <row r="484" spans="4:19" x14ac:dyDescent="0.25">
      <c r="D484" s="9"/>
      <c r="E484" s="9"/>
      <c r="P484" s="9"/>
      <c r="Q484" s="9"/>
      <c r="R484" s="9"/>
      <c r="S484" s="9"/>
    </row>
    <row r="485" spans="4:19" x14ac:dyDescent="0.25">
      <c r="D485" s="9"/>
      <c r="E485" s="9"/>
      <c r="P485" s="9"/>
      <c r="Q485" s="9"/>
      <c r="R485" s="9"/>
      <c r="S485" s="9"/>
    </row>
    <row r="486" spans="4:19" x14ac:dyDescent="0.25">
      <c r="D486" s="9"/>
      <c r="E486" s="9"/>
      <c r="P486" s="9"/>
      <c r="Q486" s="9"/>
      <c r="R486" s="9"/>
      <c r="S486" s="9"/>
    </row>
    <row r="487" spans="4:19" x14ac:dyDescent="0.25">
      <c r="D487" s="9"/>
      <c r="E487" s="9"/>
      <c r="P487" s="9"/>
      <c r="Q487" s="9"/>
      <c r="R487" s="9"/>
      <c r="S487" s="9"/>
    </row>
    <row r="488" spans="4:19" x14ac:dyDescent="0.25">
      <c r="D488" s="9"/>
      <c r="E488" s="9"/>
      <c r="P488" s="9"/>
      <c r="Q488" s="9"/>
      <c r="R488" s="9"/>
      <c r="S488" s="9"/>
    </row>
    <row r="489" spans="4:19" x14ac:dyDescent="0.25">
      <c r="D489" s="9"/>
      <c r="E489" s="9"/>
      <c r="P489" s="9"/>
      <c r="Q489" s="9"/>
      <c r="R489" s="9"/>
      <c r="S489" s="9"/>
    </row>
    <row r="490" spans="4:19" x14ac:dyDescent="0.25">
      <c r="D490" s="9"/>
      <c r="E490" s="9"/>
      <c r="P490" s="9"/>
      <c r="Q490" s="9"/>
      <c r="R490" s="9"/>
      <c r="S490" s="9"/>
    </row>
    <row r="491" spans="4:19" x14ac:dyDescent="0.25">
      <c r="D491" s="9"/>
      <c r="E491" s="9"/>
      <c r="P491" s="9"/>
      <c r="Q491" s="9"/>
      <c r="R491" s="9"/>
      <c r="S491" s="9"/>
    </row>
    <row r="492" spans="4:19" x14ac:dyDescent="0.25">
      <c r="D492" s="9"/>
      <c r="E492" s="9"/>
      <c r="P492" s="9"/>
      <c r="Q492" s="9"/>
      <c r="R492" s="9"/>
      <c r="S492" s="9"/>
    </row>
    <row r="493" spans="4:19" x14ac:dyDescent="0.25">
      <c r="D493" s="9"/>
      <c r="E493" s="9"/>
      <c r="P493" s="9"/>
      <c r="Q493" s="9"/>
      <c r="R493" s="9"/>
      <c r="S493" s="9"/>
    </row>
    <row r="494" spans="4:19" x14ac:dyDescent="0.25">
      <c r="D494" s="9"/>
      <c r="E494" s="9"/>
      <c r="P494" s="9"/>
      <c r="Q494" s="9"/>
      <c r="R494" s="9"/>
      <c r="S494" s="9"/>
    </row>
    <row r="495" spans="4:19" x14ac:dyDescent="0.25">
      <c r="D495" s="9"/>
      <c r="E495" s="9"/>
      <c r="P495" s="9"/>
      <c r="Q495" s="9"/>
      <c r="R495" s="9"/>
      <c r="S495" s="9"/>
    </row>
    <row r="496" spans="4:19" x14ac:dyDescent="0.25">
      <c r="D496" s="9"/>
      <c r="E496" s="9"/>
      <c r="P496" s="9"/>
      <c r="Q496" s="9"/>
      <c r="R496" s="9"/>
      <c r="S496" s="9"/>
    </row>
    <row r="497" spans="4:19" x14ac:dyDescent="0.25">
      <c r="D497" s="9"/>
      <c r="E497" s="9"/>
      <c r="P497" s="9"/>
      <c r="Q497" s="9"/>
      <c r="R497" s="9"/>
      <c r="S497" s="9"/>
    </row>
    <row r="498" spans="4:19" x14ac:dyDescent="0.25">
      <c r="D498" s="9"/>
      <c r="E498" s="9"/>
      <c r="P498" s="9"/>
      <c r="Q498" s="9"/>
      <c r="R498" s="9"/>
      <c r="S498" s="9"/>
    </row>
    <row r="499" spans="4:19" x14ac:dyDescent="0.25">
      <c r="D499" s="9"/>
      <c r="E499" s="9"/>
      <c r="P499" s="9"/>
      <c r="Q499" s="9"/>
      <c r="R499" s="9"/>
      <c r="S499" s="9"/>
    </row>
    <row r="500" spans="4:19" x14ac:dyDescent="0.25">
      <c r="D500" s="9"/>
      <c r="E500" s="9"/>
      <c r="P500" s="9"/>
      <c r="Q500" s="9"/>
      <c r="R500" s="9"/>
      <c r="S500" s="9"/>
    </row>
    <row r="501" spans="4:19" x14ac:dyDescent="0.25">
      <c r="D501" s="9"/>
      <c r="E501" s="9"/>
      <c r="P501" s="9"/>
      <c r="Q501" s="9"/>
      <c r="R501" s="9"/>
      <c r="S501" s="9"/>
    </row>
    <row r="502" spans="4:19" x14ac:dyDescent="0.25">
      <c r="D502" s="9"/>
      <c r="E502" s="9"/>
      <c r="P502" s="9"/>
      <c r="Q502" s="9"/>
      <c r="R502" s="9"/>
      <c r="S502" s="9"/>
    </row>
    <row r="503" spans="4:19" x14ac:dyDescent="0.25">
      <c r="D503" s="9"/>
      <c r="E503" s="9"/>
      <c r="P503" s="9"/>
      <c r="Q503" s="9"/>
      <c r="R503" s="9"/>
      <c r="S503" s="9"/>
    </row>
    <row r="504" spans="4:19" x14ac:dyDescent="0.25">
      <c r="D504" s="9"/>
      <c r="E504" s="9"/>
      <c r="P504" s="9"/>
      <c r="Q504" s="9"/>
      <c r="R504" s="9"/>
      <c r="S504" s="9"/>
    </row>
    <row r="505" spans="4:19" x14ac:dyDescent="0.25">
      <c r="D505" s="9"/>
      <c r="E505" s="9"/>
      <c r="P505" s="9"/>
      <c r="Q505" s="9"/>
      <c r="R505" s="9"/>
      <c r="S505" s="9"/>
    </row>
    <row r="506" spans="4:19" x14ac:dyDescent="0.25">
      <c r="D506" s="9"/>
      <c r="E506" s="9"/>
      <c r="P506" s="9"/>
      <c r="Q506" s="9"/>
      <c r="R506" s="9"/>
      <c r="S506" s="9"/>
    </row>
    <row r="507" spans="4:19" x14ac:dyDescent="0.25">
      <c r="D507" s="9"/>
      <c r="E507" s="9"/>
      <c r="P507" s="9"/>
      <c r="Q507" s="9"/>
      <c r="R507" s="9"/>
      <c r="S507" s="9"/>
    </row>
    <row r="508" spans="4:19" x14ac:dyDescent="0.25">
      <c r="D508" s="9"/>
      <c r="E508" s="9"/>
      <c r="P508" s="9"/>
      <c r="Q508" s="9"/>
      <c r="R508" s="9"/>
      <c r="S508" s="9"/>
    </row>
    <row r="509" spans="4:19" x14ac:dyDescent="0.25">
      <c r="D509" s="9"/>
      <c r="E509" s="9"/>
      <c r="P509" s="9"/>
      <c r="Q509" s="9"/>
      <c r="R509" s="9"/>
      <c r="S509" s="9"/>
    </row>
    <row r="510" spans="4:19" x14ac:dyDescent="0.25">
      <c r="D510" s="9"/>
      <c r="E510" s="9"/>
      <c r="P510" s="9"/>
      <c r="Q510" s="9"/>
      <c r="R510" s="9"/>
      <c r="S510" s="9"/>
    </row>
    <row r="511" spans="4:19" x14ac:dyDescent="0.25">
      <c r="D511" s="9"/>
      <c r="E511" s="9"/>
      <c r="P511" s="9"/>
      <c r="Q511" s="9"/>
      <c r="R511" s="9"/>
      <c r="S511" s="9"/>
    </row>
    <row r="512" spans="4:19" x14ac:dyDescent="0.25">
      <c r="D512" s="9"/>
      <c r="E512" s="9"/>
      <c r="P512" s="9"/>
      <c r="Q512" s="9"/>
      <c r="R512" s="9"/>
      <c r="S512" s="9"/>
    </row>
    <row r="513" spans="4:19" x14ac:dyDescent="0.25">
      <c r="D513" s="9"/>
      <c r="E513" s="9"/>
      <c r="P513" s="9"/>
      <c r="Q513" s="9"/>
      <c r="R513" s="9"/>
      <c r="S513" s="9"/>
    </row>
    <row r="514" spans="4:19" x14ac:dyDescent="0.25">
      <c r="D514" s="9"/>
      <c r="E514" s="9"/>
      <c r="P514" s="9"/>
      <c r="Q514" s="9"/>
      <c r="R514" s="9"/>
      <c r="S514" s="9"/>
    </row>
    <row r="515" spans="4:19" x14ac:dyDescent="0.25">
      <c r="D515" s="9"/>
      <c r="E515" s="9"/>
      <c r="P515" s="9"/>
      <c r="Q515" s="9"/>
      <c r="R515" s="9"/>
      <c r="S515" s="9"/>
    </row>
    <row r="516" spans="4:19" x14ac:dyDescent="0.25">
      <c r="D516" s="9"/>
      <c r="E516" s="9"/>
      <c r="P516" s="9"/>
      <c r="Q516" s="9"/>
      <c r="R516" s="9"/>
      <c r="S516" s="9"/>
    </row>
    <row r="517" spans="4:19" x14ac:dyDescent="0.25">
      <c r="D517" s="9"/>
      <c r="E517" s="9"/>
      <c r="P517" s="9"/>
      <c r="Q517" s="9"/>
      <c r="R517" s="9"/>
      <c r="S517" s="9"/>
    </row>
    <row r="518" spans="4:19" x14ac:dyDescent="0.25">
      <c r="D518" s="9"/>
      <c r="E518" s="9"/>
      <c r="P518" s="9"/>
      <c r="Q518" s="9"/>
      <c r="R518" s="9"/>
      <c r="S518" s="9"/>
    </row>
    <row r="519" spans="4:19" x14ac:dyDescent="0.25">
      <c r="D519" s="9"/>
      <c r="E519" s="9"/>
      <c r="P519" s="9"/>
      <c r="Q519" s="9"/>
      <c r="R519" s="9"/>
      <c r="S519" s="9"/>
    </row>
    <row r="520" spans="4:19" x14ac:dyDescent="0.25">
      <c r="D520" s="9"/>
      <c r="E520" s="9"/>
      <c r="P520" s="9"/>
      <c r="Q520" s="9"/>
      <c r="R520" s="9"/>
      <c r="S520" s="9"/>
    </row>
    <row r="521" spans="4:19" x14ac:dyDescent="0.25">
      <c r="D521" s="9"/>
      <c r="E521" s="9"/>
      <c r="P521" s="9"/>
      <c r="Q521" s="9"/>
      <c r="R521" s="9"/>
      <c r="S521" s="9"/>
    </row>
    <row r="522" spans="4:19" x14ac:dyDescent="0.25">
      <c r="D522" s="9"/>
      <c r="E522" s="9"/>
      <c r="P522" s="9"/>
      <c r="Q522" s="9"/>
      <c r="R522" s="9"/>
      <c r="S522" s="9"/>
    </row>
    <row r="523" spans="4:19" x14ac:dyDescent="0.25">
      <c r="D523" s="9"/>
      <c r="E523" s="9"/>
      <c r="P523" s="9"/>
      <c r="Q523" s="9"/>
      <c r="R523" s="9"/>
      <c r="S523" s="9"/>
    </row>
    <row r="524" spans="4:19" x14ac:dyDescent="0.25">
      <c r="D524" s="9"/>
      <c r="E524" s="9"/>
      <c r="P524" s="9"/>
      <c r="Q524" s="9"/>
      <c r="R524" s="9"/>
      <c r="S524" s="9"/>
    </row>
    <row r="525" spans="4:19" x14ac:dyDescent="0.25">
      <c r="D525" s="9"/>
      <c r="E525" s="9"/>
      <c r="P525" s="9"/>
      <c r="Q525" s="9"/>
      <c r="R525" s="9"/>
      <c r="S525" s="9"/>
    </row>
    <row r="526" spans="4:19" x14ac:dyDescent="0.25">
      <c r="D526" s="9"/>
      <c r="E526" s="9"/>
      <c r="P526" s="9"/>
      <c r="Q526" s="9"/>
      <c r="R526" s="9"/>
      <c r="S526" s="9"/>
    </row>
    <row r="527" spans="4:19" x14ac:dyDescent="0.25">
      <c r="D527" s="9"/>
      <c r="E527" s="9"/>
      <c r="P527" s="9"/>
      <c r="Q527" s="9"/>
      <c r="R527" s="9"/>
      <c r="S527" s="9"/>
    </row>
    <row r="528" spans="4:19" x14ac:dyDescent="0.25">
      <c r="D528" s="9"/>
      <c r="E528" s="9"/>
      <c r="P528" s="9"/>
      <c r="Q528" s="9"/>
      <c r="R528" s="9"/>
      <c r="S528" s="9"/>
    </row>
    <row r="529" spans="4:19" x14ac:dyDescent="0.25">
      <c r="D529" s="9"/>
      <c r="E529" s="9"/>
      <c r="P529" s="9"/>
      <c r="Q529" s="9"/>
      <c r="R529" s="9"/>
      <c r="S529" s="9"/>
    </row>
    <row r="530" spans="4:19" x14ac:dyDescent="0.25">
      <c r="D530" s="9"/>
      <c r="E530" s="9"/>
      <c r="P530" s="9"/>
      <c r="Q530" s="9"/>
      <c r="R530" s="9"/>
      <c r="S530" s="9"/>
    </row>
    <row r="531" spans="4:19" x14ac:dyDescent="0.25">
      <c r="D531" s="9"/>
      <c r="E531" s="9"/>
      <c r="P531" s="9"/>
      <c r="Q531" s="9"/>
      <c r="R531" s="9"/>
      <c r="S531" s="9"/>
    </row>
    <row r="532" spans="4:19" x14ac:dyDescent="0.25">
      <c r="D532" s="9"/>
      <c r="E532" s="9"/>
      <c r="P532" s="9"/>
      <c r="Q532" s="9"/>
      <c r="R532" s="9"/>
      <c r="S532" s="9"/>
    </row>
    <row r="533" spans="4:19" x14ac:dyDescent="0.25">
      <c r="D533" s="9"/>
      <c r="E533" s="9"/>
      <c r="P533" s="9"/>
      <c r="Q533" s="9"/>
      <c r="R533" s="9"/>
      <c r="S533" s="9"/>
    </row>
    <row r="534" spans="4:19" x14ac:dyDescent="0.25">
      <c r="D534" s="9"/>
      <c r="E534" s="9"/>
      <c r="P534" s="9"/>
      <c r="Q534" s="9"/>
      <c r="R534" s="9"/>
      <c r="S534" s="9"/>
    </row>
    <row r="535" spans="4:19" x14ac:dyDescent="0.25">
      <c r="D535" s="9"/>
      <c r="E535" s="9"/>
      <c r="P535" s="9"/>
      <c r="Q535" s="9"/>
      <c r="R535" s="9"/>
      <c r="S535" s="9"/>
    </row>
    <row r="536" spans="4:19" x14ac:dyDescent="0.25">
      <c r="D536" s="9"/>
      <c r="E536" s="9"/>
      <c r="P536" s="9"/>
      <c r="Q536" s="9"/>
      <c r="R536" s="9"/>
      <c r="S536" s="9"/>
    </row>
    <row r="537" spans="4:19" x14ac:dyDescent="0.25">
      <c r="D537" s="9"/>
      <c r="E537" s="9"/>
      <c r="P537" s="9"/>
      <c r="Q537" s="9"/>
      <c r="R537" s="9"/>
      <c r="S537" s="9"/>
    </row>
    <row r="538" spans="4:19" x14ac:dyDescent="0.25">
      <c r="D538" s="9"/>
      <c r="E538" s="9"/>
      <c r="P538" s="9"/>
      <c r="Q538" s="9"/>
      <c r="R538" s="9"/>
      <c r="S538" s="9"/>
    </row>
    <row r="539" spans="4:19" x14ac:dyDescent="0.25">
      <c r="D539" s="9"/>
      <c r="E539" s="9"/>
      <c r="P539" s="9"/>
      <c r="Q539" s="9"/>
      <c r="R539" s="9"/>
      <c r="S539" s="9"/>
    </row>
    <row r="540" spans="4:19" x14ac:dyDescent="0.25">
      <c r="D540" s="9"/>
      <c r="E540" s="9"/>
      <c r="P540" s="9"/>
      <c r="Q540" s="9"/>
      <c r="R540" s="9"/>
      <c r="S540" s="9"/>
    </row>
    <row r="541" spans="4:19" x14ac:dyDescent="0.25">
      <c r="D541" s="9"/>
      <c r="E541" s="9"/>
      <c r="P541" s="9"/>
      <c r="Q541" s="9"/>
      <c r="R541" s="9"/>
      <c r="S541" s="9"/>
    </row>
    <row r="542" spans="4:19" x14ac:dyDescent="0.25">
      <c r="D542" s="9"/>
      <c r="E542" s="9"/>
      <c r="P542" s="9"/>
      <c r="Q542" s="9"/>
      <c r="R542" s="9"/>
      <c r="S542" s="9"/>
    </row>
    <row r="543" spans="4:19" x14ac:dyDescent="0.25">
      <c r="D543" s="9"/>
      <c r="E543" s="9"/>
      <c r="P543" s="9"/>
      <c r="Q543" s="9"/>
      <c r="R543" s="9"/>
      <c r="S543" s="9"/>
    </row>
    <row r="544" spans="4:19" x14ac:dyDescent="0.25">
      <c r="D544" s="9"/>
      <c r="E544" s="9"/>
      <c r="P544" s="9"/>
      <c r="Q544" s="9"/>
      <c r="R544" s="9"/>
      <c r="S544" s="9"/>
    </row>
    <row r="545" spans="4:19" x14ac:dyDescent="0.25">
      <c r="D545" s="9"/>
      <c r="E545" s="9"/>
      <c r="P545" s="9"/>
      <c r="Q545" s="9"/>
      <c r="R545" s="9"/>
      <c r="S545" s="9"/>
    </row>
    <row r="546" spans="4:19" x14ac:dyDescent="0.25">
      <c r="D546" s="9"/>
      <c r="E546" s="9"/>
      <c r="P546" s="9"/>
      <c r="Q546" s="9"/>
      <c r="R546" s="9"/>
      <c r="S546" s="9"/>
    </row>
    <row r="547" spans="4:19" x14ac:dyDescent="0.25">
      <c r="D547" s="9"/>
      <c r="E547" s="9"/>
      <c r="P547" s="9"/>
      <c r="Q547" s="9"/>
      <c r="R547" s="9"/>
      <c r="S547" s="9"/>
    </row>
    <row r="548" spans="4:19" x14ac:dyDescent="0.25">
      <c r="D548" s="9"/>
      <c r="E548" s="9"/>
      <c r="P548" s="9"/>
      <c r="Q548" s="9"/>
      <c r="R548" s="9"/>
      <c r="S548" s="9"/>
    </row>
    <row r="549" spans="4:19" x14ac:dyDescent="0.25">
      <c r="D549" s="9"/>
      <c r="E549" s="9"/>
      <c r="P549" s="9"/>
      <c r="Q549" s="9"/>
      <c r="R549" s="9"/>
      <c r="S549" s="9"/>
    </row>
    <row r="550" spans="4:19" x14ac:dyDescent="0.25">
      <c r="D550" s="9"/>
      <c r="E550" s="9"/>
      <c r="P550" s="9"/>
      <c r="Q550" s="9"/>
      <c r="R550" s="9"/>
      <c r="S550" s="9"/>
    </row>
    <row r="551" spans="4:19" x14ac:dyDescent="0.25">
      <c r="D551" s="9"/>
      <c r="E551" s="9"/>
      <c r="P551" s="9"/>
      <c r="Q551" s="9"/>
      <c r="R551" s="9"/>
      <c r="S551" s="9"/>
    </row>
    <row r="552" spans="4:19" x14ac:dyDescent="0.25">
      <c r="D552" s="9"/>
      <c r="E552" s="9"/>
      <c r="P552" s="9"/>
      <c r="Q552" s="9"/>
      <c r="R552" s="9"/>
      <c r="S552" s="9"/>
    </row>
    <row r="553" spans="4:19" x14ac:dyDescent="0.25">
      <c r="D553" s="9"/>
      <c r="E553" s="9"/>
      <c r="P553" s="9"/>
      <c r="Q553" s="9"/>
      <c r="R553" s="9"/>
      <c r="S553" s="9"/>
    </row>
    <row r="554" spans="4:19" x14ac:dyDescent="0.25">
      <c r="D554" s="9"/>
      <c r="E554" s="9"/>
      <c r="P554" s="9"/>
      <c r="Q554" s="9"/>
      <c r="R554" s="9"/>
      <c r="S554" s="9"/>
    </row>
    <row r="555" spans="4:19" x14ac:dyDescent="0.25">
      <c r="D555" s="9"/>
      <c r="E555" s="9"/>
      <c r="P555" s="9"/>
      <c r="Q555" s="9"/>
      <c r="R555" s="9"/>
      <c r="S555" s="9"/>
    </row>
    <row r="556" spans="4:19" x14ac:dyDescent="0.25">
      <c r="D556" s="9"/>
      <c r="E556" s="9"/>
      <c r="P556" s="9"/>
      <c r="Q556" s="9"/>
      <c r="R556" s="9"/>
      <c r="S556" s="9"/>
    </row>
    <row r="557" spans="4:19" x14ac:dyDescent="0.25">
      <c r="D557" s="9"/>
      <c r="E557" s="9"/>
      <c r="P557" s="9"/>
      <c r="Q557" s="9"/>
      <c r="R557" s="9"/>
      <c r="S557" s="9"/>
    </row>
    <row r="558" spans="4:19" x14ac:dyDescent="0.25">
      <c r="D558" s="9"/>
      <c r="E558" s="9"/>
      <c r="P558" s="9"/>
      <c r="Q558" s="9"/>
      <c r="R558" s="9"/>
      <c r="S558" s="9"/>
    </row>
    <row r="559" spans="4:19" x14ac:dyDescent="0.25">
      <c r="D559" s="9"/>
      <c r="E559" s="9"/>
      <c r="P559" s="9"/>
      <c r="Q559" s="9"/>
      <c r="R559" s="9"/>
      <c r="S559" s="9"/>
    </row>
    <row r="560" spans="4:19" x14ac:dyDescent="0.25">
      <c r="D560" s="9"/>
      <c r="E560" s="9"/>
      <c r="P560" s="9"/>
      <c r="Q560" s="9"/>
      <c r="R560" s="9"/>
      <c r="S560" s="9"/>
    </row>
    <row r="561" spans="4:19" x14ac:dyDescent="0.25">
      <c r="D561" s="9"/>
      <c r="E561" s="9"/>
      <c r="P561" s="9"/>
      <c r="Q561" s="9"/>
      <c r="R561" s="9"/>
      <c r="S561" s="9"/>
    </row>
    <row r="562" spans="4:19" x14ac:dyDescent="0.25">
      <c r="D562" s="9"/>
      <c r="E562" s="9"/>
      <c r="P562" s="9"/>
      <c r="Q562" s="9"/>
      <c r="R562" s="9"/>
      <c r="S562" s="9"/>
    </row>
    <row r="563" spans="4:19" x14ac:dyDescent="0.25">
      <c r="D563" s="9"/>
      <c r="E563" s="9"/>
      <c r="P563" s="9"/>
      <c r="Q563" s="9"/>
      <c r="R563" s="9"/>
      <c r="S563" s="9"/>
    </row>
    <row r="564" spans="4:19" x14ac:dyDescent="0.25">
      <c r="D564" s="9"/>
      <c r="E564" s="9"/>
      <c r="P564" s="9"/>
      <c r="Q564" s="9"/>
      <c r="R564" s="9"/>
      <c r="S564" s="9"/>
    </row>
    <row r="565" spans="4:19" x14ac:dyDescent="0.25">
      <c r="D565" s="9"/>
      <c r="E565" s="9"/>
      <c r="P565" s="9"/>
      <c r="Q565" s="9"/>
      <c r="R565" s="9"/>
      <c r="S565" s="9"/>
    </row>
    <row r="566" spans="4:19" x14ac:dyDescent="0.25">
      <c r="D566" s="9"/>
      <c r="E566" s="9"/>
      <c r="P566" s="9"/>
      <c r="Q566" s="9"/>
      <c r="R566" s="9"/>
      <c r="S566" s="9"/>
    </row>
    <row r="567" spans="4:19" x14ac:dyDescent="0.25">
      <c r="D567" s="9"/>
      <c r="E567" s="9"/>
      <c r="P567" s="9"/>
      <c r="Q567" s="9"/>
      <c r="R567" s="9"/>
      <c r="S567" s="9"/>
    </row>
    <row r="568" spans="4:19" x14ac:dyDescent="0.25">
      <c r="D568" s="9"/>
      <c r="E568" s="9"/>
      <c r="P568" s="9"/>
      <c r="Q568" s="9"/>
      <c r="R568" s="9"/>
      <c r="S568" s="9"/>
    </row>
    <row r="569" spans="4:19" x14ac:dyDescent="0.25">
      <c r="D569" s="9"/>
      <c r="E569" s="9"/>
      <c r="P569" s="9"/>
      <c r="Q569" s="9"/>
      <c r="R569" s="9"/>
      <c r="S569" s="9"/>
    </row>
    <row r="570" spans="4:19" x14ac:dyDescent="0.25">
      <c r="D570" s="9"/>
      <c r="E570" s="9"/>
      <c r="P570" s="9"/>
      <c r="Q570" s="9"/>
      <c r="R570" s="9"/>
      <c r="S570" s="9"/>
    </row>
    <row r="571" spans="4:19" x14ac:dyDescent="0.25">
      <c r="D571" s="9"/>
      <c r="E571" s="9"/>
      <c r="P571" s="9"/>
      <c r="Q571" s="9"/>
      <c r="R571" s="9"/>
      <c r="S571" s="9"/>
    </row>
    <row r="572" spans="4:19" x14ac:dyDescent="0.25">
      <c r="D572" s="9"/>
      <c r="E572" s="9"/>
      <c r="P572" s="9"/>
      <c r="Q572" s="9"/>
      <c r="R572" s="9"/>
      <c r="S572" s="9"/>
    </row>
    <row r="573" spans="4:19" x14ac:dyDescent="0.25">
      <c r="D573" s="9"/>
      <c r="E573" s="9"/>
      <c r="P573" s="9"/>
      <c r="Q573" s="9"/>
      <c r="R573" s="9"/>
      <c r="S573" s="9"/>
    </row>
    <row r="574" spans="4:19" x14ac:dyDescent="0.25">
      <c r="D574" s="9"/>
      <c r="E574" s="9"/>
      <c r="P574" s="9"/>
      <c r="Q574" s="9"/>
      <c r="R574" s="9"/>
      <c r="S574" s="9"/>
    </row>
    <row r="575" spans="4:19" x14ac:dyDescent="0.25">
      <c r="D575" s="9"/>
      <c r="E575" s="9"/>
      <c r="P575" s="9"/>
      <c r="Q575" s="9"/>
      <c r="R575" s="9"/>
      <c r="S575" s="9"/>
    </row>
    <row r="576" spans="4:19" x14ac:dyDescent="0.25">
      <c r="D576" s="9"/>
      <c r="E576" s="9"/>
      <c r="P576" s="9"/>
      <c r="Q576" s="9"/>
      <c r="R576" s="9"/>
      <c r="S576" s="9"/>
    </row>
    <row r="577" spans="4:19" x14ac:dyDescent="0.25">
      <c r="D577" s="9"/>
      <c r="E577" s="9"/>
      <c r="P577" s="9"/>
      <c r="Q577" s="9"/>
      <c r="R577" s="9"/>
      <c r="S577" s="9"/>
    </row>
    <row r="578" spans="4:19" x14ac:dyDescent="0.25">
      <c r="D578" s="9"/>
      <c r="E578" s="9"/>
      <c r="P578" s="9"/>
      <c r="Q578" s="9"/>
      <c r="R578" s="9"/>
      <c r="S578" s="9"/>
    </row>
    <row r="579" spans="4:19" x14ac:dyDescent="0.25">
      <c r="D579" s="9"/>
      <c r="E579" s="9"/>
      <c r="P579" s="9"/>
      <c r="Q579" s="9"/>
      <c r="R579" s="9"/>
      <c r="S579" s="9"/>
    </row>
    <row r="580" spans="4:19" x14ac:dyDescent="0.25">
      <c r="D580" s="9"/>
      <c r="E580" s="9"/>
      <c r="P580" s="9"/>
      <c r="Q580" s="9"/>
      <c r="R580" s="9"/>
      <c r="S580" s="9"/>
    </row>
    <row r="581" spans="4:19" x14ac:dyDescent="0.25">
      <c r="D581" s="9"/>
      <c r="E581" s="9"/>
      <c r="P581" s="9"/>
      <c r="Q581" s="9"/>
      <c r="R581" s="9"/>
      <c r="S581" s="9"/>
    </row>
    <row r="582" spans="4:19" x14ac:dyDescent="0.25">
      <c r="D582" s="9"/>
      <c r="E582" s="9"/>
      <c r="P582" s="9"/>
      <c r="Q582" s="9"/>
      <c r="R582" s="9"/>
      <c r="S582" s="9"/>
    </row>
    <row r="583" spans="4:19" x14ac:dyDescent="0.25">
      <c r="D583" s="9"/>
      <c r="E583" s="9"/>
      <c r="P583" s="9"/>
      <c r="Q583" s="9"/>
      <c r="R583" s="9"/>
      <c r="S583" s="9"/>
    </row>
    <row r="584" spans="4:19" x14ac:dyDescent="0.25">
      <c r="D584" s="9"/>
      <c r="E584" s="9"/>
      <c r="P584" s="9"/>
      <c r="Q584" s="9"/>
      <c r="R584" s="9"/>
      <c r="S584" s="9"/>
    </row>
    <row r="585" spans="4:19" x14ac:dyDescent="0.25">
      <c r="D585" s="9"/>
      <c r="E585" s="9"/>
      <c r="P585" s="9"/>
      <c r="Q585" s="9"/>
      <c r="R585" s="9"/>
      <c r="S585" s="9"/>
    </row>
    <row r="586" spans="4:19" x14ac:dyDescent="0.25">
      <c r="D586" s="9"/>
      <c r="E586" s="9"/>
      <c r="P586" s="9"/>
      <c r="Q586" s="9"/>
      <c r="R586" s="9"/>
      <c r="S586" s="9"/>
    </row>
    <row r="587" spans="4:19" x14ac:dyDescent="0.25">
      <c r="D587" s="9"/>
      <c r="E587" s="9"/>
      <c r="P587" s="9"/>
      <c r="Q587" s="9"/>
      <c r="R587" s="9"/>
      <c r="S587" s="9"/>
    </row>
    <row r="588" spans="4:19" x14ac:dyDescent="0.25">
      <c r="D588" s="9"/>
      <c r="E588" s="9"/>
      <c r="P588" s="9"/>
      <c r="Q588" s="9"/>
      <c r="R588" s="9"/>
      <c r="S588" s="9"/>
    </row>
    <row r="589" spans="4:19" x14ac:dyDescent="0.25">
      <c r="D589" s="9"/>
      <c r="E589" s="9"/>
      <c r="P589" s="9"/>
      <c r="Q589" s="9"/>
      <c r="R589" s="9"/>
      <c r="S589" s="9"/>
    </row>
    <row r="590" spans="4:19" x14ac:dyDescent="0.25">
      <c r="D590" s="9"/>
      <c r="E590" s="9"/>
      <c r="P590" s="9"/>
      <c r="Q590" s="9"/>
      <c r="R590" s="9"/>
      <c r="S590" s="9"/>
    </row>
    <row r="591" spans="4:19" x14ac:dyDescent="0.25">
      <c r="D591" s="9"/>
      <c r="E591" s="9"/>
      <c r="P591" s="9"/>
      <c r="Q591" s="9"/>
      <c r="R591" s="9"/>
      <c r="S591" s="9"/>
    </row>
    <row r="592" spans="4:19" x14ac:dyDescent="0.25">
      <c r="D592" s="9"/>
      <c r="E592" s="9"/>
      <c r="P592" s="9"/>
      <c r="Q592" s="9"/>
      <c r="R592" s="9"/>
      <c r="S592" s="9"/>
    </row>
    <row r="593" spans="4:19" x14ac:dyDescent="0.25">
      <c r="D593" s="9"/>
      <c r="E593" s="9"/>
      <c r="P593" s="9"/>
      <c r="Q593" s="9"/>
      <c r="R593" s="9"/>
      <c r="S593" s="9"/>
    </row>
    <row r="594" spans="4:19" x14ac:dyDescent="0.25">
      <c r="D594" s="9"/>
      <c r="E594" s="9"/>
      <c r="P594" s="9"/>
      <c r="Q594" s="9"/>
      <c r="R594" s="9"/>
      <c r="S594" s="9"/>
    </row>
    <row r="595" spans="4:19" x14ac:dyDescent="0.25">
      <c r="D595" s="9"/>
      <c r="E595" s="9"/>
      <c r="P595" s="9"/>
      <c r="Q595" s="9"/>
      <c r="R595" s="9"/>
      <c r="S595" s="9"/>
    </row>
    <row r="596" spans="4:19" x14ac:dyDescent="0.25">
      <c r="D596" s="9"/>
      <c r="E596" s="9"/>
      <c r="P596" s="9"/>
      <c r="Q596" s="9"/>
      <c r="R596" s="9"/>
      <c r="S596" s="9"/>
    </row>
    <row r="597" spans="4:19" x14ac:dyDescent="0.25">
      <c r="D597" s="9"/>
      <c r="E597" s="9"/>
      <c r="P597" s="9"/>
      <c r="Q597" s="9"/>
      <c r="R597" s="9"/>
      <c r="S597" s="9"/>
    </row>
    <row r="598" spans="4:19" x14ac:dyDescent="0.25">
      <c r="D598" s="9"/>
      <c r="E598" s="9"/>
      <c r="P598" s="9"/>
      <c r="Q598" s="9"/>
      <c r="R598" s="9"/>
      <c r="S598" s="9"/>
    </row>
    <row r="599" spans="4:19" x14ac:dyDescent="0.25">
      <c r="D599" s="9"/>
      <c r="E599" s="9"/>
      <c r="P599" s="9"/>
      <c r="Q599" s="9"/>
      <c r="R599" s="9"/>
      <c r="S599" s="9"/>
    </row>
    <row r="600" spans="4:19" x14ac:dyDescent="0.25">
      <c r="D600" s="9"/>
      <c r="E600" s="9"/>
      <c r="P600" s="9"/>
      <c r="Q600" s="9"/>
      <c r="R600" s="9"/>
      <c r="S600" s="9"/>
    </row>
    <row r="601" spans="4:19" x14ac:dyDescent="0.25">
      <c r="D601" s="9"/>
      <c r="E601" s="9"/>
      <c r="P601" s="9"/>
      <c r="Q601" s="9"/>
      <c r="R601" s="9"/>
      <c r="S601" s="9"/>
    </row>
    <row r="602" spans="4:19" x14ac:dyDescent="0.25">
      <c r="D602" s="9"/>
      <c r="E602" s="9"/>
      <c r="P602" s="9"/>
      <c r="Q602" s="9"/>
      <c r="R602" s="9"/>
      <c r="S602" s="9"/>
    </row>
    <row r="603" spans="4:19" x14ac:dyDescent="0.25">
      <c r="D603" s="9"/>
      <c r="E603" s="9"/>
      <c r="P603" s="9"/>
      <c r="Q603" s="9"/>
      <c r="R603" s="9"/>
      <c r="S603" s="9"/>
    </row>
    <row r="604" spans="4:19" x14ac:dyDescent="0.25">
      <c r="D604" s="9"/>
      <c r="E604" s="9"/>
      <c r="P604" s="9"/>
      <c r="Q604" s="9"/>
      <c r="R604" s="9"/>
      <c r="S604" s="9"/>
    </row>
    <row r="605" spans="4:19" x14ac:dyDescent="0.25">
      <c r="D605" s="9"/>
      <c r="E605" s="9"/>
      <c r="P605" s="9"/>
      <c r="Q605" s="9"/>
      <c r="R605" s="9"/>
      <c r="S605" s="9"/>
    </row>
    <row r="606" spans="4:19" x14ac:dyDescent="0.25">
      <c r="D606" s="9"/>
      <c r="E606" s="9"/>
      <c r="P606" s="9"/>
      <c r="Q606" s="9"/>
      <c r="R606" s="9"/>
      <c r="S606" s="9"/>
    </row>
    <row r="607" spans="4:19" x14ac:dyDescent="0.25">
      <c r="D607" s="9"/>
      <c r="E607" s="9"/>
      <c r="P607" s="9"/>
      <c r="Q607" s="9"/>
      <c r="R607" s="9"/>
      <c r="S607" s="9"/>
    </row>
    <row r="608" spans="4:19" x14ac:dyDescent="0.25">
      <c r="D608" s="9"/>
      <c r="E608" s="9"/>
      <c r="P608" s="9"/>
      <c r="Q608" s="9"/>
      <c r="R608" s="9"/>
      <c r="S608" s="9"/>
    </row>
    <row r="609" spans="4:19" x14ac:dyDescent="0.25">
      <c r="D609" s="9"/>
      <c r="E609" s="9"/>
      <c r="P609" s="9"/>
      <c r="Q609" s="9"/>
      <c r="R609" s="9"/>
      <c r="S609" s="9"/>
    </row>
    <row r="610" spans="4:19" x14ac:dyDescent="0.25">
      <c r="D610" s="9"/>
      <c r="E610" s="9"/>
      <c r="P610" s="9"/>
      <c r="Q610" s="9"/>
      <c r="R610" s="9"/>
      <c r="S610" s="9"/>
    </row>
    <row r="611" spans="4:19" x14ac:dyDescent="0.25">
      <c r="D611" s="9"/>
      <c r="E611" s="9"/>
      <c r="P611" s="9"/>
      <c r="Q611" s="9"/>
      <c r="R611" s="9"/>
      <c r="S611" s="9"/>
    </row>
    <row r="612" spans="4:19" x14ac:dyDescent="0.25">
      <c r="D612" s="9"/>
      <c r="E612" s="9"/>
      <c r="P612" s="9"/>
      <c r="Q612" s="9"/>
      <c r="R612" s="9"/>
      <c r="S612" s="9"/>
    </row>
    <row r="613" spans="4:19" x14ac:dyDescent="0.25">
      <c r="D613" s="9"/>
      <c r="E613" s="9"/>
      <c r="P613" s="9"/>
      <c r="Q613" s="9"/>
      <c r="R613" s="9"/>
      <c r="S613" s="9"/>
    </row>
    <row r="614" spans="4:19" x14ac:dyDescent="0.25">
      <c r="D614" s="9"/>
      <c r="E614" s="9"/>
      <c r="P614" s="9"/>
      <c r="Q614" s="9"/>
      <c r="R614" s="9"/>
      <c r="S614" s="9"/>
    </row>
    <row r="615" spans="4:19" x14ac:dyDescent="0.25">
      <c r="D615" s="9"/>
      <c r="E615" s="9"/>
      <c r="P615" s="9"/>
      <c r="Q615" s="9"/>
      <c r="R615" s="9"/>
      <c r="S615" s="9"/>
    </row>
    <row r="616" spans="4:19" x14ac:dyDescent="0.25">
      <c r="D616" s="9"/>
      <c r="E616" s="9"/>
      <c r="P616" s="9"/>
      <c r="Q616" s="9"/>
      <c r="R616" s="9"/>
      <c r="S616" s="9"/>
    </row>
    <row r="617" spans="4:19" x14ac:dyDescent="0.25">
      <c r="D617" s="9"/>
      <c r="E617" s="9"/>
      <c r="P617" s="9"/>
      <c r="Q617" s="9"/>
      <c r="R617" s="9"/>
      <c r="S617" s="9"/>
    </row>
    <row r="618" spans="4:19" x14ac:dyDescent="0.25">
      <c r="D618" s="9"/>
      <c r="E618" s="9"/>
      <c r="P618" s="9"/>
      <c r="Q618" s="9"/>
      <c r="R618" s="9"/>
      <c r="S618" s="9"/>
    </row>
    <row r="619" spans="4:19" x14ac:dyDescent="0.25">
      <c r="D619" s="9"/>
      <c r="E619" s="9"/>
      <c r="P619" s="9"/>
      <c r="Q619" s="9"/>
      <c r="R619" s="9"/>
      <c r="S619" s="9"/>
    </row>
    <row r="620" spans="4:19" x14ac:dyDescent="0.25">
      <c r="D620" s="9"/>
      <c r="E620" s="9"/>
      <c r="P620" s="9"/>
      <c r="Q620" s="9"/>
      <c r="R620" s="9"/>
      <c r="S620" s="9"/>
    </row>
    <row r="621" spans="4:19" x14ac:dyDescent="0.25">
      <c r="D621" s="9"/>
      <c r="E621" s="9"/>
      <c r="P621" s="9"/>
      <c r="Q621" s="9"/>
      <c r="R621" s="9"/>
      <c r="S621" s="9"/>
    </row>
    <row r="622" spans="4:19" x14ac:dyDescent="0.25">
      <c r="D622" s="9"/>
      <c r="E622" s="9"/>
      <c r="P622" s="9"/>
      <c r="Q622" s="9"/>
      <c r="R622" s="9"/>
      <c r="S622" s="9"/>
    </row>
    <row r="623" spans="4:19" x14ac:dyDescent="0.25">
      <c r="D623" s="9"/>
      <c r="E623" s="9"/>
      <c r="P623" s="9"/>
      <c r="Q623" s="9"/>
      <c r="R623" s="9"/>
      <c r="S623" s="9"/>
    </row>
    <row r="624" spans="4:19" x14ac:dyDescent="0.25">
      <c r="D624" s="9"/>
      <c r="E624" s="9"/>
      <c r="P624" s="9"/>
      <c r="Q624" s="9"/>
      <c r="R624" s="9"/>
      <c r="S624" s="9"/>
    </row>
    <row r="625" spans="4:19" x14ac:dyDescent="0.25">
      <c r="D625" s="9"/>
      <c r="E625" s="9"/>
      <c r="P625" s="9"/>
      <c r="Q625" s="9"/>
      <c r="R625" s="9"/>
      <c r="S625" s="9"/>
    </row>
    <row r="626" spans="4:19" x14ac:dyDescent="0.25">
      <c r="D626" s="9"/>
      <c r="E626" s="9"/>
      <c r="P626" s="9"/>
      <c r="Q626" s="9"/>
      <c r="R626" s="9"/>
      <c r="S626" s="9"/>
    </row>
    <row r="627" spans="4:19" x14ac:dyDescent="0.25">
      <c r="D627" s="9"/>
      <c r="E627" s="9"/>
      <c r="P627" s="9"/>
      <c r="Q627" s="9"/>
      <c r="R627" s="9"/>
      <c r="S627" s="9"/>
    </row>
    <row r="628" spans="4:19" x14ac:dyDescent="0.25">
      <c r="D628" s="9"/>
      <c r="E628" s="9"/>
      <c r="P628" s="9"/>
      <c r="Q628" s="9"/>
      <c r="R628" s="9"/>
      <c r="S628" s="9"/>
    </row>
    <row r="629" spans="4:19" x14ac:dyDescent="0.25">
      <c r="D629" s="9"/>
      <c r="E629" s="9"/>
      <c r="P629" s="9"/>
      <c r="Q629" s="9"/>
      <c r="R629" s="9"/>
      <c r="S629" s="9"/>
    </row>
    <row r="630" spans="4:19" x14ac:dyDescent="0.25">
      <c r="D630" s="9"/>
      <c r="E630" s="9"/>
      <c r="P630" s="9"/>
      <c r="Q630" s="9"/>
      <c r="R630" s="9"/>
      <c r="S630" s="9"/>
    </row>
    <row r="631" spans="4:19" x14ac:dyDescent="0.25">
      <c r="D631" s="9"/>
      <c r="E631" s="9"/>
      <c r="P631" s="9"/>
      <c r="Q631" s="9"/>
      <c r="R631" s="9"/>
      <c r="S631" s="9"/>
    </row>
    <row r="632" spans="4:19" x14ac:dyDescent="0.25">
      <c r="D632" s="9"/>
      <c r="E632" s="9"/>
      <c r="P632" s="9"/>
      <c r="Q632" s="9"/>
      <c r="R632" s="9"/>
      <c r="S632" s="9"/>
    </row>
    <row r="633" spans="4:19" x14ac:dyDescent="0.25">
      <c r="D633" s="9"/>
      <c r="E633" s="9"/>
      <c r="P633" s="9"/>
      <c r="Q633" s="9"/>
      <c r="R633" s="9"/>
      <c r="S633" s="9"/>
    </row>
    <row r="634" spans="4:19" x14ac:dyDescent="0.25">
      <c r="D634" s="9"/>
      <c r="E634" s="9"/>
      <c r="P634" s="9"/>
      <c r="Q634" s="9"/>
      <c r="R634" s="9"/>
      <c r="S634" s="9"/>
    </row>
    <row r="635" spans="4:19" x14ac:dyDescent="0.25">
      <c r="D635" s="9"/>
      <c r="E635" s="9"/>
      <c r="P635" s="9"/>
      <c r="Q635" s="9"/>
      <c r="R635" s="9"/>
      <c r="S635" s="9"/>
    </row>
    <row r="636" spans="4:19" x14ac:dyDescent="0.25">
      <c r="D636" s="9"/>
      <c r="E636" s="9"/>
      <c r="P636" s="9"/>
      <c r="Q636" s="9"/>
      <c r="R636" s="9"/>
      <c r="S636" s="9"/>
    </row>
    <row r="637" spans="4:19" x14ac:dyDescent="0.25">
      <c r="D637" s="9"/>
      <c r="E637" s="9"/>
      <c r="P637" s="9"/>
      <c r="Q637" s="9"/>
      <c r="R637" s="9"/>
      <c r="S637" s="9"/>
    </row>
    <row r="638" spans="4:19" x14ac:dyDescent="0.25">
      <c r="D638" s="9"/>
      <c r="E638" s="9"/>
      <c r="P638" s="9"/>
      <c r="Q638" s="9"/>
      <c r="R638" s="9"/>
      <c r="S638" s="9"/>
    </row>
    <row r="639" spans="4:19" x14ac:dyDescent="0.25">
      <c r="D639" s="9"/>
      <c r="E639" s="9"/>
      <c r="P639" s="9"/>
      <c r="Q639" s="9"/>
      <c r="R639" s="9"/>
      <c r="S639" s="9"/>
    </row>
    <row r="640" spans="4:19" x14ac:dyDescent="0.25">
      <c r="D640" s="9"/>
      <c r="E640" s="9"/>
      <c r="P640" s="9"/>
      <c r="Q640" s="9"/>
      <c r="R640" s="9"/>
      <c r="S640" s="9"/>
    </row>
    <row r="641" spans="4:19" x14ac:dyDescent="0.25">
      <c r="D641" s="9"/>
      <c r="E641" s="9"/>
      <c r="P641" s="9"/>
      <c r="Q641" s="9"/>
      <c r="R641" s="9"/>
      <c r="S641" s="9"/>
    </row>
    <row r="642" spans="4:19" x14ac:dyDescent="0.25">
      <c r="D642" s="9"/>
      <c r="E642" s="9"/>
      <c r="P642" s="9"/>
      <c r="Q642" s="9"/>
      <c r="R642" s="9"/>
      <c r="S642" s="9"/>
    </row>
    <row r="643" spans="4:19" x14ac:dyDescent="0.25">
      <c r="D643" s="9"/>
      <c r="E643" s="9"/>
      <c r="P643" s="9"/>
      <c r="Q643" s="9"/>
      <c r="R643" s="9"/>
      <c r="S643" s="9"/>
    </row>
    <row r="644" spans="4:19" x14ac:dyDescent="0.25">
      <c r="D644" s="9"/>
      <c r="E644" s="9"/>
      <c r="P644" s="9"/>
      <c r="Q644" s="9"/>
      <c r="R644" s="9"/>
      <c r="S644" s="9"/>
    </row>
    <row r="645" spans="4:19" x14ac:dyDescent="0.25">
      <c r="D645" s="9"/>
      <c r="E645" s="9"/>
      <c r="P645" s="9"/>
      <c r="Q645" s="9"/>
      <c r="R645" s="9"/>
      <c r="S645" s="9"/>
    </row>
    <row r="646" spans="4:19" x14ac:dyDescent="0.25">
      <c r="D646" s="9"/>
      <c r="E646" s="9"/>
      <c r="P646" s="9"/>
      <c r="Q646" s="9"/>
      <c r="R646" s="9"/>
      <c r="S646" s="9"/>
    </row>
    <row r="647" spans="4:19" x14ac:dyDescent="0.25">
      <c r="D647" s="9"/>
      <c r="E647" s="9"/>
      <c r="P647" s="9"/>
      <c r="Q647" s="9"/>
      <c r="R647" s="9"/>
      <c r="S647" s="9"/>
    </row>
    <row r="648" spans="4:19" x14ac:dyDescent="0.25">
      <c r="D648" s="9"/>
      <c r="E648" s="9"/>
      <c r="P648" s="9"/>
      <c r="Q648" s="9"/>
      <c r="R648" s="9"/>
      <c r="S648" s="9"/>
    </row>
    <row r="649" spans="4:19" x14ac:dyDescent="0.25">
      <c r="D649" s="9"/>
      <c r="E649" s="9"/>
      <c r="P649" s="9"/>
      <c r="Q649" s="9"/>
      <c r="R649" s="9"/>
      <c r="S649" s="9"/>
    </row>
    <row r="650" spans="4:19" x14ac:dyDescent="0.25">
      <c r="D650" s="9"/>
      <c r="E650" s="9"/>
      <c r="P650" s="9"/>
      <c r="Q650" s="9"/>
      <c r="R650" s="9"/>
      <c r="S650" s="9"/>
    </row>
    <row r="651" spans="4:19" x14ac:dyDescent="0.25">
      <c r="D651" s="9"/>
      <c r="E651" s="9"/>
      <c r="P651" s="9"/>
      <c r="Q651" s="9"/>
      <c r="R651" s="9"/>
      <c r="S651" s="9"/>
    </row>
    <row r="652" spans="4:19" x14ac:dyDescent="0.25">
      <c r="D652" s="9"/>
      <c r="E652" s="9"/>
      <c r="P652" s="9"/>
      <c r="Q652" s="9"/>
      <c r="R652" s="9"/>
      <c r="S652" s="9"/>
    </row>
    <row r="653" spans="4:19" x14ac:dyDescent="0.25">
      <c r="D653" s="9"/>
      <c r="E653" s="9"/>
      <c r="P653" s="9"/>
      <c r="Q653" s="9"/>
      <c r="R653" s="9"/>
      <c r="S653" s="9"/>
    </row>
    <row r="654" spans="4:19" x14ac:dyDescent="0.25">
      <c r="D654" s="9"/>
      <c r="E654" s="9"/>
      <c r="P654" s="9"/>
      <c r="Q654" s="9"/>
      <c r="R654" s="9"/>
      <c r="S654" s="9"/>
    </row>
    <row r="655" spans="4:19" x14ac:dyDescent="0.25">
      <c r="D655" s="9"/>
      <c r="E655" s="9"/>
      <c r="P655" s="9"/>
      <c r="Q655" s="9"/>
      <c r="R655" s="9"/>
      <c r="S655" s="9"/>
    </row>
    <row r="656" spans="4:19" x14ac:dyDescent="0.25">
      <c r="D656" s="9"/>
      <c r="E656" s="9"/>
      <c r="P656" s="9"/>
      <c r="Q656" s="9"/>
      <c r="R656" s="9"/>
      <c r="S656" s="9"/>
    </row>
    <row r="657" spans="4:19" x14ac:dyDescent="0.25">
      <c r="D657" s="9"/>
      <c r="E657" s="9"/>
      <c r="P657" s="9"/>
      <c r="Q657" s="9"/>
      <c r="R657" s="9"/>
      <c r="S657" s="9"/>
    </row>
    <row r="658" spans="4:19" x14ac:dyDescent="0.25">
      <c r="D658" s="9"/>
      <c r="E658" s="9"/>
      <c r="P658" s="9"/>
      <c r="Q658" s="9"/>
      <c r="R658" s="9"/>
      <c r="S658" s="9"/>
    </row>
    <row r="659" spans="4:19" x14ac:dyDescent="0.25">
      <c r="D659" s="9"/>
      <c r="E659" s="9"/>
      <c r="P659" s="9"/>
      <c r="Q659" s="9"/>
      <c r="R659" s="9"/>
      <c r="S659" s="9"/>
    </row>
    <row r="660" spans="4:19" x14ac:dyDescent="0.25">
      <c r="D660" s="9"/>
      <c r="E660" s="9"/>
      <c r="P660" s="9"/>
      <c r="Q660" s="9"/>
      <c r="R660" s="9"/>
      <c r="S660" s="9"/>
    </row>
    <row r="661" spans="4:19" x14ac:dyDescent="0.25">
      <c r="D661" s="9"/>
      <c r="E661" s="9"/>
      <c r="P661" s="9"/>
      <c r="Q661" s="9"/>
      <c r="R661" s="9"/>
      <c r="S661" s="9"/>
    </row>
    <row r="662" spans="4:19" x14ac:dyDescent="0.25">
      <c r="D662" s="9"/>
      <c r="E662" s="9"/>
      <c r="P662" s="9"/>
      <c r="Q662" s="9"/>
      <c r="R662" s="9"/>
      <c r="S662" s="9"/>
    </row>
    <row r="663" spans="4:19" x14ac:dyDescent="0.25">
      <c r="D663" s="9"/>
      <c r="E663" s="9"/>
      <c r="P663" s="9"/>
      <c r="Q663" s="9"/>
      <c r="R663" s="9"/>
      <c r="S663" s="9"/>
    </row>
    <row r="664" spans="4:19" x14ac:dyDescent="0.25">
      <c r="D664" s="9"/>
      <c r="E664" s="9"/>
      <c r="P664" s="9"/>
      <c r="Q664" s="9"/>
      <c r="R664" s="9"/>
      <c r="S664" s="9"/>
    </row>
    <row r="665" spans="4:19" x14ac:dyDescent="0.25">
      <c r="D665" s="9"/>
      <c r="E665" s="9"/>
      <c r="P665" s="9"/>
      <c r="Q665" s="9"/>
      <c r="R665" s="9"/>
      <c r="S665" s="9"/>
    </row>
    <row r="666" spans="4:19" x14ac:dyDescent="0.25">
      <c r="D666" s="9"/>
      <c r="E666" s="9"/>
      <c r="P666" s="9"/>
      <c r="Q666" s="9"/>
      <c r="R666" s="9"/>
      <c r="S666" s="9"/>
    </row>
    <row r="667" spans="4:19" x14ac:dyDescent="0.25">
      <c r="D667" s="9"/>
      <c r="E667" s="9"/>
      <c r="P667" s="9"/>
      <c r="Q667" s="9"/>
      <c r="R667" s="9"/>
      <c r="S667" s="9"/>
    </row>
    <row r="668" spans="4:19" x14ac:dyDescent="0.25">
      <c r="D668" s="9"/>
      <c r="E668" s="9"/>
      <c r="P668" s="9"/>
      <c r="Q668" s="9"/>
      <c r="R668" s="9"/>
      <c r="S668" s="9"/>
    </row>
    <row r="669" spans="4:19" x14ac:dyDescent="0.25">
      <c r="D669" s="9"/>
      <c r="E669" s="9"/>
      <c r="P669" s="9"/>
      <c r="Q669" s="9"/>
      <c r="R669" s="9"/>
      <c r="S669" s="9"/>
    </row>
    <row r="670" spans="4:19" x14ac:dyDescent="0.25">
      <c r="D670" s="9"/>
      <c r="E670" s="9"/>
      <c r="P670" s="9"/>
      <c r="Q670" s="9"/>
      <c r="R670" s="9"/>
      <c r="S670" s="9"/>
    </row>
    <row r="671" spans="4:19" x14ac:dyDescent="0.25">
      <c r="D671" s="9"/>
      <c r="E671" s="9"/>
      <c r="P671" s="9"/>
      <c r="Q671" s="9"/>
      <c r="R671" s="9"/>
      <c r="S671" s="9"/>
    </row>
    <row r="672" spans="4:19" x14ac:dyDescent="0.25">
      <c r="D672" s="9"/>
      <c r="E672" s="9"/>
      <c r="P672" s="9"/>
      <c r="Q672" s="9"/>
      <c r="R672" s="9"/>
      <c r="S672" s="9"/>
    </row>
    <row r="673" spans="4:19" x14ac:dyDescent="0.25">
      <c r="D673" s="9"/>
      <c r="E673" s="9"/>
      <c r="P673" s="9"/>
      <c r="Q673" s="9"/>
      <c r="R673" s="9"/>
      <c r="S673" s="9"/>
    </row>
    <row r="674" spans="4:19" x14ac:dyDescent="0.25">
      <c r="D674" s="9"/>
      <c r="E674" s="9"/>
      <c r="P674" s="9"/>
      <c r="Q674" s="9"/>
      <c r="R674" s="9"/>
      <c r="S674" s="9"/>
    </row>
    <row r="675" spans="4:19" x14ac:dyDescent="0.25">
      <c r="D675" s="9"/>
      <c r="E675" s="9"/>
      <c r="P675" s="9"/>
      <c r="Q675" s="9"/>
      <c r="R675" s="9"/>
      <c r="S675" s="9"/>
    </row>
    <row r="676" spans="4:19" x14ac:dyDescent="0.25">
      <c r="D676" s="9"/>
      <c r="E676" s="9"/>
      <c r="P676" s="9"/>
      <c r="Q676" s="9"/>
      <c r="R676" s="9"/>
      <c r="S676" s="9"/>
    </row>
    <row r="677" spans="4:19" x14ac:dyDescent="0.25">
      <c r="D677" s="9"/>
      <c r="E677" s="9"/>
      <c r="P677" s="9"/>
      <c r="Q677" s="9"/>
      <c r="R677" s="9"/>
      <c r="S677" s="9"/>
    </row>
    <row r="678" spans="4:19" x14ac:dyDescent="0.25">
      <c r="D678" s="9"/>
      <c r="E678" s="9"/>
      <c r="P678" s="9"/>
      <c r="Q678" s="9"/>
      <c r="R678" s="9"/>
      <c r="S678" s="9"/>
    </row>
    <row r="679" spans="4:19" x14ac:dyDescent="0.25">
      <c r="D679" s="9"/>
      <c r="E679" s="9"/>
      <c r="P679" s="9"/>
      <c r="Q679" s="9"/>
      <c r="R679" s="9"/>
      <c r="S679" s="9"/>
    </row>
    <row r="680" spans="4:19" x14ac:dyDescent="0.25">
      <c r="D680" s="9"/>
      <c r="E680" s="9"/>
      <c r="P680" s="9"/>
      <c r="Q680" s="9"/>
      <c r="R680" s="9"/>
      <c r="S680" s="9"/>
    </row>
    <row r="681" spans="4:19" x14ac:dyDescent="0.25">
      <c r="D681" s="9"/>
      <c r="E681" s="9"/>
      <c r="P681" s="9"/>
      <c r="Q681" s="9"/>
      <c r="R681" s="9"/>
      <c r="S681" s="9"/>
    </row>
    <row r="682" spans="4:19" x14ac:dyDescent="0.25">
      <c r="D682" s="9"/>
      <c r="E682" s="9"/>
      <c r="P682" s="9"/>
      <c r="Q682" s="9"/>
      <c r="R682" s="9"/>
      <c r="S682" s="9"/>
    </row>
    <row r="683" spans="4:19" x14ac:dyDescent="0.25">
      <c r="D683" s="9"/>
      <c r="E683" s="9"/>
      <c r="P683" s="9"/>
      <c r="Q683" s="9"/>
      <c r="R683" s="9"/>
      <c r="S683" s="9"/>
    </row>
    <row r="684" spans="4:19" x14ac:dyDescent="0.25">
      <c r="D684" s="9"/>
      <c r="E684" s="9"/>
      <c r="P684" s="9"/>
      <c r="Q684" s="9"/>
      <c r="R684" s="9"/>
      <c r="S684" s="9"/>
    </row>
    <row r="685" spans="4:19" x14ac:dyDescent="0.25">
      <c r="D685" s="9"/>
      <c r="E685" s="9"/>
      <c r="P685" s="9"/>
      <c r="Q685" s="9"/>
      <c r="R685" s="9"/>
      <c r="S685" s="9"/>
    </row>
    <row r="686" spans="4:19" x14ac:dyDescent="0.25">
      <c r="D686" s="9"/>
      <c r="E686" s="9"/>
      <c r="P686" s="9"/>
      <c r="Q686" s="9"/>
      <c r="R686" s="9"/>
      <c r="S686" s="9"/>
    </row>
    <row r="687" spans="4:19" x14ac:dyDescent="0.25">
      <c r="D687" s="9"/>
      <c r="E687" s="9"/>
      <c r="P687" s="9"/>
      <c r="Q687" s="9"/>
      <c r="R687" s="9"/>
      <c r="S687" s="9"/>
    </row>
    <row r="688" spans="4:19" x14ac:dyDescent="0.25">
      <c r="D688" s="9"/>
      <c r="E688" s="9"/>
      <c r="P688" s="9"/>
      <c r="Q688" s="9"/>
      <c r="R688" s="9"/>
      <c r="S688" s="9"/>
    </row>
    <row r="689" spans="4:19" x14ac:dyDescent="0.25">
      <c r="D689" s="9"/>
      <c r="E689" s="9"/>
      <c r="P689" s="9"/>
      <c r="Q689" s="9"/>
      <c r="R689" s="9"/>
      <c r="S689" s="9"/>
    </row>
    <row r="690" spans="4:19" x14ac:dyDescent="0.25">
      <c r="D690" s="9"/>
      <c r="E690" s="9"/>
      <c r="P690" s="9"/>
      <c r="Q690" s="9"/>
      <c r="R690" s="9"/>
      <c r="S690" s="9"/>
    </row>
    <row r="691" spans="4:19" x14ac:dyDescent="0.25">
      <c r="D691" s="9"/>
      <c r="E691" s="9"/>
      <c r="P691" s="9"/>
      <c r="Q691" s="9"/>
      <c r="R691" s="9"/>
      <c r="S691" s="9"/>
    </row>
    <row r="692" spans="4:19" x14ac:dyDescent="0.25">
      <c r="D692" s="9"/>
      <c r="E692" s="9"/>
      <c r="P692" s="9"/>
      <c r="Q692" s="9"/>
      <c r="R692" s="9"/>
      <c r="S692" s="9"/>
    </row>
    <row r="693" spans="4:19" x14ac:dyDescent="0.25">
      <c r="D693" s="9"/>
      <c r="E693" s="9"/>
      <c r="P693" s="9"/>
      <c r="Q693" s="9"/>
      <c r="R693" s="9"/>
      <c r="S693" s="9"/>
    </row>
    <row r="694" spans="4:19" x14ac:dyDescent="0.25">
      <c r="D694" s="9"/>
      <c r="E694" s="9"/>
      <c r="P694" s="9"/>
      <c r="Q694" s="9"/>
      <c r="R694" s="9"/>
      <c r="S694" s="9"/>
    </row>
    <row r="695" spans="4:19" x14ac:dyDescent="0.25">
      <c r="D695" s="9"/>
      <c r="E695" s="9"/>
      <c r="P695" s="9"/>
      <c r="Q695" s="9"/>
      <c r="R695" s="9"/>
      <c r="S695" s="9"/>
    </row>
    <row r="696" spans="4:19" x14ac:dyDescent="0.25">
      <c r="D696" s="9"/>
      <c r="E696" s="9"/>
      <c r="P696" s="9"/>
      <c r="Q696" s="9"/>
      <c r="R696" s="9"/>
      <c r="S696" s="9"/>
    </row>
    <row r="697" spans="4:19" x14ac:dyDescent="0.25">
      <c r="D697" s="9"/>
      <c r="E697" s="9"/>
      <c r="P697" s="9"/>
      <c r="Q697" s="9"/>
      <c r="R697" s="9"/>
      <c r="S697" s="9"/>
    </row>
    <row r="698" spans="4:19" x14ac:dyDescent="0.25">
      <c r="D698" s="9"/>
      <c r="E698" s="9"/>
      <c r="P698" s="9"/>
      <c r="Q698" s="9"/>
      <c r="R698" s="9"/>
      <c r="S698" s="9"/>
    </row>
    <row r="699" spans="4:19" x14ac:dyDescent="0.25">
      <c r="D699" s="9"/>
      <c r="E699" s="9"/>
      <c r="P699" s="9"/>
      <c r="Q699" s="9"/>
      <c r="R699" s="9"/>
      <c r="S699" s="9"/>
    </row>
    <row r="700" spans="4:19" x14ac:dyDescent="0.25">
      <c r="D700" s="9"/>
      <c r="E700" s="9"/>
      <c r="P700" s="9"/>
      <c r="Q700" s="9"/>
      <c r="R700" s="9"/>
      <c r="S700" s="9"/>
    </row>
    <row r="701" spans="4:19" x14ac:dyDescent="0.25">
      <c r="D701" s="9"/>
      <c r="E701" s="9"/>
      <c r="P701" s="9"/>
      <c r="Q701" s="9"/>
      <c r="R701" s="9"/>
      <c r="S701" s="9"/>
    </row>
    <row r="702" spans="4:19" x14ac:dyDescent="0.25">
      <c r="D702" s="9"/>
      <c r="E702" s="9"/>
      <c r="P702" s="9"/>
      <c r="Q702" s="9"/>
      <c r="R702" s="9"/>
      <c r="S702" s="9"/>
    </row>
    <row r="703" spans="4:19" x14ac:dyDescent="0.25">
      <c r="D703" s="9"/>
      <c r="E703" s="9"/>
      <c r="P703" s="9"/>
      <c r="Q703" s="9"/>
      <c r="R703" s="9"/>
      <c r="S703" s="9"/>
    </row>
    <row r="704" spans="4:19" x14ac:dyDescent="0.25">
      <c r="D704" s="9"/>
      <c r="E704" s="9"/>
      <c r="P704" s="9"/>
      <c r="Q704" s="9"/>
      <c r="R704" s="9"/>
      <c r="S704" s="9"/>
    </row>
    <row r="705" spans="4:19" x14ac:dyDescent="0.25">
      <c r="D705" s="9"/>
      <c r="E705" s="9"/>
      <c r="P705" s="9"/>
      <c r="Q705" s="9"/>
      <c r="R705" s="9"/>
      <c r="S705" s="9"/>
    </row>
    <row r="706" spans="4:19" x14ac:dyDescent="0.25">
      <c r="D706" s="9"/>
      <c r="E706" s="9"/>
      <c r="P706" s="9"/>
      <c r="Q706" s="9"/>
      <c r="R706" s="9"/>
      <c r="S706" s="9"/>
    </row>
    <row r="707" spans="4:19" x14ac:dyDescent="0.25">
      <c r="D707" s="9"/>
      <c r="E707" s="9"/>
      <c r="P707" s="9"/>
      <c r="Q707" s="9"/>
      <c r="R707" s="9"/>
      <c r="S707" s="9"/>
    </row>
    <row r="708" spans="4:19" x14ac:dyDescent="0.25">
      <c r="D708" s="9"/>
      <c r="E708" s="9"/>
      <c r="P708" s="9"/>
      <c r="Q708" s="9"/>
      <c r="R708" s="9"/>
      <c r="S708" s="9"/>
    </row>
    <row r="709" spans="4:19" x14ac:dyDescent="0.25">
      <c r="D709" s="9"/>
      <c r="E709" s="9"/>
      <c r="P709" s="9"/>
      <c r="Q709" s="9"/>
      <c r="R709" s="9"/>
      <c r="S709" s="9"/>
    </row>
    <row r="710" spans="4:19" x14ac:dyDescent="0.25">
      <c r="D710" s="9"/>
      <c r="E710" s="9"/>
      <c r="P710" s="9"/>
      <c r="Q710" s="9"/>
      <c r="R710" s="9"/>
      <c r="S710" s="9"/>
    </row>
    <row r="711" spans="4:19" x14ac:dyDescent="0.25">
      <c r="D711" s="9"/>
      <c r="E711" s="9"/>
      <c r="P711" s="9"/>
      <c r="Q711" s="9"/>
      <c r="R711" s="9"/>
      <c r="S711" s="9"/>
    </row>
    <row r="712" spans="4:19" x14ac:dyDescent="0.25">
      <c r="D712" s="9"/>
      <c r="E712" s="9"/>
      <c r="P712" s="9"/>
      <c r="Q712" s="9"/>
      <c r="R712" s="9"/>
      <c r="S712" s="9"/>
    </row>
    <row r="713" spans="4:19" x14ac:dyDescent="0.25">
      <c r="D713" s="9"/>
      <c r="E713" s="9"/>
      <c r="P713" s="9"/>
      <c r="Q713" s="9"/>
      <c r="R713" s="9"/>
      <c r="S713" s="9"/>
    </row>
    <row r="714" spans="4:19" x14ac:dyDescent="0.25">
      <c r="D714" s="9"/>
      <c r="E714" s="9"/>
      <c r="P714" s="9"/>
      <c r="Q714" s="9"/>
      <c r="R714" s="9"/>
      <c r="S714" s="9"/>
    </row>
    <row r="715" spans="4:19" x14ac:dyDescent="0.25">
      <c r="D715" s="9"/>
      <c r="E715" s="9"/>
      <c r="P715" s="9"/>
      <c r="Q715" s="9"/>
      <c r="R715" s="9"/>
      <c r="S715" s="9"/>
    </row>
    <row r="716" spans="4:19" x14ac:dyDescent="0.25">
      <c r="D716" s="9"/>
      <c r="E716" s="9"/>
      <c r="P716" s="9"/>
      <c r="Q716" s="9"/>
      <c r="R716" s="9"/>
      <c r="S716" s="9"/>
    </row>
    <row r="717" spans="4:19" x14ac:dyDescent="0.25">
      <c r="D717" s="9"/>
      <c r="E717" s="9"/>
      <c r="P717" s="9"/>
      <c r="Q717" s="9"/>
      <c r="R717" s="9"/>
      <c r="S717" s="9"/>
    </row>
    <row r="718" spans="4:19" x14ac:dyDescent="0.25">
      <c r="D718" s="9"/>
      <c r="E718" s="9"/>
      <c r="P718" s="9"/>
      <c r="Q718" s="9"/>
      <c r="R718" s="9"/>
      <c r="S718" s="9"/>
    </row>
    <row r="719" spans="4:19" x14ac:dyDescent="0.25">
      <c r="D719" s="9"/>
      <c r="E719" s="9"/>
      <c r="P719" s="9"/>
      <c r="Q719" s="9"/>
      <c r="R719" s="9"/>
      <c r="S719" s="9"/>
    </row>
    <row r="720" spans="4:19" x14ac:dyDescent="0.25">
      <c r="D720" s="9"/>
      <c r="E720" s="9"/>
      <c r="P720" s="9"/>
      <c r="Q720" s="9"/>
      <c r="R720" s="9"/>
      <c r="S720" s="9"/>
    </row>
    <row r="721" spans="4:19" x14ac:dyDescent="0.25">
      <c r="D721" s="9"/>
      <c r="E721" s="9"/>
      <c r="P721" s="9"/>
      <c r="Q721" s="9"/>
      <c r="R721" s="9"/>
      <c r="S721" s="9"/>
    </row>
    <row r="722" spans="4:19" x14ac:dyDescent="0.25">
      <c r="D722" s="9"/>
      <c r="E722" s="9"/>
      <c r="P722" s="9"/>
      <c r="Q722" s="9"/>
      <c r="R722" s="9"/>
      <c r="S722" s="9"/>
    </row>
    <row r="723" spans="4:19" x14ac:dyDescent="0.25">
      <c r="D723" s="9"/>
      <c r="E723" s="9"/>
      <c r="P723" s="9"/>
      <c r="Q723" s="9"/>
      <c r="R723" s="9"/>
      <c r="S723" s="9"/>
    </row>
    <row r="724" spans="4:19" x14ac:dyDescent="0.25">
      <c r="D724" s="9"/>
      <c r="E724" s="9"/>
      <c r="P724" s="9"/>
      <c r="Q724" s="9"/>
      <c r="R724" s="9"/>
      <c r="S724" s="9"/>
    </row>
    <row r="725" spans="4:19" x14ac:dyDescent="0.25">
      <c r="D725" s="9"/>
      <c r="E725" s="9"/>
      <c r="P725" s="9"/>
      <c r="Q725" s="9"/>
      <c r="R725" s="9"/>
      <c r="S725" s="9"/>
    </row>
    <row r="726" spans="4:19" x14ac:dyDescent="0.25">
      <c r="D726" s="9"/>
      <c r="E726" s="9"/>
      <c r="P726" s="9"/>
      <c r="Q726" s="9"/>
      <c r="R726" s="9"/>
      <c r="S726" s="9"/>
    </row>
    <row r="727" spans="4:19" x14ac:dyDescent="0.25">
      <c r="D727" s="9"/>
      <c r="E727" s="9"/>
      <c r="P727" s="9"/>
      <c r="Q727" s="9"/>
      <c r="R727" s="9"/>
      <c r="S727" s="9"/>
    </row>
    <row r="728" spans="4:19" x14ac:dyDescent="0.25">
      <c r="D728" s="9"/>
      <c r="E728" s="9"/>
      <c r="P728" s="9"/>
      <c r="Q728" s="9"/>
      <c r="R728" s="9"/>
      <c r="S728" s="9"/>
    </row>
    <row r="729" spans="4:19" x14ac:dyDescent="0.25">
      <c r="D729" s="9"/>
      <c r="E729" s="9"/>
      <c r="P729" s="9"/>
      <c r="Q729" s="9"/>
      <c r="R729" s="9"/>
      <c r="S729" s="9"/>
    </row>
    <row r="730" spans="4:19" x14ac:dyDescent="0.25">
      <c r="D730" s="9"/>
      <c r="E730" s="9"/>
      <c r="P730" s="9"/>
      <c r="Q730" s="9"/>
      <c r="R730" s="9"/>
      <c r="S730" s="9"/>
    </row>
    <row r="731" spans="4:19" x14ac:dyDescent="0.25">
      <c r="D731" s="9"/>
      <c r="E731" s="9"/>
      <c r="P731" s="9"/>
      <c r="Q731" s="9"/>
      <c r="R731" s="9"/>
      <c r="S731" s="9"/>
    </row>
    <row r="732" spans="4:19" x14ac:dyDescent="0.25">
      <c r="D732" s="9"/>
      <c r="E732" s="9"/>
      <c r="P732" s="9"/>
      <c r="Q732" s="9"/>
      <c r="R732" s="9"/>
      <c r="S732" s="9"/>
    </row>
    <row r="733" spans="4:19" x14ac:dyDescent="0.25">
      <c r="D733" s="9"/>
      <c r="E733" s="9"/>
      <c r="P733" s="9"/>
      <c r="Q733" s="9"/>
      <c r="R733" s="9"/>
      <c r="S733" s="9"/>
    </row>
    <row r="734" spans="4:19" x14ac:dyDescent="0.25">
      <c r="D734" s="9"/>
      <c r="E734" s="9"/>
      <c r="P734" s="9"/>
      <c r="Q734" s="9"/>
      <c r="R734" s="9"/>
      <c r="S734" s="9"/>
    </row>
    <row r="735" spans="4:19" x14ac:dyDescent="0.25">
      <c r="D735" s="9"/>
      <c r="E735" s="9"/>
      <c r="P735" s="9"/>
      <c r="Q735" s="9"/>
      <c r="R735" s="9"/>
      <c r="S735" s="9"/>
    </row>
    <row r="736" spans="4:19" x14ac:dyDescent="0.25">
      <c r="D736" s="9"/>
      <c r="E736" s="9"/>
      <c r="P736" s="9"/>
      <c r="Q736" s="9"/>
      <c r="R736" s="9"/>
      <c r="S736" s="9"/>
    </row>
    <row r="737" spans="4:19" x14ac:dyDescent="0.25">
      <c r="D737" s="9"/>
      <c r="E737" s="9"/>
      <c r="P737" s="9"/>
      <c r="Q737" s="9"/>
      <c r="R737" s="9"/>
      <c r="S737" s="9"/>
    </row>
    <row r="738" spans="4:19" x14ac:dyDescent="0.25">
      <c r="D738" s="9"/>
      <c r="E738" s="9"/>
      <c r="P738" s="9"/>
      <c r="Q738" s="9"/>
      <c r="R738" s="9"/>
      <c r="S738" s="9"/>
    </row>
    <row r="739" spans="4:19" x14ac:dyDescent="0.25">
      <c r="D739" s="9"/>
      <c r="E739" s="9"/>
      <c r="P739" s="9"/>
      <c r="Q739" s="9"/>
      <c r="R739" s="9"/>
      <c r="S739" s="9"/>
    </row>
    <row r="740" spans="4:19" x14ac:dyDescent="0.25">
      <c r="D740" s="9"/>
      <c r="E740" s="9"/>
      <c r="P740" s="9"/>
      <c r="Q740" s="9"/>
      <c r="R740" s="9"/>
      <c r="S740" s="9"/>
    </row>
    <row r="741" spans="4:19" x14ac:dyDescent="0.25">
      <c r="D741" s="9"/>
      <c r="E741" s="9"/>
      <c r="P741" s="9"/>
      <c r="Q741" s="9"/>
      <c r="R741" s="9"/>
      <c r="S741" s="9"/>
    </row>
    <row r="742" spans="4:19" x14ac:dyDescent="0.25">
      <c r="D742" s="9"/>
      <c r="E742" s="9"/>
      <c r="P742" s="9"/>
      <c r="Q742" s="9"/>
      <c r="R742" s="9"/>
      <c r="S742" s="9"/>
    </row>
    <row r="743" spans="4:19" x14ac:dyDescent="0.25">
      <c r="D743" s="9"/>
      <c r="E743" s="9"/>
      <c r="P743" s="9"/>
      <c r="Q743" s="9"/>
      <c r="R743" s="9"/>
      <c r="S743" s="9"/>
    </row>
    <row r="744" spans="4:19" x14ac:dyDescent="0.25">
      <c r="D744" s="9"/>
      <c r="E744" s="9"/>
      <c r="P744" s="9"/>
      <c r="Q744" s="9"/>
      <c r="R744" s="9"/>
      <c r="S744" s="9"/>
    </row>
    <row r="745" spans="4:19" x14ac:dyDescent="0.25">
      <c r="D745" s="9"/>
      <c r="E745" s="9"/>
      <c r="P745" s="9"/>
      <c r="Q745" s="9"/>
      <c r="R745" s="9"/>
      <c r="S745" s="9"/>
    </row>
    <row r="746" spans="4:19" x14ac:dyDescent="0.25">
      <c r="D746" s="9"/>
      <c r="E746" s="9"/>
      <c r="P746" s="9"/>
      <c r="Q746" s="9"/>
      <c r="R746" s="9"/>
      <c r="S746" s="9"/>
    </row>
    <row r="747" spans="4:19" x14ac:dyDescent="0.25">
      <c r="D747" s="9"/>
      <c r="E747" s="9"/>
      <c r="P747" s="9"/>
      <c r="Q747" s="9"/>
      <c r="R747" s="9"/>
      <c r="S747" s="9"/>
    </row>
    <row r="748" spans="4:19" x14ac:dyDescent="0.25">
      <c r="D748" s="9"/>
      <c r="E748" s="9"/>
      <c r="P748" s="9"/>
      <c r="Q748" s="9"/>
      <c r="R748" s="9"/>
      <c r="S748" s="9"/>
    </row>
    <row r="749" spans="4:19" x14ac:dyDescent="0.25">
      <c r="D749" s="9"/>
      <c r="E749" s="9"/>
      <c r="P749" s="9"/>
      <c r="Q749" s="9"/>
      <c r="R749" s="9"/>
      <c r="S749" s="9"/>
    </row>
    <row r="750" spans="4:19" x14ac:dyDescent="0.25">
      <c r="D750" s="9"/>
      <c r="E750" s="9"/>
      <c r="P750" s="9"/>
      <c r="Q750" s="9"/>
      <c r="R750" s="9"/>
      <c r="S750" s="9"/>
    </row>
    <row r="751" spans="4:19" x14ac:dyDescent="0.25">
      <c r="D751" s="9"/>
      <c r="E751" s="9"/>
      <c r="P751" s="9"/>
      <c r="Q751" s="9"/>
      <c r="R751" s="9"/>
      <c r="S751" s="9"/>
    </row>
    <row r="752" spans="4:19" x14ac:dyDescent="0.25">
      <c r="D752" s="9"/>
      <c r="E752" s="9"/>
      <c r="P752" s="9"/>
      <c r="Q752" s="9"/>
      <c r="R752" s="9"/>
      <c r="S752" s="9"/>
    </row>
    <row r="753" spans="4:19" x14ac:dyDescent="0.25">
      <c r="D753" s="9"/>
      <c r="E753" s="9"/>
      <c r="P753" s="9"/>
      <c r="Q753" s="9"/>
      <c r="R753" s="9"/>
      <c r="S753" s="9"/>
    </row>
    <row r="754" spans="4:19" x14ac:dyDescent="0.25">
      <c r="D754" s="9"/>
      <c r="E754" s="9"/>
      <c r="P754" s="9"/>
      <c r="Q754" s="9"/>
      <c r="R754" s="9"/>
      <c r="S754" s="9"/>
    </row>
    <row r="755" spans="4:19" x14ac:dyDescent="0.25">
      <c r="D755" s="9"/>
      <c r="E755" s="9"/>
      <c r="P755" s="9"/>
      <c r="Q755" s="9"/>
      <c r="R755" s="9"/>
      <c r="S755" s="9"/>
    </row>
    <row r="756" spans="4:19" x14ac:dyDescent="0.25">
      <c r="D756" s="9"/>
      <c r="E756" s="9"/>
      <c r="P756" s="9"/>
      <c r="Q756" s="9"/>
      <c r="R756" s="9"/>
      <c r="S756" s="9"/>
    </row>
    <row r="757" spans="4:19" x14ac:dyDescent="0.25">
      <c r="D757" s="9"/>
      <c r="E757" s="9"/>
      <c r="P757" s="9"/>
      <c r="Q757" s="9"/>
      <c r="R757" s="9"/>
      <c r="S757" s="9"/>
    </row>
    <row r="758" spans="4:19" x14ac:dyDescent="0.25">
      <c r="D758" s="9"/>
      <c r="E758" s="9"/>
      <c r="P758" s="9"/>
      <c r="Q758" s="9"/>
      <c r="R758" s="9"/>
      <c r="S758" s="9"/>
    </row>
    <row r="759" spans="4:19" x14ac:dyDescent="0.25">
      <c r="D759" s="9"/>
      <c r="E759" s="9"/>
      <c r="P759" s="9"/>
      <c r="Q759" s="9"/>
      <c r="R759" s="9"/>
      <c r="S759" s="9"/>
    </row>
    <row r="760" spans="4:19" x14ac:dyDescent="0.25">
      <c r="D760" s="9"/>
      <c r="E760" s="9"/>
      <c r="P760" s="9"/>
      <c r="Q760" s="9"/>
      <c r="R760" s="9"/>
      <c r="S760" s="9"/>
    </row>
    <row r="761" spans="4:19" x14ac:dyDescent="0.25">
      <c r="D761" s="9"/>
      <c r="E761" s="9"/>
      <c r="P761" s="9"/>
      <c r="Q761" s="9"/>
      <c r="R761" s="9"/>
      <c r="S761" s="9"/>
    </row>
    <row r="762" spans="4:19" x14ac:dyDescent="0.25">
      <c r="D762" s="9"/>
      <c r="E762" s="9"/>
      <c r="P762" s="9"/>
      <c r="Q762" s="9"/>
      <c r="R762" s="9"/>
      <c r="S762" s="9"/>
    </row>
    <row r="763" spans="4:19" x14ac:dyDescent="0.25">
      <c r="D763" s="9"/>
      <c r="E763" s="9"/>
      <c r="P763" s="9"/>
      <c r="Q763" s="9"/>
      <c r="R763" s="9"/>
      <c r="S763" s="9"/>
    </row>
    <row r="764" spans="4:19" x14ac:dyDescent="0.25">
      <c r="D764" s="9"/>
      <c r="E764" s="9"/>
      <c r="P764" s="9"/>
      <c r="Q764" s="9"/>
      <c r="R764" s="9"/>
      <c r="S764" s="9"/>
    </row>
    <row r="765" spans="4:19" x14ac:dyDescent="0.25">
      <c r="D765" s="9"/>
      <c r="E765" s="9"/>
      <c r="P765" s="9"/>
      <c r="Q765" s="9"/>
      <c r="R765" s="9"/>
      <c r="S765" s="9"/>
    </row>
    <row r="766" spans="4:19" x14ac:dyDescent="0.25">
      <c r="D766" s="9"/>
      <c r="E766" s="9"/>
      <c r="P766" s="9"/>
      <c r="Q766" s="9"/>
      <c r="R766" s="9"/>
      <c r="S766" s="9"/>
    </row>
    <row r="767" spans="4:19" x14ac:dyDescent="0.25">
      <c r="D767" s="9"/>
      <c r="E767" s="9"/>
      <c r="P767" s="9"/>
      <c r="Q767" s="9"/>
      <c r="R767" s="9"/>
      <c r="S767" s="9"/>
    </row>
    <row r="768" spans="4:19" x14ac:dyDescent="0.25">
      <c r="D768" s="9"/>
      <c r="E768" s="9"/>
      <c r="P768" s="9"/>
      <c r="Q768" s="9"/>
      <c r="R768" s="9"/>
      <c r="S768" s="9"/>
    </row>
    <row r="769" spans="4:19" x14ac:dyDescent="0.25">
      <c r="D769" s="9"/>
      <c r="E769" s="9"/>
      <c r="P769" s="9"/>
      <c r="Q769" s="9"/>
      <c r="R769" s="9"/>
      <c r="S769" s="9"/>
    </row>
    <row r="770" spans="4:19" x14ac:dyDescent="0.25">
      <c r="D770" s="9"/>
      <c r="E770" s="9"/>
      <c r="P770" s="9"/>
      <c r="Q770" s="9"/>
      <c r="R770" s="9"/>
      <c r="S770" s="9"/>
    </row>
    <row r="771" spans="4:19" x14ac:dyDescent="0.25">
      <c r="D771" s="9"/>
      <c r="E771" s="9"/>
      <c r="P771" s="9"/>
      <c r="Q771" s="9"/>
      <c r="R771" s="9"/>
      <c r="S771" s="9"/>
    </row>
    <row r="772" spans="4:19" x14ac:dyDescent="0.25">
      <c r="D772" s="9"/>
      <c r="E772" s="9"/>
      <c r="P772" s="9"/>
      <c r="Q772" s="9"/>
      <c r="R772" s="9"/>
      <c r="S772" s="9"/>
    </row>
    <row r="773" spans="4:19" x14ac:dyDescent="0.25">
      <c r="D773" s="9"/>
      <c r="E773" s="9"/>
      <c r="P773" s="9"/>
      <c r="Q773" s="9"/>
      <c r="R773" s="9"/>
      <c r="S773" s="9"/>
    </row>
    <row r="774" spans="4:19" x14ac:dyDescent="0.25">
      <c r="D774" s="9"/>
      <c r="E774" s="9"/>
      <c r="P774" s="9"/>
      <c r="Q774" s="9"/>
      <c r="R774" s="9"/>
      <c r="S774" s="9"/>
    </row>
    <row r="775" spans="4:19" x14ac:dyDescent="0.25">
      <c r="D775" s="9"/>
      <c r="E775" s="9"/>
      <c r="P775" s="9"/>
      <c r="Q775" s="9"/>
      <c r="R775" s="9"/>
      <c r="S775" s="9"/>
    </row>
    <row r="776" spans="4:19" x14ac:dyDescent="0.25">
      <c r="D776" s="9"/>
      <c r="E776" s="9"/>
      <c r="P776" s="9"/>
      <c r="Q776" s="9"/>
      <c r="R776" s="9"/>
      <c r="S776" s="9"/>
    </row>
    <row r="777" spans="4:19" x14ac:dyDescent="0.25">
      <c r="D777" s="9"/>
      <c r="E777" s="9"/>
      <c r="P777" s="9"/>
      <c r="Q777" s="9"/>
      <c r="R777" s="9"/>
      <c r="S777" s="9"/>
    </row>
    <row r="778" spans="4:19" x14ac:dyDescent="0.25">
      <c r="D778" s="9"/>
      <c r="E778" s="9"/>
      <c r="P778" s="9"/>
      <c r="Q778" s="9"/>
      <c r="R778" s="9"/>
      <c r="S778" s="9"/>
    </row>
    <row r="779" spans="4:19" x14ac:dyDescent="0.25">
      <c r="D779" s="9"/>
      <c r="E779" s="9"/>
      <c r="P779" s="9"/>
      <c r="Q779" s="9"/>
      <c r="R779" s="9"/>
      <c r="S779" s="9"/>
    </row>
    <row r="780" spans="4:19" x14ac:dyDescent="0.25">
      <c r="D780" s="9"/>
      <c r="E780" s="9"/>
      <c r="P780" s="9"/>
      <c r="Q780" s="9"/>
      <c r="R780" s="9"/>
      <c r="S780" s="9"/>
    </row>
    <row r="781" spans="4:19" x14ac:dyDescent="0.25">
      <c r="D781" s="9"/>
      <c r="E781" s="9"/>
      <c r="P781" s="9"/>
      <c r="Q781" s="9"/>
      <c r="R781" s="9"/>
      <c r="S781" s="9"/>
    </row>
    <row r="782" spans="4:19" x14ac:dyDescent="0.25">
      <c r="D782" s="9"/>
      <c r="E782" s="9"/>
      <c r="P782" s="9"/>
      <c r="Q782" s="9"/>
      <c r="R782" s="9"/>
      <c r="S782" s="9"/>
    </row>
    <row r="783" spans="4:19" x14ac:dyDescent="0.25">
      <c r="D783" s="9"/>
      <c r="E783" s="9"/>
      <c r="P783" s="9"/>
      <c r="Q783" s="9"/>
      <c r="R783" s="9"/>
      <c r="S783" s="9"/>
    </row>
    <row r="784" spans="4:19" x14ac:dyDescent="0.25">
      <c r="D784" s="9"/>
      <c r="E784" s="9"/>
      <c r="P784" s="9"/>
      <c r="Q784" s="9"/>
      <c r="R784" s="9"/>
      <c r="S784" s="9"/>
    </row>
    <row r="785" spans="4:19" x14ac:dyDescent="0.25">
      <c r="D785" s="9"/>
      <c r="E785" s="9"/>
      <c r="P785" s="9"/>
      <c r="Q785" s="9"/>
      <c r="R785" s="9"/>
      <c r="S785" s="9"/>
    </row>
    <row r="786" spans="4:19" x14ac:dyDescent="0.25">
      <c r="D786" s="9"/>
      <c r="E786" s="9"/>
      <c r="P786" s="9"/>
      <c r="Q786" s="9"/>
      <c r="R786" s="9"/>
      <c r="S786" s="9"/>
    </row>
    <row r="787" spans="4:19" x14ac:dyDescent="0.25">
      <c r="D787" s="9"/>
      <c r="E787" s="9"/>
      <c r="P787" s="9"/>
      <c r="Q787" s="9"/>
      <c r="R787" s="9"/>
      <c r="S787" s="9"/>
    </row>
    <row r="788" spans="4:19" x14ac:dyDescent="0.25">
      <c r="D788" s="9"/>
      <c r="E788" s="9"/>
      <c r="P788" s="9"/>
      <c r="Q788" s="9"/>
      <c r="R788" s="9"/>
      <c r="S788" s="9"/>
    </row>
    <row r="789" spans="4:19" x14ac:dyDescent="0.25">
      <c r="D789" s="9"/>
      <c r="E789" s="9"/>
      <c r="P789" s="9"/>
      <c r="Q789" s="9"/>
      <c r="R789" s="9"/>
      <c r="S789" s="9"/>
    </row>
    <row r="790" spans="4:19" x14ac:dyDescent="0.25">
      <c r="D790" s="9"/>
      <c r="E790" s="9"/>
      <c r="P790" s="9"/>
      <c r="Q790" s="9"/>
      <c r="R790" s="9"/>
      <c r="S790" s="9"/>
    </row>
    <row r="791" spans="4:19" x14ac:dyDescent="0.25">
      <c r="D791" s="9"/>
      <c r="E791" s="9"/>
      <c r="P791" s="9"/>
      <c r="Q791" s="9"/>
      <c r="R791" s="9"/>
      <c r="S791" s="9"/>
    </row>
    <row r="792" spans="4:19" x14ac:dyDescent="0.25">
      <c r="D792" s="9"/>
      <c r="E792" s="9"/>
      <c r="P792" s="9"/>
      <c r="Q792" s="9"/>
      <c r="R792" s="9"/>
      <c r="S792" s="9"/>
    </row>
  </sheetData>
  <sortState xmlns:xlrd2="http://schemas.microsoft.com/office/spreadsheetml/2017/richdata2" ref="A3:T100">
    <sortCondition ref="A3:A100"/>
  </sortState>
  <mergeCells count="7">
    <mergeCell ref="X10:AD10"/>
    <mergeCell ref="Y4:Z4"/>
    <mergeCell ref="Y5:Z5"/>
    <mergeCell ref="Y6:Z6"/>
    <mergeCell ref="Y7:Z7"/>
    <mergeCell ref="Y8:Z8"/>
    <mergeCell ref="F1:M1"/>
  </mergeCells>
  <printOptions horizontalCentered="1" verticalCentered="1"/>
  <pageMargins left="0.25" right="0.2" top="0.25" bottom="0.25" header="0.3" footer="0.3"/>
  <pageSetup scale="79" fitToHeight="4" orientation="landscape" r:id="rId1"/>
  <headerFooter>
    <oddHeader>&amp;L&amp;D&amp;CMLCC Men's League HDCP's heading into Week 5  - 6.20.24</oddHeader>
  </headerFooter>
  <rowBreaks count="2" manualBreakCount="2">
    <brk id="35" max="20" man="1"/>
    <brk id="70" max="2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WK 4 B9 6.13.24</vt:lpstr>
      <vt:lpstr>HDCPs</vt:lpstr>
      <vt:lpstr>HDCPs!Print_Area</vt:lpstr>
      <vt:lpstr>'WK 4 B9 6.13.24'!Print_Area</vt:lpstr>
      <vt:lpstr>HDCPs!Print_Titles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2024-06-19T21:01:21Z</cp:lastPrinted>
  <dcterms:created xsi:type="dcterms:W3CDTF">2024-06-17T17:11:20Z</dcterms:created>
  <dcterms:modified xsi:type="dcterms:W3CDTF">2024-06-19T21:01:39Z</dcterms:modified>
</cp:coreProperties>
</file>