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2041E6FA-4ABD-45A6-9289-5D42390F0962}" xr6:coauthVersionLast="47" xr6:coauthVersionMax="47" xr10:uidLastSave="{00000000-0000-0000-0000-000000000000}"/>
  <bookViews>
    <workbookView xWindow="-120" yWindow="-120" windowWidth="29040" windowHeight="15720" xr2:uid="{39B47D66-753F-49DE-9CF5-69A2CF002641}"/>
  </bookViews>
  <sheets>
    <sheet name="WK1 F9 2024" sheetId="1" r:id="rId1"/>
    <sheet name="HDCPs" sheetId="2" r:id="rId2"/>
  </sheets>
  <externalReferences>
    <externalReference r:id="rId3"/>
  </externalReferences>
  <definedNames>
    <definedName name="_xlnm.Print_Area" localSheetId="0">'WK1 F9 2024'!$A$1:$L$131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4" i="1" l="1"/>
  <c r="P105" i="1" s="1"/>
  <c r="Q104" i="1"/>
  <c r="Q105" i="1" s="1"/>
  <c r="P106" i="1"/>
  <c r="Q106" i="1"/>
  <c r="P107" i="1"/>
  <c r="Q107" i="1"/>
  <c r="P108" i="1"/>
  <c r="Q108" i="1"/>
  <c r="P109" i="1"/>
  <c r="Q109" i="1"/>
  <c r="G100" i="2"/>
  <c r="D100" i="2" s="1"/>
  <c r="F100" i="2"/>
  <c r="B100" i="2"/>
  <c r="G97" i="2"/>
  <c r="D97" i="2" s="1"/>
  <c r="F97" i="2"/>
  <c r="I97" i="2" s="1"/>
  <c r="B97" i="2"/>
  <c r="G96" i="2"/>
  <c r="D96" i="2" s="1"/>
  <c r="F96" i="2"/>
  <c r="B96" i="2"/>
  <c r="G95" i="2"/>
  <c r="D95" i="2" s="1"/>
  <c r="F95" i="2"/>
  <c r="B95" i="2"/>
  <c r="G94" i="2"/>
  <c r="D94" i="2" s="1"/>
  <c r="F94" i="2"/>
  <c r="B94" i="2"/>
  <c r="G93" i="2"/>
  <c r="D93" i="2" s="1"/>
  <c r="F93" i="2"/>
  <c r="B93" i="2"/>
  <c r="G91" i="2"/>
  <c r="D91" i="2" s="1"/>
  <c r="F91" i="2"/>
  <c r="B91" i="2"/>
  <c r="G89" i="2"/>
  <c r="F89" i="2"/>
  <c r="D89" i="2"/>
  <c r="B89" i="2"/>
  <c r="G88" i="2"/>
  <c r="D88" i="2" s="1"/>
  <c r="F88" i="2"/>
  <c r="B88" i="2"/>
  <c r="G86" i="2"/>
  <c r="D86" i="2" s="1"/>
  <c r="F86" i="2"/>
  <c r="B86" i="2"/>
  <c r="G80" i="2"/>
  <c r="D80" i="2" s="1"/>
  <c r="F80" i="2"/>
  <c r="B80" i="2"/>
  <c r="G79" i="2"/>
  <c r="D79" i="2" s="1"/>
  <c r="F79" i="2"/>
  <c r="I79" i="2" s="1"/>
  <c r="B79" i="2"/>
  <c r="G78" i="2"/>
  <c r="D78" i="2" s="1"/>
  <c r="F78" i="2"/>
  <c r="B78" i="2"/>
  <c r="G77" i="2"/>
  <c r="D77" i="2" s="1"/>
  <c r="F77" i="2"/>
  <c r="I77" i="2" s="1"/>
  <c r="B77" i="2"/>
  <c r="G74" i="2"/>
  <c r="D74" i="2" s="1"/>
  <c r="F74" i="2"/>
  <c r="B74" i="2"/>
  <c r="G73" i="2"/>
  <c r="D73" i="2" s="1"/>
  <c r="F73" i="2"/>
  <c r="I73" i="2" s="1"/>
  <c r="B73" i="2"/>
  <c r="G71" i="2"/>
  <c r="D71" i="2" s="1"/>
  <c r="F71" i="2"/>
  <c r="B71" i="2"/>
  <c r="G68" i="2"/>
  <c r="D68" i="2" s="1"/>
  <c r="F68" i="2"/>
  <c r="B68" i="2"/>
  <c r="G67" i="2"/>
  <c r="D67" i="2" s="1"/>
  <c r="F67" i="2"/>
  <c r="B67" i="2"/>
  <c r="G66" i="2"/>
  <c r="D66" i="2" s="1"/>
  <c r="F66" i="2"/>
  <c r="B66" i="2"/>
  <c r="G65" i="2"/>
  <c r="D65" i="2" s="1"/>
  <c r="F65" i="2"/>
  <c r="B65" i="2"/>
  <c r="G62" i="2"/>
  <c r="D62" i="2" s="1"/>
  <c r="E62" i="2" s="1"/>
  <c r="F62" i="2"/>
  <c r="B62" i="2"/>
  <c r="G61" i="2"/>
  <c r="D61" i="2" s="1"/>
  <c r="F61" i="2"/>
  <c r="B61" i="2"/>
  <c r="G60" i="2"/>
  <c r="D60" i="2" s="1"/>
  <c r="E60" i="2" s="1"/>
  <c r="F60" i="2"/>
  <c r="I60" i="2" s="1"/>
  <c r="B60" i="2"/>
  <c r="G58" i="2"/>
  <c r="D58" i="2" s="1"/>
  <c r="F58" i="2"/>
  <c r="B58" i="2"/>
  <c r="G57" i="2"/>
  <c r="D57" i="2" s="1"/>
  <c r="F57" i="2"/>
  <c r="I57" i="2" s="1"/>
  <c r="B57" i="2"/>
  <c r="G54" i="2"/>
  <c r="D54" i="2" s="1"/>
  <c r="F54" i="2"/>
  <c r="B54" i="2"/>
  <c r="G53" i="2"/>
  <c r="D53" i="2" s="1"/>
  <c r="F53" i="2"/>
  <c r="I53" i="2" s="1"/>
  <c r="B53" i="2"/>
  <c r="G50" i="2"/>
  <c r="D50" i="2" s="1"/>
  <c r="F50" i="2"/>
  <c r="B50" i="2"/>
  <c r="G49" i="2"/>
  <c r="D49" i="2" s="1"/>
  <c r="F49" i="2"/>
  <c r="B49" i="2"/>
  <c r="G48" i="2"/>
  <c r="D48" i="2" s="1"/>
  <c r="F48" i="2"/>
  <c r="B48" i="2"/>
  <c r="G47" i="2"/>
  <c r="D47" i="2" s="1"/>
  <c r="F47" i="2"/>
  <c r="B47" i="2"/>
  <c r="G46" i="2"/>
  <c r="D46" i="2" s="1"/>
  <c r="F46" i="2"/>
  <c r="B46" i="2"/>
  <c r="G45" i="2"/>
  <c r="D45" i="2" s="1"/>
  <c r="F45" i="2"/>
  <c r="B45" i="2"/>
  <c r="G44" i="2"/>
  <c r="D44" i="2" s="1"/>
  <c r="F44" i="2"/>
  <c r="B44" i="2"/>
  <c r="G40" i="2"/>
  <c r="D40" i="2" s="1"/>
  <c r="E40" i="2" s="1"/>
  <c r="F40" i="2"/>
  <c r="I40" i="2" s="1"/>
  <c r="B40" i="2"/>
  <c r="G36" i="2"/>
  <c r="D36" i="2" s="1"/>
  <c r="F36" i="2"/>
  <c r="I36" i="2" s="1"/>
  <c r="B36" i="2"/>
  <c r="G35" i="2"/>
  <c r="D35" i="2" s="1"/>
  <c r="F35" i="2"/>
  <c r="B35" i="2"/>
  <c r="G34" i="2"/>
  <c r="D34" i="2" s="1"/>
  <c r="F34" i="2"/>
  <c r="I34" i="2" s="1"/>
  <c r="B34" i="2"/>
  <c r="G33" i="2"/>
  <c r="D33" i="2" s="1"/>
  <c r="F33" i="2"/>
  <c r="I33" i="2" s="1"/>
  <c r="B33" i="2"/>
  <c r="G32" i="2"/>
  <c r="D32" i="2" s="1"/>
  <c r="E32" i="2" s="1"/>
  <c r="F32" i="2"/>
  <c r="B32" i="2"/>
  <c r="G31" i="2"/>
  <c r="D31" i="2" s="1"/>
  <c r="F31" i="2"/>
  <c r="B31" i="2"/>
  <c r="G30" i="2"/>
  <c r="D30" i="2" s="1"/>
  <c r="F30" i="2"/>
  <c r="B30" i="2"/>
  <c r="G28" i="2"/>
  <c r="D28" i="2" s="1"/>
  <c r="F28" i="2"/>
  <c r="I28" i="2" s="1"/>
  <c r="B28" i="2"/>
  <c r="G27" i="2"/>
  <c r="D27" i="2" s="1"/>
  <c r="F27" i="2"/>
  <c r="B27" i="2"/>
  <c r="G26" i="2"/>
  <c r="D26" i="2" s="1"/>
  <c r="F26" i="2"/>
  <c r="I26" i="2" s="1"/>
  <c r="B26" i="2"/>
  <c r="G25" i="2"/>
  <c r="D25" i="2" s="1"/>
  <c r="F25" i="2"/>
  <c r="B25" i="2"/>
  <c r="G24" i="2"/>
  <c r="D24" i="2" s="1"/>
  <c r="F24" i="2"/>
  <c r="I24" i="2" s="1"/>
  <c r="B24" i="2"/>
  <c r="G23" i="2"/>
  <c r="D23" i="2" s="1"/>
  <c r="F23" i="2"/>
  <c r="B23" i="2"/>
  <c r="G22" i="2"/>
  <c r="D22" i="2" s="1"/>
  <c r="F22" i="2"/>
  <c r="I22" i="2" s="1"/>
  <c r="B22" i="2"/>
  <c r="G20" i="2"/>
  <c r="D20" i="2" s="1"/>
  <c r="F20" i="2"/>
  <c r="B20" i="2"/>
  <c r="G18" i="2"/>
  <c r="D18" i="2" s="1"/>
  <c r="F18" i="2"/>
  <c r="I18" i="2" s="1"/>
  <c r="B18" i="2"/>
  <c r="G16" i="2"/>
  <c r="D16" i="2" s="1"/>
  <c r="F16" i="2"/>
  <c r="B16" i="2"/>
  <c r="G15" i="2"/>
  <c r="D15" i="2" s="1"/>
  <c r="F15" i="2"/>
  <c r="B15" i="2"/>
  <c r="G14" i="2"/>
  <c r="D14" i="2" s="1"/>
  <c r="F14" i="2"/>
  <c r="B14" i="2"/>
  <c r="G11" i="2"/>
  <c r="D11" i="2" s="1"/>
  <c r="F11" i="2"/>
  <c r="B11" i="2"/>
  <c r="G10" i="2"/>
  <c r="D10" i="2" s="1"/>
  <c r="F10" i="2"/>
  <c r="B10" i="2"/>
  <c r="G7" i="2"/>
  <c r="D7" i="2" s="1"/>
  <c r="F7" i="2"/>
  <c r="I7" i="2" s="1"/>
  <c r="B7" i="2"/>
  <c r="G6" i="2"/>
  <c r="D6" i="2" s="1"/>
  <c r="F6" i="2"/>
  <c r="B6" i="2"/>
  <c r="G4" i="2"/>
  <c r="D4" i="2" s="1"/>
  <c r="F4" i="2"/>
  <c r="B4" i="2"/>
  <c r="G3" i="2"/>
  <c r="D3" i="2" s="1"/>
  <c r="F3" i="2"/>
  <c r="B3" i="2"/>
  <c r="G87" i="2"/>
  <c r="D87" i="2" s="1"/>
  <c r="F87" i="2"/>
  <c r="B87" i="2"/>
  <c r="G85" i="2"/>
  <c r="D85" i="2" s="1"/>
  <c r="F85" i="2"/>
  <c r="B85" i="2"/>
  <c r="G70" i="2"/>
  <c r="D70" i="2" s="1"/>
  <c r="F70" i="2"/>
  <c r="B70" i="2"/>
  <c r="G69" i="2"/>
  <c r="D69" i="2" s="1"/>
  <c r="F69" i="2"/>
  <c r="B69" i="2"/>
  <c r="G64" i="2"/>
  <c r="D64" i="2" s="1"/>
  <c r="F64" i="2"/>
  <c r="B64" i="2"/>
  <c r="G59" i="2"/>
  <c r="D59" i="2" s="1"/>
  <c r="F59" i="2"/>
  <c r="B59" i="2"/>
  <c r="G56" i="2"/>
  <c r="D56" i="2" s="1"/>
  <c r="F56" i="2"/>
  <c r="B56" i="2"/>
  <c r="G43" i="2"/>
  <c r="D43" i="2" s="1"/>
  <c r="F43" i="2"/>
  <c r="B43" i="2"/>
  <c r="G39" i="2"/>
  <c r="D39" i="2" s="1"/>
  <c r="F39" i="2"/>
  <c r="B39" i="2"/>
  <c r="G38" i="2"/>
  <c r="D38" i="2" s="1"/>
  <c r="F38" i="2"/>
  <c r="B38" i="2"/>
  <c r="G21" i="2"/>
  <c r="D21" i="2" s="1"/>
  <c r="E21" i="2" s="1"/>
  <c r="F21" i="2"/>
  <c r="B21" i="2"/>
  <c r="G19" i="2"/>
  <c r="D19" i="2" s="1"/>
  <c r="E19" i="2" s="1"/>
  <c r="F19" i="2"/>
  <c r="B19" i="2"/>
  <c r="G17" i="2"/>
  <c r="D17" i="2" s="1"/>
  <c r="F17" i="2"/>
  <c r="I17" i="2" s="1"/>
  <c r="B17" i="2"/>
  <c r="G5" i="2"/>
  <c r="D5" i="2" s="1"/>
  <c r="E5" i="2" s="1"/>
  <c r="F5" i="2"/>
  <c r="B5" i="2"/>
  <c r="F90" i="2"/>
  <c r="I90" i="2" s="1"/>
  <c r="B90" i="2"/>
  <c r="F83" i="2"/>
  <c r="B83" i="2"/>
  <c r="F99" i="2"/>
  <c r="G99" i="2" s="1"/>
  <c r="D99" i="2" s="1"/>
  <c r="B99" i="2"/>
  <c r="F98" i="2"/>
  <c r="B98" i="2"/>
  <c r="F92" i="2"/>
  <c r="B92" i="2"/>
  <c r="F84" i="2"/>
  <c r="E84" i="2"/>
  <c r="B84" i="2"/>
  <c r="F82" i="2"/>
  <c r="G82" i="2" s="1"/>
  <c r="E82" i="2"/>
  <c r="B82" i="2"/>
  <c r="F81" i="2"/>
  <c r="B81" i="2"/>
  <c r="F76" i="2"/>
  <c r="E76" i="2"/>
  <c r="B76" i="2"/>
  <c r="F75" i="2"/>
  <c r="B75" i="2"/>
  <c r="F72" i="2"/>
  <c r="E72" i="2"/>
  <c r="B72" i="2"/>
  <c r="F63" i="2"/>
  <c r="G63" i="2" s="1"/>
  <c r="E63" i="2"/>
  <c r="B63" i="2"/>
  <c r="F55" i="2"/>
  <c r="G55" i="2" s="1"/>
  <c r="D55" i="2" s="1"/>
  <c r="B55" i="2"/>
  <c r="F52" i="2"/>
  <c r="I52" i="2" s="1"/>
  <c r="B52" i="2"/>
  <c r="F51" i="2"/>
  <c r="G51" i="2" s="1"/>
  <c r="D51" i="2" s="1"/>
  <c r="B51" i="2"/>
  <c r="F42" i="2"/>
  <c r="B42" i="2"/>
  <c r="F41" i="2"/>
  <c r="G41" i="2" s="1"/>
  <c r="E41" i="2"/>
  <c r="B41" i="2"/>
  <c r="F37" i="2"/>
  <c r="B37" i="2"/>
  <c r="F29" i="2"/>
  <c r="G29" i="2" s="1"/>
  <c r="D29" i="2" s="1"/>
  <c r="B29" i="2"/>
  <c r="F13" i="2"/>
  <c r="I13" i="2" s="1"/>
  <c r="B13" i="2"/>
  <c r="F9" i="2"/>
  <c r="G9" i="2" s="1"/>
  <c r="E9" i="2"/>
  <c r="B9" i="2"/>
  <c r="F8" i="2"/>
  <c r="B8" i="2"/>
  <c r="F12" i="2"/>
  <c r="E12" i="2"/>
  <c r="B12" i="2"/>
  <c r="X109" i="1"/>
  <c r="W109" i="1"/>
  <c r="V109" i="1"/>
  <c r="U109" i="1"/>
  <c r="T109" i="1"/>
  <c r="S109" i="1"/>
  <c r="R109" i="1"/>
  <c r="X108" i="1"/>
  <c r="W108" i="1"/>
  <c r="V108" i="1"/>
  <c r="U108" i="1"/>
  <c r="T108" i="1"/>
  <c r="S108" i="1"/>
  <c r="R108" i="1"/>
  <c r="X107" i="1"/>
  <c r="W107" i="1"/>
  <c r="V107" i="1"/>
  <c r="U107" i="1"/>
  <c r="T107" i="1"/>
  <c r="S107" i="1"/>
  <c r="R107" i="1"/>
  <c r="X106" i="1"/>
  <c r="W106" i="1"/>
  <c r="V106" i="1"/>
  <c r="U106" i="1"/>
  <c r="T106" i="1"/>
  <c r="S106" i="1"/>
  <c r="R106" i="1"/>
  <c r="X104" i="1"/>
  <c r="X105" i="1" s="1"/>
  <c r="W104" i="1"/>
  <c r="W105" i="1" s="1"/>
  <c r="V104" i="1"/>
  <c r="V105" i="1" s="1"/>
  <c r="U104" i="1"/>
  <c r="U105" i="1" s="1"/>
  <c r="T104" i="1"/>
  <c r="T105" i="1" s="1"/>
  <c r="S104" i="1"/>
  <c r="S105" i="1" s="1"/>
  <c r="R104" i="1"/>
  <c r="R105" i="1" s="1"/>
  <c r="Y101" i="1"/>
  <c r="Y100" i="1"/>
  <c r="Y99" i="1"/>
  <c r="Y98" i="1"/>
  <c r="C51" i="1" s="1"/>
  <c r="Y97" i="1"/>
  <c r="G10" i="1" s="1"/>
  <c r="Y96" i="1"/>
  <c r="Y95" i="1"/>
  <c r="Y94" i="1"/>
  <c r="C25" i="1" s="1"/>
  <c r="Y93" i="1"/>
  <c r="Y92" i="1"/>
  <c r="Y91" i="1"/>
  <c r="C73" i="1" s="1"/>
  <c r="Y90" i="1"/>
  <c r="C8" i="1" s="1"/>
  <c r="Y89" i="1"/>
  <c r="C36" i="1" s="1"/>
  <c r="AA88" i="1"/>
  <c r="E44" i="1" s="1"/>
  <c r="Y88" i="1"/>
  <c r="C44" i="1" s="1"/>
  <c r="Y87" i="1"/>
  <c r="G21" i="1" s="1"/>
  <c r="AA86" i="1"/>
  <c r="Y86" i="1"/>
  <c r="C14" i="1" s="1"/>
  <c r="Y85" i="1"/>
  <c r="G54" i="1" s="1"/>
  <c r="Y84" i="1"/>
  <c r="C11" i="1" s="1"/>
  <c r="Y83" i="1"/>
  <c r="C74" i="1" s="1"/>
  <c r="Y82" i="1"/>
  <c r="C57" i="1" s="1"/>
  <c r="Y81" i="1"/>
  <c r="G22" i="1" s="1"/>
  <c r="Y80" i="1"/>
  <c r="G51" i="1" s="1"/>
  <c r="Y79" i="1"/>
  <c r="G8" i="1" s="1"/>
  <c r="Y78" i="1"/>
  <c r="Y77" i="1"/>
  <c r="Y76" i="1"/>
  <c r="G56" i="1" s="1"/>
  <c r="Y75" i="1"/>
  <c r="C71" i="1" s="1"/>
  <c r="Y74" i="1"/>
  <c r="C40" i="1" s="1"/>
  <c r="Y73" i="1"/>
  <c r="C56" i="1" s="1"/>
  <c r="Y72" i="1"/>
  <c r="G72" i="1"/>
  <c r="AA71" i="1"/>
  <c r="E43" i="1" s="1"/>
  <c r="Y71" i="1"/>
  <c r="Y69" i="1"/>
  <c r="G69" i="1" s="1"/>
  <c r="Y68" i="1"/>
  <c r="Y67" i="1"/>
  <c r="Y66" i="1"/>
  <c r="C70" i="1" s="1"/>
  <c r="G66" i="1"/>
  <c r="AA65" i="1"/>
  <c r="I13" i="1" s="1"/>
  <c r="Y65" i="1"/>
  <c r="Y64" i="1"/>
  <c r="Y63" i="1"/>
  <c r="C41" i="1" s="1"/>
  <c r="Y62" i="1"/>
  <c r="C5" i="1" s="1"/>
  <c r="Y61" i="1"/>
  <c r="AA60" i="1"/>
  <c r="Y60" i="1"/>
  <c r="Y59" i="1"/>
  <c r="C54" i="1" s="1"/>
  <c r="Y58" i="1"/>
  <c r="AA57" i="1"/>
  <c r="E28" i="1" s="1"/>
  <c r="Y57" i="1"/>
  <c r="C28" i="1" s="1"/>
  <c r="Y56" i="1"/>
  <c r="G41" i="1" s="1"/>
  <c r="Y55" i="1"/>
  <c r="G7" i="1" s="1"/>
  <c r="C55" i="1"/>
  <c r="Y54" i="1"/>
  <c r="Y53" i="1"/>
  <c r="C53" i="1"/>
  <c r="Y52" i="1"/>
  <c r="G9" i="1" s="1"/>
  <c r="G52" i="1"/>
  <c r="Y51" i="1"/>
  <c r="G40" i="1" s="1"/>
  <c r="Y50" i="1"/>
  <c r="G36" i="1" s="1"/>
  <c r="Y49" i="1"/>
  <c r="C65" i="1" s="1"/>
  <c r="Y48" i="1"/>
  <c r="Y47" i="1"/>
  <c r="G65" i="1" s="1"/>
  <c r="Y46" i="1"/>
  <c r="Y45" i="1"/>
  <c r="C22" i="1" s="1"/>
  <c r="AA44" i="1"/>
  <c r="I12" i="1" s="1"/>
  <c r="Y44" i="1"/>
  <c r="G12" i="1" s="1"/>
  <c r="Y43" i="1"/>
  <c r="C10" i="1" s="1"/>
  <c r="C43" i="1"/>
  <c r="Y42" i="1"/>
  <c r="G70" i="1" s="1"/>
  <c r="Y41" i="1"/>
  <c r="G71" i="1" s="1"/>
  <c r="G39" i="1"/>
  <c r="C39" i="1"/>
  <c r="Y38" i="1"/>
  <c r="C12" i="1" s="1"/>
  <c r="G38" i="1"/>
  <c r="Y37" i="1"/>
  <c r="C69" i="1" s="1"/>
  <c r="G37" i="1"/>
  <c r="C37" i="1"/>
  <c r="Y36" i="1"/>
  <c r="G26" i="1" s="1"/>
  <c r="Y35" i="1"/>
  <c r="G35" i="1"/>
  <c r="C35" i="1"/>
  <c r="Y34" i="1"/>
  <c r="G42" i="1" s="1"/>
  <c r="Y33" i="1"/>
  <c r="C52" i="1" s="1"/>
  <c r="Y32" i="1"/>
  <c r="G23" i="1" s="1"/>
  <c r="Y31" i="1"/>
  <c r="G6" i="1" s="1"/>
  <c r="Y30" i="1"/>
  <c r="G11" i="1" s="1"/>
  <c r="Y29" i="1"/>
  <c r="G57" i="1" s="1"/>
  <c r="Y28" i="1"/>
  <c r="C68" i="1" s="1"/>
  <c r="Y27" i="1"/>
  <c r="C67" i="1" s="1"/>
  <c r="G27" i="1"/>
  <c r="Y26" i="1"/>
  <c r="G53" i="1" s="1"/>
  <c r="C26" i="1"/>
  <c r="Y25" i="1"/>
  <c r="C7" i="1" s="1"/>
  <c r="G25" i="1"/>
  <c r="Y24" i="1"/>
  <c r="C58" i="1" s="1"/>
  <c r="G24" i="1"/>
  <c r="Y23" i="1"/>
  <c r="C6" i="1" s="1"/>
  <c r="AA22" i="1"/>
  <c r="E59" i="1" s="1"/>
  <c r="Y22" i="1"/>
  <c r="C59" i="1" s="1"/>
  <c r="Y21" i="1"/>
  <c r="G55" i="1" s="1"/>
  <c r="Y20" i="1"/>
  <c r="C20" i="1"/>
  <c r="Y19" i="1"/>
  <c r="AA18" i="1"/>
  <c r="Y18" i="1"/>
  <c r="Y17" i="1"/>
  <c r="C66" i="1" s="1"/>
  <c r="Y16" i="1"/>
  <c r="G20" i="1" s="1"/>
  <c r="Y15" i="1"/>
  <c r="C27" i="1" s="1"/>
  <c r="Y14" i="1"/>
  <c r="C24" i="1" s="1"/>
  <c r="E14" i="1"/>
  <c r="Z13" i="1"/>
  <c r="H73" i="1" s="1"/>
  <c r="AA13" i="1"/>
  <c r="I73" i="1" s="1"/>
  <c r="Y13" i="1"/>
  <c r="G73" i="1" s="1"/>
  <c r="G13" i="1"/>
  <c r="C13" i="1"/>
  <c r="Y12" i="1"/>
  <c r="G50" i="1" s="1"/>
  <c r="Y11" i="1"/>
  <c r="G68" i="1" s="1"/>
  <c r="Y10" i="1"/>
  <c r="C38" i="1" s="1"/>
  <c r="Y9" i="1"/>
  <c r="C72" i="1" s="1"/>
  <c r="C9" i="1"/>
  <c r="Y8" i="1"/>
  <c r="C23" i="1" s="1"/>
  <c r="Y7" i="1"/>
  <c r="C50" i="1" s="1"/>
  <c r="AA6" i="1"/>
  <c r="E42" i="1" s="1"/>
  <c r="Y6" i="1"/>
  <c r="C42" i="1" s="1"/>
  <c r="Y5" i="1"/>
  <c r="G28" i="1" s="1"/>
  <c r="G5" i="1"/>
  <c r="Y4" i="1"/>
  <c r="G67" i="1" s="1"/>
  <c r="P110" i="1" l="1"/>
  <c r="P111" i="1"/>
  <c r="I41" i="2"/>
  <c r="E49" i="2"/>
  <c r="H49" i="2" s="1"/>
  <c r="E53" i="2"/>
  <c r="H53" i="2" s="1"/>
  <c r="E66" i="2"/>
  <c r="H66" i="2" s="1"/>
  <c r="E47" i="2"/>
  <c r="E39" i="2"/>
  <c r="E57" i="2"/>
  <c r="H57" i="2" s="1"/>
  <c r="I75" i="2"/>
  <c r="G92" i="2"/>
  <c r="D92" i="2" s="1"/>
  <c r="G83" i="2"/>
  <c r="D83" i="2" s="1"/>
  <c r="I49" i="2"/>
  <c r="I62" i="2"/>
  <c r="I68" i="2"/>
  <c r="I29" i="2"/>
  <c r="I32" i="2"/>
  <c r="E73" i="2"/>
  <c r="H73" i="2" s="1"/>
  <c r="G72" i="2"/>
  <c r="G76" i="2"/>
  <c r="I84" i="2"/>
  <c r="I19" i="2"/>
  <c r="E34" i="2"/>
  <c r="H60" i="2"/>
  <c r="I66" i="2"/>
  <c r="E77" i="2"/>
  <c r="I5" i="2"/>
  <c r="I9" i="2"/>
  <c r="I51" i="2"/>
  <c r="E56" i="2"/>
  <c r="I47" i="2"/>
  <c r="E68" i="2"/>
  <c r="I8" i="2"/>
  <c r="I37" i="2"/>
  <c r="G81" i="2"/>
  <c r="D81" i="2" s="1"/>
  <c r="G98" i="2"/>
  <c r="D98" i="2" s="1"/>
  <c r="G90" i="2"/>
  <c r="D90" i="2" s="1"/>
  <c r="H21" i="2"/>
  <c r="I70" i="2"/>
  <c r="E23" i="2"/>
  <c r="E26" i="2"/>
  <c r="G13" i="2"/>
  <c r="D13" i="2" s="1"/>
  <c r="G42" i="2"/>
  <c r="D42" i="2" s="1"/>
  <c r="I55" i="2"/>
  <c r="I76" i="2"/>
  <c r="I92" i="2"/>
  <c r="E3" i="2"/>
  <c r="I6" i="2"/>
  <c r="E7" i="2"/>
  <c r="E25" i="2"/>
  <c r="I27" i="2"/>
  <c r="I31" i="2"/>
  <c r="I3" i="2"/>
  <c r="E28" i="2"/>
  <c r="I63" i="2"/>
  <c r="I81" i="2"/>
  <c r="I98" i="2"/>
  <c r="E70" i="2"/>
  <c r="I85" i="2"/>
  <c r="E27" i="2"/>
  <c r="E31" i="2"/>
  <c r="E54" i="2"/>
  <c r="H62" i="2"/>
  <c r="I42" i="2"/>
  <c r="G75" i="2"/>
  <c r="D75" i="2" s="1"/>
  <c r="G84" i="2"/>
  <c r="H19" i="2"/>
  <c r="I39" i="2"/>
  <c r="I56" i="2"/>
  <c r="E69" i="2"/>
  <c r="E4" i="2"/>
  <c r="I20" i="2"/>
  <c r="E30" i="2"/>
  <c r="H30" i="2" s="1"/>
  <c r="E44" i="2"/>
  <c r="I45" i="2"/>
  <c r="E94" i="2"/>
  <c r="H94" i="2" s="1"/>
  <c r="I64" i="2"/>
  <c r="E85" i="2"/>
  <c r="H85" i="2" s="1"/>
  <c r="I16" i="2"/>
  <c r="I30" i="2"/>
  <c r="G8" i="2"/>
  <c r="D8" i="2" s="1"/>
  <c r="G37" i="2"/>
  <c r="D37" i="2" s="1"/>
  <c r="G52" i="2"/>
  <c r="D52" i="2" s="1"/>
  <c r="I72" i="2"/>
  <c r="I82" i="2"/>
  <c r="H5" i="2"/>
  <c r="E17" i="2"/>
  <c r="E64" i="2"/>
  <c r="I69" i="2"/>
  <c r="E87" i="2"/>
  <c r="I10" i="2"/>
  <c r="E11" i="2"/>
  <c r="E33" i="2"/>
  <c r="H33" i="2" s="1"/>
  <c r="I35" i="2"/>
  <c r="E35" i="2"/>
  <c r="H40" i="2"/>
  <c r="I12" i="2"/>
  <c r="I21" i="2"/>
  <c r="E38" i="2"/>
  <c r="E43" i="2"/>
  <c r="H43" i="2" s="1"/>
  <c r="E59" i="2"/>
  <c r="I87" i="2"/>
  <c r="I11" i="2"/>
  <c r="E22" i="2"/>
  <c r="I23" i="2"/>
  <c r="I99" i="2"/>
  <c r="I38" i="2"/>
  <c r="I43" i="2"/>
  <c r="I59" i="2"/>
  <c r="I14" i="2"/>
  <c r="E24" i="2"/>
  <c r="H24" i="2" s="1"/>
  <c r="I25" i="2"/>
  <c r="E46" i="2"/>
  <c r="H46" i="2" s="1"/>
  <c r="I71" i="2"/>
  <c r="E91" i="2"/>
  <c r="H32" i="2"/>
  <c r="E36" i="2"/>
  <c r="I50" i="2"/>
  <c r="I74" i="2"/>
  <c r="I46" i="2"/>
  <c r="I58" i="2"/>
  <c r="E61" i="2"/>
  <c r="E67" i="2"/>
  <c r="H67" i="2" s="1"/>
  <c r="I83" i="2"/>
  <c r="I4" i="2"/>
  <c r="E15" i="2"/>
  <c r="I15" i="2"/>
  <c r="E18" i="2"/>
  <c r="E45" i="2"/>
  <c r="H47" i="2"/>
  <c r="I48" i="2"/>
  <c r="E71" i="2"/>
  <c r="I78" i="2"/>
  <c r="I100" i="2"/>
  <c r="E50" i="2"/>
  <c r="I65" i="2"/>
  <c r="E74" i="2"/>
  <c r="H74" i="2" s="1"/>
  <c r="I80" i="2"/>
  <c r="I86" i="2"/>
  <c r="I95" i="2"/>
  <c r="I96" i="2"/>
  <c r="I54" i="2"/>
  <c r="E58" i="2"/>
  <c r="I88" i="2"/>
  <c r="I89" i="2"/>
  <c r="I91" i="2"/>
  <c r="I93" i="2"/>
  <c r="I94" i="2"/>
  <c r="E48" i="2"/>
  <c r="E97" i="2"/>
  <c r="H97" i="2" s="1"/>
  <c r="E100" i="2"/>
  <c r="E6" i="2"/>
  <c r="E10" i="2"/>
  <c r="H10" i="2" s="1"/>
  <c r="E14" i="2"/>
  <c r="E16" i="2"/>
  <c r="H16" i="2" s="1"/>
  <c r="E20" i="2"/>
  <c r="H20" i="2" s="1"/>
  <c r="H34" i="2"/>
  <c r="I44" i="2"/>
  <c r="I61" i="2"/>
  <c r="E65" i="2"/>
  <c r="I67" i="2"/>
  <c r="E95" i="2"/>
  <c r="E96" i="2"/>
  <c r="E79" i="2"/>
  <c r="E86" i="2"/>
  <c r="E89" i="2"/>
  <c r="E93" i="2"/>
  <c r="E78" i="2"/>
  <c r="E80" i="2"/>
  <c r="E88" i="2"/>
  <c r="C21" i="1"/>
  <c r="H77" i="2" l="1"/>
  <c r="H36" i="2"/>
  <c r="H39" i="2"/>
  <c r="H56" i="2"/>
  <c r="H96" i="2"/>
  <c r="H50" i="2"/>
  <c r="H14" i="2"/>
  <c r="H26" i="2"/>
  <c r="H3" i="2"/>
  <c r="H68" i="2"/>
  <c r="H22" i="2"/>
  <c r="H78" i="2"/>
  <c r="H35" i="2"/>
  <c r="H44" i="2"/>
  <c r="H4" i="2"/>
  <c r="H59" i="2"/>
  <c r="H79" i="2"/>
  <c r="H65" i="2"/>
  <c r="H18" i="2"/>
  <c r="H61" i="2"/>
  <c r="H87" i="2"/>
  <c r="H25" i="2"/>
  <c r="H93" i="2"/>
  <c r="H27" i="2"/>
  <c r="H38" i="2"/>
  <c r="H7" i="2"/>
  <c r="E90" i="2"/>
  <c r="H100" i="2"/>
  <c r="H58" i="2"/>
  <c r="H71" i="2"/>
  <c r="H45" i="2"/>
  <c r="H91" i="2"/>
  <c r="H70" i="2"/>
  <c r="H80" i="2"/>
  <c r="H15" i="2"/>
  <c r="H11" i="2"/>
  <c r="H69" i="2"/>
  <c r="H89" i="2"/>
  <c r="H48" i="2"/>
  <c r="H54" i="2"/>
  <c r="H31" i="2"/>
  <c r="H28" i="2"/>
  <c r="H17" i="2"/>
  <c r="H23" i="2"/>
  <c r="H86" i="2"/>
  <c r="H88" i="2"/>
  <c r="H95" i="2"/>
  <c r="H6" i="2"/>
  <c r="H64" i="2"/>
  <c r="Z97" i="1" l="1"/>
  <c r="H10" i="1" l="1"/>
  <c r="AA97" i="1"/>
  <c r="I10" i="1" s="1"/>
  <c r="Z23" i="1" l="1"/>
  <c r="Z55" i="1"/>
  <c r="Z72" i="1"/>
  <c r="Z8" i="1"/>
  <c r="Z36" i="1"/>
  <c r="Z51" i="1"/>
  <c r="Z12" i="1"/>
  <c r="Z63" i="1"/>
  <c r="Z90" i="1"/>
  <c r="Z61" i="1"/>
  <c r="Z25" i="1"/>
  <c r="Z88" i="1"/>
  <c r="D44" i="1" s="1"/>
  <c r="AA61" i="1" l="1"/>
  <c r="E37" i="1" s="1"/>
  <c r="D37" i="1"/>
  <c r="H50" i="1"/>
  <c r="AA12" i="1"/>
  <c r="I50" i="1" s="1"/>
  <c r="AA51" i="1"/>
  <c r="I40" i="1" s="1"/>
  <c r="H40" i="1"/>
  <c r="AA90" i="1"/>
  <c r="E8" i="1" s="1"/>
  <c r="D8" i="1"/>
  <c r="H26" i="1"/>
  <c r="AA36" i="1"/>
  <c r="I26" i="1" s="1"/>
  <c r="AA55" i="1"/>
  <c r="I7" i="1" s="1"/>
  <c r="H7" i="1"/>
  <c r="D23" i="1"/>
  <c r="AA8" i="1"/>
  <c r="E23" i="1" s="1"/>
  <c r="D6" i="1"/>
  <c r="AA23" i="1"/>
  <c r="E6" i="1" s="1"/>
  <c r="D7" i="1"/>
  <c r="AA25" i="1"/>
  <c r="E7" i="1" s="1"/>
  <c r="AA72" i="1"/>
  <c r="I52" i="1" s="1"/>
  <c r="H52" i="1"/>
  <c r="D41" i="1"/>
  <c r="AA63" i="1"/>
  <c r="E41" i="1" s="1"/>
  <c r="Z19" i="1"/>
  <c r="Z46" i="1"/>
  <c r="Z78" i="1"/>
  <c r="Z44" i="1"/>
  <c r="H12" i="1" s="1"/>
  <c r="Z28" i="1"/>
  <c r="Z86" i="1"/>
  <c r="D14" i="1" s="1"/>
  <c r="Z16" i="1"/>
  <c r="Z7" i="1"/>
  <c r="Z22" i="1"/>
  <c r="D59" i="1" s="1"/>
  <c r="Z33" i="1"/>
  <c r="Z80" i="1"/>
  <c r="Z92" i="1"/>
  <c r="Z57" i="1"/>
  <c r="D28" i="1" s="1"/>
  <c r="Z71" i="1"/>
  <c r="D43" i="1" s="1"/>
  <c r="Z50" i="1"/>
  <c r="Z45" i="1"/>
  <c r="Z35" i="1"/>
  <c r="Z26" i="1"/>
  <c r="Z68" i="1"/>
  <c r="Z81" i="1"/>
  <c r="Z32" i="1"/>
  <c r="Z69" i="1"/>
  <c r="Z54" i="1"/>
  <c r="Z67" i="1"/>
  <c r="Z48" i="1"/>
  <c r="Z49" i="1"/>
  <c r="Z29" i="1"/>
  <c r="Z20" i="1"/>
  <c r="Z75" i="1"/>
  <c r="Z27" i="1"/>
  <c r="Z24" i="1"/>
  <c r="Z21" i="1"/>
  <c r="Z47" i="1"/>
  <c r="Z87" i="1"/>
  <c r="Z65" i="1"/>
  <c r="H13" i="1" s="1"/>
  <c r="Z59" i="1"/>
  <c r="Z74" i="1"/>
  <c r="Z95" i="1"/>
  <c r="Z34" i="1"/>
  <c r="Z6" i="1"/>
  <c r="D42" i="1" s="1"/>
  <c r="AA20" i="1" l="1"/>
  <c r="AA7" i="1"/>
  <c r="E50" i="1" s="1"/>
  <c r="D50" i="1"/>
  <c r="H42" i="1"/>
  <c r="AA34" i="1"/>
  <c r="I42" i="1" s="1"/>
  <c r="AA24" i="1"/>
  <c r="E58" i="1" s="1"/>
  <c r="D58" i="1"/>
  <c r="D20" i="1"/>
  <c r="AA54" i="1"/>
  <c r="E20" i="1" s="1"/>
  <c r="H36" i="1"/>
  <c r="AA50" i="1"/>
  <c r="I36" i="1" s="1"/>
  <c r="H20" i="1"/>
  <c r="AA16" i="1"/>
  <c r="I20" i="1" s="1"/>
  <c r="D35" i="1"/>
  <c r="AA95" i="1"/>
  <c r="E35" i="1" s="1"/>
  <c r="H69" i="1"/>
  <c r="AA69" i="1"/>
  <c r="I69" i="1" s="1"/>
  <c r="D67" i="1"/>
  <c r="AA27" i="1"/>
  <c r="E67" i="1" s="1"/>
  <c r="D40" i="1"/>
  <c r="AA74" i="1"/>
  <c r="E40" i="1" s="1"/>
  <c r="D71" i="1"/>
  <c r="AA75" i="1"/>
  <c r="E71" i="1" s="1"/>
  <c r="H23" i="1"/>
  <c r="AA32" i="1"/>
  <c r="I23" i="1" s="1"/>
  <c r="AA28" i="1"/>
  <c r="E68" i="1" s="1"/>
  <c r="D68" i="1"/>
  <c r="H55" i="1"/>
  <c r="AA21" i="1"/>
  <c r="I55" i="1" s="1"/>
  <c r="D54" i="1"/>
  <c r="AA59" i="1"/>
  <c r="E54" i="1" s="1"/>
  <c r="H22" i="1"/>
  <c r="AA81" i="1"/>
  <c r="I22" i="1" s="1"/>
  <c r="H66" i="1"/>
  <c r="AA92" i="1"/>
  <c r="I66" i="1" s="1"/>
  <c r="H5" i="1"/>
  <c r="AA67" i="1"/>
  <c r="I5" i="1" s="1"/>
  <c r="H57" i="1"/>
  <c r="AA29" i="1"/>
  <c r="I57" i="1" s="1"/>
  <c r="AA68" i="1"/>
  <c r="E53" i="1" s="1"/>
  <c r="D53" i="1"/>
  <c r="H51" i="1"/>
  <c r="AA80" i="1"/>
  <c r="I51" i="1" s="1"/>
  <c r="D55" i="1"/>
  <c r="AA78" i="1"/>
  <c r="E55" i="1" s="1"/>
  <c r="D22" i="1"/>
  <c r="AA45" i="1"/>
  <c r="E22" i="1" s="1"/>
  <c r="H21" i="1"/>
  <c r="AA87" i="1"/>
  <c r="I21" i="1" s="1"/>
  <c r="D65" i="1"/>
  <c r="AA49" i="1"/>
  <c r="E65" i="1" s="1"/>
  <c r="AA26" i="1"/>
  <c r="I53" i="1" s="1"/>
  <c r="H53" i="1"/>
  <c r="D52" i="1"/>
  <c r="AA33" i="1"/>
  <c r="E52" i="1" s="1"/>
  <c r="H37" i="1"/>
  <c r="AA46" i="1"/>
  <c r="I37" i="1" s="1"/>
  <c r="H65" i="1"/>
  <c r="AA47" i="1"/>
  <c r="I65" i="1" s="1"/>
  <c r="H35" i="1"/>
  <c r="AA48" i="1"/>
  <c r="I35" i="1" s="1"/>
  <c r="D9" i="1"/>
  <c r="AA35" i="1"/>
  <c r="E9" i="1" s="1"/>
  <c r="D21" i="1"/>
  <c r="AA19" i="1"/>
  <c r="E21" i="1" s="1"/>
  <c r="Z11" i="1"/>
  <c r="Z5" i="1"/>
  <c r="Z58" i="1"/>
  <c r="Z17" i="1"/>
  <c r="Z18" i="1"/>
  <c r="Z94" i="1"/>
  <c r="Z96" i="1"/>
  <c r="Z15" i="1"/>
  <c r="Z41" i="1"/>
  <c r="Z60" i="1"/>
  <c r="Z66" i="1"/>
  <c r="Z98" i="1"/>
  <c r="Z89" i="1"/>
  <c r="Z101" i="1"/>
  <c r="Z31" i="1"/>
  <c r="Z79" i="1"/>
  <c r="H8" i="1" l="1"/>
  <c r="AA79" i="1"/>
  <c r="I8" i="1" s="1"/>
  <c r="D70" i="1"/>
  <c r="AA66" i="1"/>
  <c r="E70" i="1" s="1"/>
  <c r="AA58" i="1"/>
  <c r="I24" i="1" s="1"/>
  <c r="H24" i="1"/>
  <c r="H39" i="1"/>
  <c r="AA96" i="1"/>
  <c r="I39" i="1" s="1"/>
  <c r="D36" i="1"/>
  <c r="AA89" i="1"/>
  <c r="E36" i="1" s="1"/>
  <c r="AA17" i="1"/>
  <c r="E66" i="1" s="1"/>
  <c r="D66" i="1"/>
  <c r="AA5" i="1"/>
  <c r="I28" i="1" s="1"/>
  <c r="H28" i="1"/>
  <c r="Z4" i="1"/>
  <c r="H71" i="1"/>
  <c r="AA41" i="1"/>
  <c r="I71" i="1" s="1"/>
  <c r="AA11" i="1"/>
  <c r="I68" i="1" s="1"/>
  <c r="H68" i="1"/>
  <c r="H6" i="1"/>
  <c r="AA31" i="1"/>
  <c r="I6" i="1" s="1"/>
  <c r="D27" i="1"/>
  <c r="AA15" i="1"/>
  <c r="E27" i="1" s="1"/>
  <c r="H72" i="1"/>
  <c r="AA101" i="1"/>
  <c r="I72" i="1" s="1"/>
  <c r="AA94" i="1"/>
  <c r="E25" i="1" s="1"/>
  <c r="D25" i="1"/>
  <c r="AA98" i="1"/>
  <c r="E51" i="1" s="1"/>
  <c r="E60" i="1" s="1"/>
  <c r="E61" i="1" s="1"/>
  <c r="D51" i="1"/>
  <c r="Z37" i="1"/>
  <c r="Z62" i="1"/>
  <c r="D69" i="1" l="1"/>
  <c r="AA37" i="1"/>
  <c r="E69" i="1" s="1"/>
  <c r="E75" i="1" s="1"/>
  <c r="E76" i="1" s="1"/>
  <c r="H67" i="1"/>
  <c r="AA4" i="1"/>
  <c r="D5" i="1"/>
  <c r="AA62" i="1"/>
  <c r="E5" i="1" s="1"/>
  <c r="I67" i="1" l="1"/>
  <c r="Z91" i="1" l="1"/>
  <c r="D73" i="1" l="1"/>
  <c r="AA91" i="1"/>
  <c r="E73" i="1" s="1"/>
  <c r="Z56" i="1"/>
  <c r="Z93" i="1"/>
  <c r="Z42" i="1" l="1"/>
  <c r="H38" i="1"/>
  <c r="AA93" i="1"/>
  <c r="I38" i="1" s="1"/>
  <c r="I45" i="1" s="1"/>
  <c r="I46" i="1" s="1"/>
  <c r="H41" i="1"/>
  <c r="AA56" i="1"/>
  <c r="I41" i="1" s="1"/>
  <c r="H45" i="1" l="1"/>
  <c r="H70" i="1"/>
  <c r="H75" i="1" s="1"/>
  <c r="AA42" i="1"/>
  <c r="I70" i="1" s="1"/>
  <c r="I75" i="1" s="1"/>
  <c r="I76" i="1" s="1"/>
  <c r="Z84" i="1" l="1"/>
  <c r="Z100" i="1"/>
  <c r="Z99" i="1"/>
  <c r="Z14" i="1"/>
  <c r="Z82" i="1"/>
  <c r="Z43" i="1"/>
  <c r="Z52" i="1"/>
  <c r="Z30" i="1"/>
  <c r="D11" i="1" l="1"/>
  <c r="AA84" i="1"/>
  <c r="E11" i="1" s="1"/>
  <c r="Z64" i="1"/>
  <c r="AA43" i="1"/>
  <c r="E10" i="1" s="1"/>
  <c r="E15" i="1" s="1"/>
  <c r="E16" i="1" s="1"/>
  <c r="D10" i="1"/>
  <c r="Z73" i="1"/>
  <c r="D57" i="1"/>
  <c r="AA82" i="1"/>
  <c r="E57" i="1" s="1"/>
  <c r="Z85" i="1"/>
  <c r="H11" i="1"/>
  <c r="AA30" i="1"/>
  <c r="I11" i="1" s="1"/>
  <c r="D13" i="1"/>
  <c r="AA99" i="1"/>
  <c r="E13" i="1" s="1"/>
  <c r="H9" i="1"/>
  <c r="AA52" i="1"/>
  <c r="I9" i="1" s="1"/>
  <c r="I15" i="1" s="1"/>
  <c r="I16" i="1" s="1"/>
  <c r="H27" i="1"/>
  <c r="AA100" i="1"/>
  <c r="I27" i="1" s="1"/>
  <c r="Z9" i="1"/>
  <c r="Z77" i="1"/>
  <c r="AA14" i="1"/>
  <c r="E24" i="1" s="1"/>
  <c r="E30" i="1" s="1"/>
  <c r="E31" i="1" s="1"/>
  <c r="D24" i="1"/>
  <c r="Z76" i="1"/>
  <c r="Z38" i="1"/>
  <c r="Z53" i="1"/>
  <c r="H15" i="1" l="1"/>
  <c r="H25" i="1"/>
  <c r="H30" i="1" s="1"/>
  <c r="AA77" i="1"/>
  <c r="I25" i="1" s="1"/>
  <c r="I30" i="1" s="1"/>
  <c r="I31" i="1" s="1"/>
  <c r="D56" i="1"/>
  <c r="D60" i="1" s="1"/>
  <c r="AA73" i="1"/>
  <c r="E56" i="1" s="1"/>
  <c r="AA53" i="1"/>
  <c r="E26" i="1" s="1"/>
  <c r="D26" i="1"/>
  <c r="D30" i="1" s="1"/>
  <c r="Z83" i="1"/>
  <c r="D12" i="1"/>
  <c r="D15" i="1" s="1"/>
  <c r="AA38" i="1"/>
  <c r="E12" i="1" s="1"/>
  <c r="AA9" i="1"/>
  <c r="D72" i="1"/>
  <c r="D75" i="1" s="1"/>
  <c r="H56" i="1"/>
  <c r="AA76" i="1"/>
  <c r="I56" i="1" s="1"/>
  <c r="H54" i="1"/>
  <c r="AA85" i="1"/>
  <c r="I54" i="1" s="1"/>
  <c r="I60" i="1" s="1"/>
  <c r="I61" i="1" s="1"/>
  <c r="AA64" i="1"/>
  <c r="E39" i="1" s="1"/>
  <c r="D39" i="1"/>
  <c r="D74" i="1" l="1"/>
  <c r="AA83" i="1"/>
  <c r="E74" i="1" s="1"/>
  <c r="Z10" i="1"/>
  <c r="E72" i="1"/>
  <c r="D38" i="1" l="1"/>
  <c r="D45" i="1" s="1"/>
  <c r="AA10" i="1"/>
  <c r="E38" i="1" l="1"/>
  <c r="E45" i="1" s="1"/>
  <c r="E46" i="1" s="1"/>
  <c r="H58" i="1"/>
  <c r="H60" i="1" s="1"/>
  <c r="P113" i="1"/>
  <c r="Y40" i="1"/>
  <c r="Y104" i="1" s="1"/>
  <c r="G43" i="1"/>
  <c r="P112" i="1"/>
  <c r="Z70" i="1"/>
  <c r="H44" i="1" s="1"/>
  <c r="Y39" i="1"/>
  <c r="AA39" i="1"/>
  <c r="I29" i="1" s="1"/>
  <c r="Y70" i="1"/>
  <c r="G44" i="1" s="1"/>
  <c r="AA70" i="1"/>
  <c r="I44" i="1" s="1"/>
  <c r="Z39" i="1"/>
  <c r="H29" i="1" s="1"/>
  <c r="P115" i="1"/>
  <c r="P116" i="1" s="1"/>
  <c r="AA40" i="1"/>
  <c r="I43" i="1" s="1"/>
  <c r="P114" i="1"/>
  <c r="H74" i="1"/>
  <c r="I59" i="1"/>
  <c r="H59" i="1"/>
  <c r="AB104" i="1"/>
  <c r="I74" i="1"/>
  <c r="G74" i="1"/>
  <c r="G59" i="1"/>
  <c r="I58" i="1"/>
  <c r="G58" i="1"/>
  <c r="G29" i="1"/>
  <c r="AA104" i="1" l="1"/>
  <c r="Q113" i="1"/>
  <c r="Q111" i="1"/>
  <c r="Q110" i="1"/>
  <c r="Q112" i="1"/>
  <c r="Z40" i="1"/>
  <c r="Z104" i="1" l="1"/>
  <c r="H43" i="1"/>
  <c r="R1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
  <commentList>
    <comment ref="J2" authorId="0" shapeId="0" xr:uid="{C566AB3E-E23B-4125-BBC3-74B495DF8EFC}">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Red/Gold
 tees this year and their HDCP needs readjusted.
2. Not New - will follow Reg HDCP calc</t>
        </r>
      </text>
    </comment>
    <comment ref="D52" authorId="0" shapeId="0" xr:uid="{8BF7C842-6DC3-40FE-B25D-9D76B6A36417}">
      <text>
        <r>
          <rPr>
            <b/>
            <sz val="9"/>
            <color indexed="81"/>
            <rFont val="Tahoma"/>
            <family val="2"/>
          </rPr>
          <t>Steve Casper:</t>
        </r>
        <r>
          <rPr>
            <sz val="9"/>
            <color indexed="81"/>
            <rFont val="Tahoma"/>
            <family val="2"/>
          </rPr>
          <t xml:space="preserve">
For new or adj HDCP's, after their first 2 actual scores, they get the avg of those 2 scores as their WK1 &amp; WK2 score equivalents similar to players w established handicaps from previous year.
</t>
        </r>
      </text>
    </comment>
    <comment ref="J83" authorId="0" shapeId="0" xr:uid="{DD4E56ED-B696-4767-BE21-5BB8150A7A18}">
      <text>
        <r>
          <rPr>
            <b/>
            <sz val="9"/>
            <color indexed="81"/>
            <rFont val="Tahoma"/>
            <family val="2"/>
          </rPr>
          <t>Steve Casper:</t>
        </r>
        <r>
          <rPr>
            <sz val="9"/>
            <color indexed="81"/>
            <rFont val="Tahoma"/>
            <family val="2"/>
          </rPr>
          <t xml:space="preserve">
going from whites to red tees this yr</t>
        </r>
      </text>
    </comment>
    <comment ref="J90" authorId="0" shapeId="0" xr:uid="{61BB6389-9841-460F-901B-E7D7BD3E1B11}">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<sst xmlns="http://schemas.openxmlformats.org/spreadsheetml/2006/main" count="560" uniqueCount="198">
  <si>
    <t>Players</t>
  </si>
  <si>
    <t>Par</t>
  </si>
  <si>
    <t xml:space="preserve">Front 9 </t>
  </si>
  <si>
    <t>Hole 1</t>
  </si>
  <si>
    <t>Hole 2</t>
  </si>
  <si>
    <t>Hole 3</t>
  </si>
  <si>
    <t>Hole 4</t>
  </si>
  <si>
    <t>Hole 5</t>
  </si>
  <si>
    <t>Hole 6</t>
  </si>
  <si>
    <t>Hole 7</t>
  </si>
  <si>
    <t>Hole 8</t>
  </si>
  <si>
    <t>Hole 9</t>
  </si>
  <si>
    <t>Rounded</t>
  </si>
  <si>
    <t>Net</t>
  </si>
  <si>
    <t>Norman's Sharks</t>
  </si>
  <si>
    <t xml:space="preserve">9 Hole </t>
  </si>
  <si>
    <t>Trevino's Highballers</t>
  </si>
  <si>
    <t>Player</t>
  </si>
  <si>
    <t>Team</t>
  </si>
  <si>
    <t>Actual</t>
  </si>
  <si>
    <t>Wk1 HDCP</t>
  </si>
  <si>
    <t>Wk2 HDCP</t>
  </si>
  <si>
    <t xml:space="preserve">New=0, </t>
  </si>
  <si>
    <t>Team 1</t>
  </si>
  <si>
    <t>Actual Score</t>
  </si>
  <si>
    <t>Handicap</t>
  </si>
  <si>
    <t>Score</t>
  </si>
  <si>
    <t>Team 2</t>
  </si>
  <si>
    <t>Almasi, Andrew</t>
  </si>
  <si>
    <t>Mackie, Greg</t>
  </si>
  <si>
    <t>Monroe, Jim</t>
  </si>
  <si>
    <t>Almasi, Joe</t>
  </si>
  <si>
    <t>Centers, Jason</t>
  </si>
  <si>
    <t>Coulter, Ken</t>
  </si>
  <si>
    <t>Almasi, Matt</t>
  </si>
  <si>
    <t>Clark, John</t>
  </si>
  <si>
    <t>Jackson, Bob</t>
  </si>
  <si>
    <t>Almasi, Tom</t>
  </si>
  <si>
    <t>Stillson, Jeremy</t>
  </si>
  <si>
    <t>Price, Eric</t>
  </si>
  <si>
    <t>Askam, Tim</t>
  </si>
  <si>
    <t>Ehens, Matt</t>
  </si>
  <si>
    <t>Heinz, Dan (N)</t>
  </si>
  <si>
    <t>Babcock, Nick (N)</t>
  </si>
  <si>
    <t>Frietsch, Bill (N)</t>
  </si>
  <si>
    <t>Tuttle, Gene</t>
  </si>
  <si>
    <t>Balagna, Max (N)</t>
  </si>
  <si>
    <t>Roberson, Damon</t>
  </si>
  <si>
    <t>Cosby, Doug (N)</t>
  </si>
  <si>
    <t>Begner, Josh</t>
  </si>
  <si>
    <t>Evans, Ethan (N)</t>
  </si>
  <si>
    <t>Frye, Kevin</t>
  </si>
  <si>
    <t>Blum, Kenny</t>
  </si>
  <si>
    <t>Walraven, Noah (N)</t>
  </si>
  <si>
    <t>McKinty, John</t>
  </si>
  <si>
    <t>Blum, Tanner (N)</t>
  </si>
  <si>
    <t>Schmeig, Joel</t>
  </si>
  <si>
    <t>Blum, Tucker (N)</t>
  </si>
  <si>
    <t>Avg Team HDCP</t>
  </si>
  <si>
    <t>Bolton, Brook</t>
  </si>
  <si>
    <t>To Par</t>
  </si>
  <si>
    <t>Bourque, Philip</t>
  </si>
  <si>
    <t>Brown, Tim</t>
  </si>
  <si>
    <t>Watson's Kneeknockers</t>
  </si>
  <si>
    <t>The Caddyshacks</t>
  </si>
  <si>
    <t>Burwell, Brandon</t>
  </si>
  <si>
    <t>Team 3</t>
  </si>
  <si>
    <t>Team 10</t>
  </si>
  <si>
    <t>Cafferty, Pat</t>
  </si>
  <si>
    <t>Howard, Chris</t>
  </si>
  <si>
    <t>Carter, Greg</t>
  </si>
  <si>
    <t>Self, Dallas</t>
  </si>
  <si>
    <t>Casper, Steve</t>
  </si>
  <si>
    <t>Graves, Nate</t>
  </si>
  <si>
    <t>Ramsay, Dave</t>
  </si>
  <si>
    <t>Caulkins, Paul</t>
  </si>
  <si>
    <t>TBD</t>
  </si>
  <si>
    <t>Criswell, Larry</t>
  </si>
  <si>
    <t>Jehle, Scott</t>
  </si>
  <si>
    <t>Claerhout, Todd</t>
  </si>
  <si>
    <t>Thompson, Craig</t>
  </si>
  <si>
    <t>Prater, Todd (N)</t>
  </si>
  <si>
    <t>Homer, Keith (N)</t>
  </si>
  <si>
    <t>Ekstrand, Jared</t>
  </si>
  <si>
    <t>Cluskey, Ron</t>
  </si>
  <si>
    <t>Welch, Michael (N)</t>
  </si>
  <si>
    <t>Colgan, Jack</t>
  </si>
  <si>
    <t>Jehle, Nick</t>
  </si>
  <si>
    <t>Conklin, Tom</t>
  </si>
  <si>
    <t>Ewalt, Alex</t>
  </si>
  <si>
    <t>Copple, Jim</t>
  </si>
  <si>
    <t>Gary's Players</t>
  </si>
  <si>
    <t>Wannabe Masters</t>
  </si>
  <si>
    <t>Dunbar, Al</t>
  </si>
  <si>
    <t>Team 4</t>
  </si>
  <si>
    <t>Team 9</t>
  </si>
  <si>
    <t>Durst, Justin</t>
  </si>
  <si>
    <t>Thornton, Bryan</t>
  </si>
  <si>
    <t>Harmon, Aaron</t>
  </si>
  <si>
    <t>Steffes, Adam</t>
  </si>
  <si>
    <t>Hart, Seth</t>
  </si>
  <si>
    <t>Ludwig, Jay</t>
  </si>
  <si>
    <t>Guppy, Matt</t>
  </si>
  <si>
    <t>Evans, Clark</t>
  </si>
  <si>
    <t>Sumner, Branden (N)</t>
  </si>
  <si>
    <t>McCoy, Derek (N)</t>
  </si>
  <si>
    <t>Threw, Mick</t>
  </si>
  <si>
    <t>Phillips, Ralph</t>
  </si>
  <si>
    <t>Haulk, Jake</t>
  </si>
  <si>
    <t>Ewalt, Britt</t>
  </si>
  <si>
    <t>Maier, Tom</t>
  </si>
  <si>
    <t>Jansen, Coe (N)</t>
  </si>
  <si>
    <t>Fletcher, Mat</t>
  </si>
  <si>
    <t>Franks, Jason (N)</t>
  </si>
  <si>
    <t>Ott, Alex</t>
  </si>
  <si>
    <t>Shreck, Adam</t>
  </si>
  <si>
    <t>Northrup, Jim</t>
  </si>
  <si>
    <t>Halloway, Chad</t>
  </si>
  <si>
    <t>The Golden Bears</t>
  </si>
  <si>
    <t>Arnie's Army</t>
  </si>
  <si>
    <t>Team 5</t>
  </si>
  <si>
    <t>Team 8</t>
  </si>
  <si>
    <t>Harms, Tim</t>
  </si>
  <si>
    <t>Urbanc, Moke</t>
  </si>
  <si>
    <t>Putrich, Josh</t>
  </si>
  <si>
    <t>Patterson, Jim</t>
  </si>
  <si>
    <t>Monroe, Nate</t>
  </si>
  <si>
    <t>Johns, Nate</t>
  </si>
  <si>
    <t>Ruff, Jake (N)</t>
  </si>
  <si>
    <t>Price, Curt</t>
  </si>
  <si>
    <t>Peterson, Andy (N)</t>
  </si>
  <si>
    <t>Pierson, Greg (N)</t>
  </si>
  <si>
    <t>Reick, Jon (N)</t>
  </si>
  <si>
    <t>Kirvin, Zach</t>
  </si>
  <si>
    <t>Weiskopf's Wiseguys</t>
  </si>
  <si>
    <t>Hogan's Heroes</t>
  </si>
  <si>
    <t>Team 6</t>
  </si>
  <si>
    <t xml:space="preserve">Team 7 </t>
  </si>
  <si>
    <t>Stover, Kyle</t>
  </si>
  <si>
    <t>Miller, Steven</t>
  </si>
  <si>
    <t>Nader, James</t>
  </si>
  <si>
    <t>Pierson, Brent</t>
  </si>
  <si>
    <t>Wiebler, David</t>
  </si>
  <si>
    <t>Stillson, Ray</t>
  </si>
  <si>
    <t>Renner, Mike (N)</t>
  </si>
  <si>
    <t>Place</t>
  </si>
  <si>
    <t>Points</t>
  </si>
  <si>
    <t>WK#</t>
  </si>
  <si>
    <t>Thursday Dates</t>
  </si>
  <si>
    <t>Team 7</t>
  </si>
  <si>
    <t>Matches by seed - 1 vs 2, 3 vs 4, 5 vs 6, 7 vs 8, 9 vs 10</t>
  </si>
  <si>
    <t xml:space="preserve">Matches by seed - 1 vs 10, 2 vs 9, 3 vs 8, 4 vs 7, 5 vs 6  </t>
  </si>
  <si>
    <t>9 hole scramble @ 5 PM, Banquet Dinner &amp; Awards After</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</si>
  <si>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</si>
  <si>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</si>
  <si>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</si>
  <si>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</si>
  <si>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</si>
  <si>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</si>
  <si>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</si>
  <si>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</si>
  <si>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</si>
  <si>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</si>
  <si>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</si>
  <si>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</si>
  <si>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</si>
  <si>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(8/1 &amp; 8/8) - Win = 2, tie = 1 ; </t>
    </r>
    <r>
      <rPr>
        <sz val="11"/>
        <color rgb="FFE26B0A"/>
        <rFont val="Calibri"/>
        <family val="2"/>
      </rPr>
      <t>(Point standings sorted left to right)</t>
    </r>
  </si>
  <si>
    <t>HDCP PAR =</t>
  </si>
  <si>
    <t xml:space="preserve">2024 Actual Scores </t>
  </si>
  <si>
    <t>Weekly Handicap - will be based on 4 best scores, once attendance reaches 4, Wk 1 - Hdcp score equivlant will drop off, once attend = 6 wk1 - Hdcp seed 2 drops off)</t>
  </si>
  <si>
    <t>Name</t>
  </si>
  <si>
    <t>2024 Status ?</t>
  </si>
  <si>
    <t>2024 Team #</t>
  </si>
  <si>
    <t>Wk 1 - HDCP Score Equivlant</t>
  </si>
  <si>
    <t>Wk 1 -F9</t>
  </si>
  <si>
    <t>Wk 1 - HDCP</t>
  </si>
  <si>
    <t>Wk 2 - HDCP</t>
  </si>
  <si>
    <t>Attendance</t>
  </si>
  <si>
    <t xml:space="preserve">new = 0, HCDP Special Adj - 1, not new = 2, </t>
  </si>
  <si>
    <t>New League Members - First 2 SCORES, Handicap will be calculated using the following Formula and Gross Score Ranges.</t>
  </si>
  <si>
    <t>Pct to Calc Handicap for this Range</t>
  </si>
  <si>
    <t>Gross Score Ranges</t>
  </si>
  <si>
    <t>up to 46</t>
  </si>
  <si>
    <t>47-55</t>
  </si>
  <si>
    <t>56 - 69</t>
  </si>
  <si>
    <t>70+</t>
  </si>
  <si>
    <t xml:space="preserve"> </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</si>
  <si>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</si>
  <si>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</si>
  <si>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</si>
  <si>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</si>
  <si>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</si>
  <si>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HDCP's will be based on up to the best 4 scores. After a player has 7 current year scores, the HDCP will be based on the  players 5 best scores.</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</si>
  <si>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</si>
  <si>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</si>
  <si>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 xml:space="preserve">2024 MLC Men's League </t>
  </si>
  <si>
    <t>F9</t>
  </si>
  <si>
    <t>Top 10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</si>
</sst>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19" x14ac:knownFonts="1">
    <font>
      <sz val="11"/>
      <color theme="1"/>
      <name val="Calibri"/>
      <family val="2"/>
      <scheme val="minor"/>
    </font>
    <font>
      <sz val="10"/>
      <name val="Arial"/>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4"/>
      <color rgb="FFFF0000"/>
      <name val="Calibri"/>
      <family val="2"/>
    </font>
    <font>
      <b/>
      <i/>
      <sz val="11"/>
      <name val="Calibri"/>
      <family val="2"/>
    </font>
    <font>
      <sz val="12"/>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b/>
      <sz val="9"/>
      <color indexed="81"/>
      <name val="Tahoma"/>
      <family val="2"/>
    </font>
    <font>
      <sz val="9"/>
      <color indexed="81"/>
      <name val="Tahoma"/>
      <family val="2"/>
    </font>
    <font>
      <sz val="11"/>
      <color rgb="FF000000"/>
      <name val="Calibri"/>
      <family val="2"/>
    </font>
    <font>
      <sz val="14"/>
      <color rgb="FF000000"/>
      <name val="Cambria"/>
      <family val="2"/>
    </font>
  </fonts>
  <fills count="18">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FFFF00"/>
        <bgColor rgb="FF000000"/>
      </patternFill>
    </fill>
    <fill>
      <patternFill patternType="solid">
        <fgColor rgb="FFFFFFFF"/>
        <bgColor rgb="FF000000"/>
      </patternFill>
    </fill>
    <fill>
      <patternFill patternType="solid">
        <fgColor rgb="FFEBF1DE"/>
        <bgColor rgb="FF000000"/>
      </patternFill>
    </fill>
    <fill>
      <patternFill patternType="solid">
        <fgColor rgb="FFFFFF99"/>
        <bgColor rgb="FF000000"/>
      </patternFill>
    </fill>
    <fill>
      <patternFill patternType="solid">
        <fgColor rgb="FFFFFFCC"/>
        <bgColor rgb="FF000000"/>
      </patternFill>
    </fill>
    <fill>
      <patternFill patternType="solid">
        <fgColor rgb="FFB8CCE4"/>
        <bgColor rgb="FF000000"/>
      </patternFill>
    </fill>
    <fill>
      <patternFill patternType="solid">
        <fgColor rgb="FF963634"/>
        <bgColor rgb="FF963634"/>
      </patternFill>
    </fill>
    <fill>
      <patternFill patternType="solid">
        <fgColor rgb="FFFABF8F"/>
        <bgColor rgb="FF000000"/>
      </patternFill>
    </fill>
    <fill>
      <patternFill patternType="solid">
        <fgColor rgb="FFB7DEE8"/>
        <bgColor rgb="FF000000"/>
      </patternFill>
    </fill>
    <fill>
      <patternFill patternType="solid">
        <fgColor rgb="FFC4D79B"/>
        <bgColor rgb="FF000000"/>
      </patternFill>
    </fill>
    <fill>
      <patternFill patternType="solid">
        <fgColor rgb="FF92D050"/>
        <bgColor rgb="FF000000"/>
      </patternFill>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41">
    <xf numFmtId="0" fontId="0" fillId="0" borderId="0" xfId="0"/>
    <xf numFmtId="0" fontId="2" fillId="2" borderId="8" xfId="0" applyFont="1" applyFill="1" applyBorder="1" applyAlignment="1">
      <alignment horizontal="center"/>
    </xf>
    <xf numFmtId="0" fontId="3" fillId="0" borderId="0" xfId="1" applyFont="1"/>
    <xf numFmtId="0" fontId="4" fillId="0" borderId="0" xfId="1" applyFont="1"/>
    <xf numFmtId="0" fontId="4" fillId="0" borderId="0" xfId="1" applyFont="1" applyAlignment="1">
      <alignment horizontal="center"/>
    </xf>
    <xf numFmtId="0" fontId="5" fillId="0" borderId="0" xfId="1" applyFont="1" applyAlignment="1">
      <alignment horizontal="center"/>
    </xf>
    <xf numFmtId="14" fontId="4" fillId="0" borderId="0" xfId="1" applyNumberFormat="1" applyFont="1" applyAlignment="1">
      <alignment horizontal="left"/>
    </xf>
    <xf numFmtId="0" fontId="3" fillId="0" borderId="0" xfId="1" applyFont="1" applyAlignment="1">
      <alignment horizontal="center"/>
    </xf>
    <xf numFmtId="0" fontId="3" fillId="0" borderId="0" xfId="1" applyFont="1" applyAlignment="1">
      <alignment horizontal="left"/>
    </xf>
    <xf numFmtId="0" fontId="6" fillId="0" borderId="0" xfId="1" applyFont="1" applyAlignment="1">
      <alignment horizontal="center"/>
    </xf>
    <xf numFmtId="0" fontId="7" fillId="0" borderId="0" xfId="0" applyFont="1"/>
    <xf numFmtId="0" fontId="8" fillId="0" borderId="0" xfId="0" applyFont="1"/>
    <xf numFmtId="0" fontId="3" fillId="3" borderId="1" xfId="1" applyFont="1" applyFill="1" applyBorder="1" applyAlignment="1">
      <alignment horizontal="center"/>
    </xf>
    <xf numFmtId="0" fontId="3" fillId="3" borderId="2" xfId="1" applyFont="1" applyFill="1" applyBorder="1" applyAlignment="1">
      <alignment horizontal="center"/>
    </xf>
    <xf numFmtId="0" fontId="2" fillId="0" borderId="0" xfId="0" applyFont="1"/>
    <xf numFmtId="0" fontId="6" fillId="0" borderId="0" xfId="1" applyFont="1"/>
    <xf numFmtId="14" fontId="9" fillId="0" borderId="0" xfId="1" applyNumberFormat="1" applyFont="1" applyAlignment="1">
      <alignment horizontal="center"/>
    </xf>
    <xf numFmtId="0" fontId="7" fillId="4" borderId="0" xfId="0" applyFont="1" applyFill="1"/>
    <xf numFmtId="0" fontId="3" fillId="3" borderId="3" xfId="1" applyFont="1" applyFill="1" applyBorder="1" applyAlignment="1">
      <alignment horizontal="center"/>
    </xf>
    <xf numFmtId="0" fontId="3" fillId="3" borderId="0" xfId="1" applyFont="1" applyFill="1" applyAlignment="1">
      <alignment horizontal="center"/>
    </xf>
    <xf numFmtId="0" fontId="2" fillId="4" borderId="0" xfId="0" applyFont="1" applyFill="1" applyAlignment="1">
      <alignment wrapText="1"/>
    </xf>
    <xf numFmtId="0" fontId="3" fillId="5" borderId="4" xfId="1" applyFont="1" applyFill="1" applyBorder="1"/>
    <xf numFmtId="0" fontId="3" fillId="5" borderId="4" xfId="1" applyFont="1" applyFill="1" applyBorder="1" applyAlignment="1">
      <alignment horizontal="center"/>
    </xf>
    <xf numFmtId="0" fontId="3" fillId="4" borderId="4" xfId="1" applyFont="1" applyFill="1" applyBorder="1" applyAlignment="1">
      <alignment horizontal="center"/>
    </xf>
    <xf numFmtId="0" fontId="3" fillId="5" borderId="4" xfId="1" applyFont="1" applyFill="1" applyBorder="1" applyAlignment="1">
      <alignment wrapText="1"/>
    </xf>
    <xf numFmtId="0" fontId="3" fillId="4" borderId="4" xfId="1" applyFont="1" applyFill="1" applyBorder="1" applyAlignment="1">
      <alignment horizontal="center" wrapText="1"/>
    </xf>
    <xf numFmtId="0" fontId="3" fillId="3" borderId="5" xfId="1" applyFont="1" applyFill="1" applyBorder="1" applyAlignment="1">
      <alignment horizontal="center"/>
    </xf>
    <xf numFmtId="0" fontId="3" fillId="3" borderId="6" xfId="1" applyFont="1" applyFill="1" applyBorder="1" applyAlignment="1">
      <alignment horizontal="center"/>
    </xf>
    <xf numFmtId="0" fontId="2" fillId="4" borderId="0" xfId="0" applyFont="1" applyFill="1"/>
    <xf numFmtId="0" fontId="2" fillId="6" borderId="0" xfId="0" applyFont="1" applyFill="1"/>
    <xf numFmtId="0" fontId="3" fillId="5" borderId="7" xfId="1" applyFont="1" applyFill="1" applyBorder="1"/>
    <xf numFmtId="0" fontId="3" fillId="5" borderId="7" xfId="1" applyFont="1" applyFill="1" applyBorder="1" applyAlignment="1">
      <alignment horizontal="center"/>
    </xf>
    <xf numFmtId="0" fontId="3" fillId="4" borderId="7" xfId="1" applyFont="1" applyFill="1" applyBorder="1" applyAlignment="1">
      <alignment horizontal="center"/>
    </xf>
    <xf numFmtId="0" fontId="10" fillId="0" borderId="8" xfId="0" applyFont="1" applyBorder="1"/>
    <xf numFmtId="1" fontId="7" fillId="7" borderId="8" xfId="0" applyNumberFormat="1" applyFont="1" applyFill="1" applyBorder="1" applyAlignment="1">
      <alignment horizontal="center"/>
    </xf>
    <xf numFmtId="0" fontId="6" fillId="0" borderId="0" xfId="1" applyFont="1" applyAlignment="1">
      <alignment horizontal="center" vertical="center"/>
    </xf>
    <xf numFmtId="1" fontId="7" fillId="0" borderId="0" xfId="0" applyNumberFormat="1" applyFont="1" applyAlignment="1">
      <alignment horizontal="center"/>
    </xf>
    <xf numFmtId="0" fontId="7" fillId="8" borderId="8" xfId="0" applyFont="1" applyFill="1" applyBorder="1" applyAlignment="1">
      <alignment horizontal="left" indent="1"/>
    </xf>
    <xf numFmtId="1" fontId="7" fillId="8" borderId="8" xfId="0" applyNumberFormat="1" applyFont="1" applyFill="1" applyBorder="1" applyAlignment="1">
      <alignment horizontal="center"/>
    </xf>
    <xf numFmtId="0" fontId="10" fillId="7" borderId="8" xfId="0" applyFont="1" applyFill="1" applyBorder="1"/>
    <xf numFmtId="1" fontId="7" fillId="9" borderId="0" xfId="0" applyNumberFormat="1" applyFont="1" applyFill="1" applyAlignment="1">
      <alignment horizontal="center"/>
    </xf>
    <xf numFmtId="0" fontId="7" fillId="7" borderId="8" xfId="0" applyFont="1" applyFill="1" applyBorder="1" applyAlignment="1">
      <alignment horizontal="left" indent="1"/>
    </xf>
    <xf numFmtId="0" fontId="7" fillId="0" borderId="8" xfId="0" applyFont="1" applyBorder="1" applyAlignment="1">
      <alignment horizontal="left" indent="1"/>
    </xf>
    <xf numFmtId="0" fontId="3" fillId="7" borderId="8" xfId="1" applyFont="1" applyFill="1" applyBorder="1" applyAlignment="1">
      <alignment horizontal="center"/>
    </xf>
    <xf numFmtId="0" fontId="6" fillId="7" borderId="8" xfId="1" applyFont="1" applyFill="1" applyBorder="1" applyAlignment="1">
      <alignment horizontal="center"/>
    </xf>
    <xf numFmtId="164" fontId="6" fillId="7" borderId="8" xfId="1" applyNumberFormat="1" applyFont="1" applyFill="1" applyBorder="1" applyAlignment="1">
      <alignment horizontal="center"/>
    </xf>
    <xf numFmtId="1" fontId="6" fillId="7" borderId="8" xfId="1" applyNumberFormat="1" applyFont="1" applyFill="1" applyBorder="1" applyAlignment="1">
      <alignment horizontal="center"/>
    </xf>
    <xf numFmtId="0" fontId="3" fillId="0" borderId="8" xfId="1" applyFont="1" applyBorder="1" applyAlignment="1">
      <alignment horizontal="center"/>
    </xf>
    <xf numFmtId="0" fontId="6" fillId="0" borderId="8" xfId="1" applyFont="1" applyBorder="1" applyAlignment="1">
      <alignment horizontal="center"/>
    </xf>
    <xf numFmtId="164" fontId="6" fillId="0" borderId="8" xfId="1" applyNumberFormat="1" applyFont="1" applyBorder="1" applyAlignment="1">
      <alignment horizontal="center"/>
    </xf>
    <xf numFmtId="0" fontId="3" fillId="0" borderId="8" xfId="1" applyFont="1" applyBorder="1"/>
    <xf numFmtId="1" fontId="7" fillId="0" borderId="8" xfId="0" applyNumberFormat="1" applyFont="1" applyBorder="1" applyAlignment="1">
      <alignment horizontal="center"/>
    </xf>
    <xf numFmtId="0" fontId="3" fillId="5" borderId="8" xfId="1" applyFont="1" applyFill="1" applyBorder="1"/>
    <xf numFmtId="0" fontId="3" fillId="5" borderId="8" xfId="1" applyFont="1" applyFill="1" applyBorder="1" applyAlignment="1">
      <alignment horizontal="center"/>
    </xf>
    <xf numFmtId="0" fontId="3" fillId="4" borderId="8" xfId="1" applyFont="1" applyFill="1" applyBorder="1" applyAlignment="1">
      <alignment horizontal="center"/>
    </xf>
    <xf numFmtId="0" fontId="11" fillId="0" borderId="8" xfId="0" applyFont="1" applyBorder="1"/>
    <xf numFmtId="1" fontId="7" fillId="10" borderId="8" xfId="0" applyNumberFormat="1" applyFont="1" applyFill="1" applyBorder="1" applyAlignment="1">
      <alignment horizontal="center"/>
    </xf>
    <xf numFmtId="1" fontId="6" fillId="8" borderId="8" xfId="1" applyNumberFormat="1" applyFont="1" applyFill="1" applyBorder="1" applyAlignment="1">
      <alignment horizontal="center"/>
    </xf>
    <xf numFmtId="0" fontId="7" fillId="0" borderId="9" xfId="0" applyFont="1" applyBorder="1" applyAlignment="1">
      <alignment horizontal="left"/>
    </xf>
    <xf numFmtId="0" fontId="7" fillId="0" borderId="0" xfId="0" applyFont="1" applyAlignment="1">
      <alignment horizontal="left"/>
    </xf>
    <xf numFmtId="0" fontId="3" fillId="0" borderId="9" xfId="1" applyFont="1" applyBorder="1"/>
    <xf numFmtId="0" fontId="6" fillId="0" borderId="9" xfId="1" applyFont="1" applyBorder="1" applyAlignment="1">
      <alignment horizontal="center"/>
    </xf>
    <xf numFmtId="164" fontId="6" fillId="0" borderId="9" xfId="1" applyNumberFormat="1" applyFont="1" applyBorder="1" applyAlignment="1">
      <alignment horizontal="center"/>
    </xf>
    <xf numFmtId="1" fontId="7" fillId="0" borderId="9" xfId="0" applyNumberFormat="1" applyFont="1" applyBorder="1" applyAlignment="1">
      <alignment horizontal="center"/>
    </xf>
    <xf numFmtId="2" fontId="11" fillId="7" borderId="8" xfId="0" applyNumberFormat="1" applyFont="1" applyFill="1" applyBorder="1" applyAlignment="1">
      <alignment horizontal="left"/>
    </xf>
    <xf numFmtId="0" fontId="3" fillId="0" borderId="2" xfId="1" applyFont="1" applyBorder="1"/>
    <xf numFmtId="0" fontId="6" fillId="0" borderId="2" xfId="1" applyFont="1" applyBorder="1" applyAlignment="1">
      <alignment horizontal="center"/>
    </xf>
    <xf numFmtId="164" fontId="6" fillId="0" borderId="2" xfId="1" applyNumberFormat="1" applyFont="1" applyBorder="1" applyAlignment="1">
      <alignment horizontal="center"/>
    </xf>
    <xf numFmtId="1" fontId="7" fillId="0" borderId="2" xfId="0" applyNumberFormat="1" applyFont="1" applyBorder="1" applyAlignment="1">
      <alignment horizontal="center"/>
    </xf>
    <xf numFmtId="0" fontId="6" fillId="0" borderId="10" xfId="0" applyFont="1" applyBorder="1" applyAlignment="1">
      <alignment horizontal="left"/>
    </xf>
    <xf numFmtId="0" fontId="6" fillId="0" borderId="9" xfId="0" applyFont="1" applyBorder="1" applyAlignment="1">
      <alignment horizontal="left"/>
    </xf>
    <xf numFmtId="0" fontId="7" fillId="0" borderId="9" xfId="0" applyFont="1" applyBorder="1"/>
    <xf numFmtId="0" fontId="7" fillId="0" borderId="11" xfId="0" applyFont="1" applyBorder="1"/>
    <xf numFmtId="0" fontId="2" fillId="11" borderId="8" xfId="0" applyFont="1" applyFill="1" applyBorder="1" applyAlignment="1">
      <alignment horizontal="center"/>
    </xf>
    <xf numFmtId="0" fontId="13" fillId="12" borderId="0" xfId="0" applyFont="1" applyFill="1" applyAlignment="1">
      <alignment horizontal="center"/>
    </xf>
    <xf numFmtId="0" fontId="14" fillId="12" borderId="0" xfId="0" applyFont="1" applyFill="1" applyAlignment="1">
      <alignment horizontal="center"/>
    </xf>
    <xf numFmtId="0" fontId="11" fillId="8" borderId="8" xfId="0" applyFont="1" applyFill="1" applyBorder="1" applyAlignment="1">
      <alignment horizontal="center"/>
    </xf>
    <xf numFmtId="165" fontId="11" fillId="8" borderId="8" xfId="0" applyNumberFormat="1" applyFont="1" applyFill="1" applyBorder="1" applyAlignment="1">
      <alignment horizontal="center"/>
    </xf>
    <xf numFmtId="1" fontId="11" fillId="8" borderId="8" xfId="0" applyNumberFormat="1" applyFont="1" applyFill="1" applyBorder="1" applyAlignment="1">
      <alignment horizontal="center"/>
    </xf>
    <xf numFmtId="1" fontId="11" fillId="7" borderId="8" xfId="0" applyNumberFormat="1" applyFont="1" applyFill="1" applyBorder="1" applyAlignment="1">
      <alignment horizontal="center"/>
    </xf>
    <xf numFmtId="0" fontId="11" fillId="0" borderId="8" xfId="0" applyFont="1" applyBorder="1" applyAlignment="1">
      <alignment horizontal="center"/>
    </xf>
    <xf numFmtId="0" fontId="11" fillId="7" borderId="8" xfId="0" applyFont="1" applyFill="1" applyBorder="1" applyAlignment="1">
      <alignment horizontal="center"/>
    </xf>
    <xf numFmtId="165" fontId="11" fillId="7" borderId="8" xfId="0" applyNumberFormat="1" applyFont="1" applyFill="1" applyBorder="1" applyAlignment="1">
      <alignment horizontal="center"/>
    </xf>
    <xf numFmtId="1" fontId="11" fillId="0" borderId="8" xfId="0" applyNumberFormat="1" applyFont="1" applyBorder="1" applyAlignment="1">
      <alignment horizontal="center"/>
    </xf>
    <xf numFmtId="0" fontId="7" fillId="0" borderId="9" xfId="0" applyFont="1" applyBorder="1" applyAlignment="1">
      <alignment horizontal="center"/>
    </xf>
    <xf numFmtId="0" fontId="7" fillId="0" borderId="11" xfId="0" applyFont="1" applyBorder="1" applyAlignment="1">
      <alignment horizontal="center"/>
    </xf>
    <xf numFmtId="1" fontId="7" fillId="6" borderId="0" xfId="0" applyNumberFormat="1" applyFont="1" applyFill="1" applyAlignment="1">
      <alignment horizontal="center"/>
    </xf>
    <xf numFmtId="0" fontId="7" fillId="0" borderId="0" xfId="0" applyFont="1" applyAlignment="1">
      <alignment horizontal="center"/>
    </xf>
    <xf numFmtId="0" fontId="6" fillId="3" borderId="10" xfId="1" applyFont="1" applyFill="1" applyBorder="1" applyAlignment="1">
      <alignment horizontal="center"/>
    </xf>
    <xf numFmtId="0" fontId="6" fillId="3" borderId="9" xfId="1" applyFont="1" applyFill="1" applyBorder="1" applyAlignment="1">
      <alignment horizontal="center"/>
    </xf>
    <xf numFmtId="0" fontId="6" fillId="3" borderId="11" xfId="1" applyFont="1" applyFill="1" applyBorder="1" applyAlignment="1">
      <alignment horizontal="center"/>
    </xf>
    <xf numFmtId="164" fontId="6" fillId="0" borderId="0" xfId="1" applyNumberFormat="1" applyFont="1" applyAlignment="1">
      <alignment horizontal="center"/>
    </xf>
    <xf numFmtId="1" fontId="6" fillId="0" borderId="0" xfId="1" applyNumberFormat="1" applyFont="1" applyAlignment="1">
      <alignment horizontal="center"/>
    </xf>
    <xf numFmtId="166" fontId="6" fillId="0" borderId="0" xfId="2" applyNumberFormat="1" applyFont="1" applyFill="1" applyBorder="1" applyAlignment="1"/>
    <xf numFmtId="166" fontId="6" fillId="0" borderId="0" xfId="1" applyNumberFormat="1" applyFont="1"/>
    <xf numFmtId="9" fontId="6" fillId="0" borderId="0" xfId="2" applyFont="1" applyFill="1" applyBorder="1" applyAlignment="1"/>
    <xf numFmtId="0" fontId="7" fillId="0" borderId="0" xfId="0" applyFont="1" applyAlignment="1">
      <alignment horizontal="center" wrapText="1"/>
    </xf>
    <xf numFmtId="0" fontId="7" fillId="13" borderId="10" xfId="0" applyFont="1" applyFill="1" applyBorder="1" applyAlignment="1">
      <alignment horizontal="right"/>
    </xf>
    <xf numFmtId="164" fontId="7" fillId="13" borderId="11" xfId="0" applyNumberFormat="1" applyFont="1" applyFill="1" applyBorder="1" applyAlignment="1">
      <alignment horizontal="center"/>
    </xf>
    <xf numFmtId="0" fontId="7" fillId="13" borderId="0" xfId="0" applyFont="1" applyFill="1" applyAlignment="1">
      <alignment horizontal="left"/>
    </xf>
    <xf numFmtId="0" fontId="7" fillId="13" borderId="0" xfId="0" applyFont="1" applyFill="1" applyAlignment="1">
      <alignment horizontal="center"/>
    </xf>
    <xf numFmtId="0" fontId="7" fillId="10" borderId="0" xfId="0" applyFont="1" applyFill="1"/>
    <xf numFmtId="0" fontId="7" fillId="0" borderId="13" xfId="0" applyFont="1" applyBorder="1"/>
    <xf numFmtId="0" fontId="7" fillId="0" borderId="13" xfId="0" applyFont="1" applyBorder="1" applyAlignment="1">
      <alignment horizontal="center" wrapText="1"/>
    </xf>
    <xf numFmtId="0" fontId="7" fillId="4" borderId="13" xfId="0" applyFont="1" applyFill="1" applyBorder="1" applyAlignment="1">
      <alignment horizontal="center" wrapText="1"/>
    </xf>
    <xf numFmtId="0" fontId="2" fillId="8" borderId="14" xfId="0" applyFont="1" applyFill="1" applyBorder="1" applyAlignment="1">
      <alignment horizontal="center" wrapText="1"/>
    </xf>
    <xf numFmtId="0" fontId="7" fillId="14" borderId="13" xfId="0" applyFont="1" applyFill="1" applyBorder="1" applyAlignment="1">
      <alignment wrapText="1"/>
    </xf>
    <xf numFmtId="0" fontId="2" fillId="8" borderId="13" xfId="0" applyFont="1" applyFill="1" applyBorder="1" applyAlignment="1">
      <alignment horizont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7" fillId="9" borderId="0" xfId="0" applyFont="1" applyFill="1"/>
    <xf numFmtId="0" fontId="7" fillId="7" borderId="8" xfId="0" applyFont="1" applyFill="1" applyBorder="1" applyAlignment="1">
      <alignment horizontal="center" wrapText="1"/>
    </xf>
    <xf numFmtId="1" fontId="7" fillId="7" borderId="13" xfId="0" applyNumberFormat="1" applyFont="1" applyFill="1" applyBorder="1" applyAlignment="1">
      <alignment horizontal="center"/>
    </xf>
    <xf numFmtId="0" fontId="7" fillId="7" borderId="13" xfId="0" applyFont="1" applyFill="1" applyBorder="1" applyAlignment="1">
      <alignment horizontal="center"/>
    </xf>
    <xf numFmtId="0" fontId="7" fillId="7" borderId="13" xfId="0" applyFont="1" applyFill="1" applyBorder="1" applyAlignment="1">
      <alignment horizontal="center" vertical="center"/>
    </xf>
    <xf numFmtId="0" fontId="17" fillId="7" borderId="0" xfId="0" applyFont="1" applyFill="1" applyAlignment="1">
      <alignment horizontal="center" vertical="center"/>
    </xf>
    <xf numFmtId="0" fontId="7" fillId="0" borderId="8" xfId="0" applyFont="1" applyBorder="1"/>
    <xf numFmtId="49" fontId="7" fillId="0" borderId="8" xfId="0" applyNumberFormat="1" applyFont="1" applyBorder="1"/>
    <xf numFmtId="0" fontId="7" fillId="0" borderId="8" xfId="0" applyFont="1" applyBorder="1" applyAlignment="1">
      <alignment horizontal="center"/>
    </xf>
    <xf numFmtId="0" fontId="18" fillId="0" borderId="0" xfId="0" applyFont="1"/>
    <xf numFmtId="0" fontId="7" fillId="16" borderId="0" xfId="0" applyFont="1" applyFill="1"/>
    <xf numFmtId="0" fontId="18" fillId="0" borderId="11" xfId="0" applyFont="1" applyBorder="1"/>
    <xf numFmtId="0" fontId="18" fillId="0" borderId="8" xfId="0" applyFont="1" applyBorder="1"/>
    <xf numFmtId="49" fontId="7" fillId="0" borderId="0" xfId="0" applyNumberFormat="1" applyFont="1"/>
    <xf numFmtId="0" fontId="18" fillId="0" borderId="0" xfId="0" applyFont="1" applyAlignment="1">
      <alignment horizontal="center"/>
    </xf>
    <xf numFmtId="0" fontId="7" fillId="0" borderId="15" xfId="0" applyFont="1" applyBorder="1"/>
    <xf numFmtId="0" fontId="11" fillId="0" borderId="0" xfId="0" applyFont="1"/>
    <xf numFmtId="0" fontId="11" fillId="0" borderId="0" xfId="0" applyFont="1" applyAlignment="1">
      <alignment horizontal="center"/>
    </xf>
    <xf numFmtId="0" fontId="7" fillId="0" borderId="0" xfId="0" applyFont="1" applyAlignment="1">
      <alignment horizontal="center" vertical="center"/>
    </xf>
    <xf numFmtId="0" fontId="7" fillId="8" borderId="0" xfId="0" applyFont="1" applyFill="1" applyAlignment="1">
      <alignment horizontal="center"/>
    </xf>
    <xf numFmtId="0" fontId="2" fillId="0" borderId="12" xfId="0" applyFont="1" applyBorder="1" applyAlignment="1">
      <alignment horizontal="center" wrapText="1"/>
    </xf>
    <xf numFmtId="0" fontId="7" fillId="15" borderId="0" xfId="0" quotePrefix="1" applyFont="1" applyFill="1"/>
    <xf numFmtId="0" fontId="2" fillId="17" borderId="0" xfId="0" applyFont="1" applyFill="1"/>
    <xf numFmtId="0" fontId="11" fillId="0" borderId="10" xfId="0" applyFont="1" applyBorder="1" applyAlignment="1">
      <alignment horizontal="center" vertical="center"/>
    </xf>
    <xf numFmtId="0" fontId="7" fillId="0" borderId="9" xfId="0" applyFont="1" applyBorder="1" applyAlignment="1">
      <alignment horizontal="center"/>
    </xf>
    <xf numFmtId="0" fontId="7" fillId="0" borderId="11" xfId="0" applyFont="1" applyBorder="1" applyAlignment="1">
      <alignment horizontal="center"/>
    </xf>
    <xf numFmtId="0" fontId="11" fillId="0" borderId="10" xfId="0" applyFont="1" applyBorder="1" applyAlignment="1">
      <alignment horizontal="center"/>
    </xf>
    <xf numFmtId="0" fontId="7" fillId="0" borderId="9" xfId="0" applyFont="1" applyBorder="1"/>
    <xf numFmtId="0" fontId="7" fillId="0" borderId="11" xfId="0" applyFont="1" applyBorder="1"/>
    <xf numFmtId="0" fontId="7" fillId="0" borderId="8" xfId="0" applyFont="1" applyBorder="1" applyAlignment="1">
      <alignment horizontal="center"/>
    </xf>
    <xf numFmtId="0" fontId="7" fillId="0" borderId="8" xfId="0" applyFont="1" applyBorder="1"/>
  </cellXfs>
  <cellStyles count="3">
    <cellStyle name="Normal" xfId="0" builtinId="0"/>
    <cellStyle name="Normal 3 2" xfId="1" xr:uid="{17873989-54B0-4D0C-B4A8-CFCBB21D032C}"/>
    <cellStyle name="Percent 2" xfId="2" xr:uid="{0868FA30-DAF1-4E90-9ABB-21DA9F444804}"/>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95</xdr:row>
      <xdr:rowOff>0</xdr:rowOff>
    </xdr:from>
    <xdr:to>
      <xdr:col>5</xdr:col>
      <xdr:colOff>1248457</xdr:colOff>
      <xdr:row>111</xdr:row>
      <xdr:rowOff>152855</xdr:rowOff>
    </xdr:to>
    <xdr:pic>
      <xdr:nvPicPr>
        <xdr:cNvPr id="2" name="Picture 1">
          <a:extLst>
            <a:ext uri="{FF2B5EF4-FFF2-40B4-BE49-F238E27FC236}">
              <a16:creationId xmlns:a16="http://schemas.microsoft.com/office/drawing/2014/main" id="{9CDD7C05-A4A0-F65A-2FDF-19B3653F9F3E}"/>
            </a:ext>
          </a:extLst>
        </xdr:cNvPr>
        <xdr:cNvPicPr>
          <a:picLocks noChangeAspect="1"/>
        </xdr:cNvPicPr>
      </xdr:nvPicPr>
      <xdr:blipFill>
        <a:blip xmlns:r="http://schemas.openxmlformats.org/officeDocument/2006/relationships" r:embed="rId1"/>
        <a:stretch>
          <a:fillRect/>
        </a:stretch>
      </xdr:blipFill>
      <xdr:spPr>
        <a:xfrm>
          <a:off x="285750" y="19097625"/>
          <a:ext cx="4887007" cy="3258005"/>
        </a:xfrm>
        <a:prstGeom prst="rect">
          <a:avLst/>
        </a:prstGeom>
      </xdr:spPr>
    </xdr:pic>
    <xdr:clientData/>
  </xdr:twoCellAnchor>
  <xdr:twoCellAnchor editAs="oneCell">
    <xdr:from>
      <xdr:col>1</xdr:col>
      <xdr:colOff>0</xdr:colOff>
      <xdr:row>113</xdr:row>
      <xdr:rowOff>0</xdr:rowOff>
    </xdr:from>
    <xdr:to>
      <xdr:col>5</xdr:col>
      <xdr:colOff>1286562</xdr:colOff>
      <xdr:row>130</xdr:row>
      <xdr:rowOff>48084</xdr:rowOff>
    </xdr:to>
    <xdr:pic>
      <xdr:nvPicPr>
        <xdr:cNvPr id="3" name="Picture 2">
          <a:extLst>
            <a:ext uri="{FF2B5EF4-FFF2-40B4-BE49-F238E27FC236}">
              <a16:creationId xmlns:a16="http://schemas.microsoft.com/office/drawing/2014/main" id="{AEEB6426-97A0-62FB-E334-A15C63C21FC3}"/>
            </a:ext>
          </a:extLst>
        </xdr:cNvPr>
        <xdr:cNvPicPr>
          <a:picLocks noChangeAspect="1"/>
        </xdr:cNvPicPr>
      </xdr:nvPicPr>
      <xdr:blipFill>
        <a:blip xmlns:r="http://schemas.openxmlformats.org/officeDocument/2006/relationships" r:embed="rId2"/>
        <a:stretch>
          <a:fillRect/>
        </a:stretch>
      </xdr:blipFill>
      <xdr:spPr>
        <a:xfrm>
          <a:off x="285750" y="22583775"/>
          <a:ext cx="4925112" cy="32865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20V3.xlsx" TargetMode="External"/><Relationship Id="rId1" Type="http://schemas.openxmlformats.org/officeDocument/2006/relationships/externalLinkPath" Target="2024%20League%20Master%20Sheet%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 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F3"/>
          <cell r="G3"/>
          <cell r="H3"/>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F4"/>
          <cell r="G4"/>
          <cell r="H4"/>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F5"/>
          <cell r="G5"/>
          <cell r="H5"/>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F6"/>
          <cell r="G6"/>
          <cell r="H6"/>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F7"/>
          <cell r="G7"/>
          <cell r="H7"/>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F8"/>
          <cell r="G8"/>
          <cell r="H8"/>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F9"/>
          <cell r="G9"/>
          <cell r="H9"/>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F10"/>
          <cell r="G10"/>
          <cell r="H10"/>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F11"/>
          <cell r="G11"/>
          <cell r="H11"/>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F12"/>
          <cell r="G12"/>
          <cell r="H12"/>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F13"/>
          <cell r="G13"/>
          <cell r="H13"/>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F14"/>
          <cell r="G14"/>
          <cell r="H14"/>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F15"/>
          <cell r="G15"/>
          <cell r="H15"/>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F16"/>
          <cell r="G16"/>
          <cell r="H16"/>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F17"/>
          <cell r="G17"/>
          <cell r="H17"/>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F18"/>
          <cell r="G18"/>
          <cell r="H18"/>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F19"/>
          <cell r="G19"/>
          <cell r="H19"/>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F20"/>
          <cell r="G20"/>
          <cell r="H20"/>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F21"/>
          <cell r="G21"/>
          <cell r="H21"/>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F22"/>
          <cell r="G22"/>
          <cell r="H22"/>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F23"/>
          <cell r="G23"/>
          <cell r="H23"/>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F24"/>
          <cell r="G24"/>
          <cell r="H24"/>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F25"/>
          <cell r="G25"/>
          <cell r="H25"/>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F26"/>
          <cell r="G26"/>
          <cell r="H26"/>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F27"/>
          <cell r="G27"/>
          <cell r="H27"/>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F28"/>
          <cell r="G28"/>
          <cell r="H28"/>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F29"/>
          <cell r="G29"/>
          <cell r="H29"/>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F30"/>
          <cell r="G30"/>
          <cell r="H30"/>
          <cell r="L30" t="str">
            <v>Blum, Kenny</v>
          </cell>
          <cell r="M30" t="str">
            <v>Y</v>
          </cell>
          <cell r="N30"/>
          <cell r="O30" t="str">
            <v>Ott, Alex</v>
          </cell>
          <cell r="P30" t="str">
            <v>Y</v>
          </cell>
          <cell r="Q30"/>
          <cell r="R30" t="str">
            <v>Burwell, Brandon</v>
          </cell>
          <cell r="S30" t="str">
            <v>Y</v>
          </cell>
          <cell r="T30"/>
        </row>
        <row r="31">
          <cell r="A31" t="str">
            <v>Durst, Justin</v>
          </cell>
          <cell r="B31" t="str">
            <v>Y</v>
          </cell>
          <cell r="C31">
            <v>6.2250000000000014</v>
          </cell>
          <cell r="D31">
            <v>9</v>
          </cell>
          <cell r="E31" t="str">
            <v>R</v>
          </cell>
          <cell r="F31"/>
          <cell r="G31"/>
          <cell r="H31"/>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F32"/>
          <cell r="G32"/>
          <cell r="H32"/>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F33"/>
          <cell r="G33"/>
          <cell r="H33"/>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F34"/>
          <cell r="G34"/>
          <cell r="H34"/>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F35"/>
          <cell r="G35"/>
          <cell r="H35"/>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F36"/>
          <cell r="G36"/>
          <cell r="H36"/>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F37"/>
          <cell r="G37"/>
          <cell r="H37"/>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F38"/>
          <cell r="G38"/>
          <cell r="H38"/>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F39"/>
          <cell r="G39"/>
          <cell r="H39"/>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F40"/>
          <cell r="G40"/>
          <cell r="H40"/>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F41"/>
          <cell r="G41"/>
          <cell r="H41"/>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F42"/>
          <cell r="G42"/>
          <cell r="H42"/>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F43"/>
          <cell r="G43"/>
          <cell r="H43"/>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F44"/>
          <cell r="G44"/>
          <cell r="H44"/>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F45"/>
          <cell r="G45"/>
          <cell r="H45"/>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F46"/>
          <cell r="G46"/>
          <cell r="H46"/>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F47"/>
          <cell r="G47"/>
          <cell r="H47"/>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F48"/>
          <cell r="G48"/>
          <cell r="H48"/>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F49"/>
          <cell r="G49"/>
          <cell r="H49"/>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F50"/>
          <cell r="G50"/>
          <cell r="H50"/>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F51"/>
          <cell r="G51"/>
          <cell r="H51"/>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F52"/>
          <cell r="G52"/>
          <cell r="H52"/>
          <cell r="O52" t="str">
            <v>Grand Tot YES &amp; New</v>
          </cell>
          <cell r="P52">
            <v>98</v>
          </cell>
          <cell r="R52" t="str">
            <v>Graves, Nate</v>
          </cell>
          <cell r="S52" t="str">
            <v>Y</v>
          </cell>
        </row>
        <row r="53">
          <cell r="A53" t="str">
            <v>Ewalt, Alex</v>
          </cell>
          <cell r="B53" t="str">
            <v>Y</v>
          </cell>
          <cell r="C53">
            <v>10.100000000000001</v>
          </cell>
          <cell r="D53">
            <v>10</v>
          </cell>
          <cell r="E53" t="str">
            <v>R</v>
          </cell>
          <cell r="F53"/>
          <cell r="G53"/>
          <cell r="H53"/>
          <cell r="R53" t="str">
            <v>Guppy, Matt</v>
          </cell>
          <cell r="S53" t="str">
            <v>Y</v>
          </cell>
        </row>
        <row r="54">
          <cell r="A54" t="str">
            <v>Ewalt, Britt</v>
          </cell>
          <cell r="B54" t="str">
            <v>Y</v>
          </cell>
          <cell r="C54">
            <v>10.200000000000003</v>
          </cell>
          <cell r="D54">
            <v>9</v>
          </cell>
          <cell r="E54" t="str">
            <v>R</v>
          </cell>
          <cell r="F54"/>
          <cell r="G54"/>
          <cell r="H54"/>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F55"/>
          <cell r="G55"/>
          <cell r="H55"/>
          <cell r="R55" t="str">
            <v>Harmon, Aaron</v>
          </cell>
          <cell r="S55" t="str">
            <v>Y</v>
          </cell>
        </row>
        <row r="56">
          <cell r="A56" t="str">
            <v>Fletcher, Mat</v>
          </cell>
          <cell r="B56" t="str">
            <v>Y</v>
          </cell>
          <cell r="C56">
            <v>10.350000000000001</v>
          </cell>
          <cell r="D56">
            <v>7</v>
          </cell>
          <cell r="E56" t="str">
            <v>R</v>
          </cell>
          <cell r="F56"/>
          <cell r="G56"/>
          <cell r="H56"/>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F57"/>
          <cell r="G57"/>
          <cell r="H57"/>
          <cell r="R57" t="str">
            <v>Hart, Seth</v>
          </cell>
          <cell r="S57" t="str">
            <v>Y</v>
          </cell>
        </row>
        <row r="58">
          <cell r="A58" t="str">
            <v>Caulkins, Paul</v>
          </cell>
          <cell r="B58" t="str">
            <v>Y</v>
          </cell>
          <cell r="C58">
            <v>10.800000000000004</v>
          </cell>
          <cell r="D58">
            <v>5</v>
          </cell>
          <cell r="E58" t="str">
            <v>R</v>
          </cell>
          <cell r="F58"/>
          <cell r="G58"/>
          <cell r="H58"/>
          <cell r="R58" t="str">
            <v>Haulk, Jake</v>
          </cell>
          <cell r="S58" t="str">
            <v>Y</v>
          </cell>
        </row>
        <row r="59">
          <cell r="A59" t="str">
            <v>Shreck, Adam</v>
          </cell>
          <cell r="B59" t="str">
            <v>Y</v>
          </cell>
          <cell r="C59">
            <v>11</v>
          </cell>
          <cell r="D59">
            <v>4</v>
          </cell>
          <cell r="E59" t="str">
            <v>R</v>
          </cell>
          <cell r="F59"/>
          <cell r="G59"/>
          <cell r="H59"/>
          <cell r="R59" t="str">
            <v xml:space="preserve">Howard, Chris  </v>
          </cell>
          <cell r="S59" t="str">
            <v>Y</v>
          </cell>
        </row>
        <row r="60">
          <cell r="A60" t="str">
            <v>Howard, Chris</v>
          </cell>
          <cell r="B60" t="str">
            <v>Y</v>
          </cell>
          <cell r="C60">
            <v>11.225000000000001</v>
          </cell>
          <cell r="D60">
            <v>3</v>
          </cell>
          <cell r="E60" t="str">
            <v>R</v>
          </cell>
          <cell r="F60"/>
          <cell r="G60"/>
          <cell r="H60"/>
          <cell r="R60" t="str">
            <v>Jackson, Bob</v>
          </cell>
          <cell r="S60" t="str">
            <v>Y</v>
          </cell>
        </row>
        <row r="61">
          <cell r="A61" t="str">
            <v>Jackson, Bob</v>
          </cell>
          <cell r="B61" t="str">
            <v>Y</v>
          </cell>
          <cell r="C61">
            <v>11.225000000000001</v>
          </cell>
          <cell r="D61">
            <v>2</v>
          </cell>
          <cell r="E61" t="str">
            <v>R</v>
          </cell>
          <cell r="F61"/>
          <cell r="G61"/>
          <cell r="H61"/>
          <cell r="R61" t="str">
            <v>Jehle, Nick</v>
          </cell>
          <cell r="S61" t="str">
            <v>Y</v>
          </cell>
        </row>
        <row r="62">
          <cell r="A62" t="str">
            <v>Roberson, Damon</v>
          </cell>
          <cell r="B62" t="str">
            <v>Y</v>
          </cell>
          <cell r="C62">
            <v>11.314285714285717</v>
          </cell>
          <cell r="D62">
            <v>1</v>
          </cell>
          <cell r="E62" t="str">
            <v>S</v>
          </cell>
          <cell r="F62"/>
          <cell r="G62"/>
          <cell r="H62" t="str">
            <v>NEW TO RED TEES 2024, RECALC HDCP</v>
          </cell>
          <cell r="R62" t="str">
            <v>Jehle, Scott</v>
          </cell>
          <cell r="S62" t="str">
            <v>Y</v>
          </cell>
        </row>
        <row r="63">
          <cell r="A63" t="str">
            <v>Schmeig, Joel</v>
          </cell>
          <cell r="B63" t="str">
            <v>Y</v>
          </cell>
          <cell r="C63">
            <v>11.399999999999999</v>
          </cell>
          <cell r="D63">
            <v>1</v>
          </cell>
          <cell r="E63" t="str">
            <v>R</v>
          </cell>
          <cell r="F63"/>
          <cell r="G63"/>
          <cell r="H63"/>
          <cell r="R63" t="str">
            <v>Johns, Nate</v>
          </cell>
          <cell r="S63" t="str">
            <v>Y</v>
          </cell>
        </row>
        <row r="64">
          <cell r="A64" t="str">
            <v>Price, Eric</v>
          </cell>
          <cell r="B64" t="str">
            <v>Y</v>
          </cell>
          <cell r="C64">
            <v>11.600000000000001</v>
          </cell>
          <cell r="D64">
            <v>2</v>
          </cell>
          <cell r="E64" t="str">
            <v>R</v>
          </cell>
          <cell r="F64"/>
          <cell r="G64"/>
          <cell r="H64"/>
          <cell r="R64" t="str">
            <v>Kirvin, Zach</v>
          </cell>
          <cell r="S64" t="str">
            <v>Y</v>
          </cell>
        </row>
        <row r="65">
          <cell r="A65" t="str">
            <v>Bolton, Brook</v>
          </cell>
          <cell r="B65" t="str">
            <v>Y</v>
          </cell>
          <cell r="C65">
            <v>12.266666666666666</v>
          </cell>
          <cell r="D65">
            <v>3</v>
          </cell>
          <cell r="E65" t="str">
            <v>R</v>
          </cell>
          <cell r="F65"/>
          <cell r="G65"/>
          <cell r="H65"/>
          <cell r="R65" t="str">
            <v>Ludwig, Jay</v>
          </cell>
          <cell r="S65" t="str">
            <v>Y</v>
          </cell>
        </row>
        <row r="66">
          <cell r="A66" t="str">
            <v>Almasi, Matt</v>
          </cell>
          <cell r="B66" t="str">
            <v>Y</v>
          </cell>
          <cell r="C66">
            <v>12.314285714285717</v>
          </cell>
          <cell r="D66">
            <v>4</v>
          </cell>
          <cell r="E66" t="str">
            <v>R</v>
          </cell>
          <cell r="F66"/>
          <cell r="G66"/>
          <cell r="H66"/>
          <cell r="R66" t="str">
            <v>Mackie, Greg</v>
          </cell>
          <cell r="S66" t="str">
            <v>Y</v>
          </cell>
        </row>
        <row r="67">
          <cell r="A67" t="str">
            <v>Price, Curt</v>
          </cell>
          <cell r="B67" t="str">
            <v>Y</v>
          </cell>
          <cell r="C67">
            <v>12.314285714285717</v>
          </cell>
          <cell r="D67">
            <v>5</v>
          </cell>
          <cell r="E67" t="str">
            <v>R</v>
          </cell>
          <cell r="F67"/>
          <cell r="G67"/>
          <cell r="H67"/>
          <cell r="R67" t="str">
            <v>Maier, Tom</v>
          </cell>
          <cell r="S67" t="str">
            <v>Y</v>
          </cell>
        </row>
        <row r="68">
          <cell r="A68" t="str">
            <v>Brown, Tim</v>
          </cell>
          <cell r="B68" t="str">
            <v>Y</v>
          </cell>
          <cell r="C68">
            <v>12.399999999999999</v>
          </cell>
          <cell r="D68">
            <v>6</v>
          </cell>
          <cell r="E68" t="str">
            <v>R</v>
          </cell>
          <cell r="F68"/>
          <cell r="G68"/>
          <cell r="H68"/>
          <cell r="R68" t="str">
            <v>McKinty, John</v>
          </cell>
          <cell r="S68" t="str">
            <v>Y</v>
          </cell>
        </row>
        <row r="69">
          <cell r="A69" t="str">
            <v>Nader, James</v>
          </cell>
          <cell r="B69" t="str">
            <v>Y</v>
          </cell>
          <cell r="C69">
            <v>12.457142857142856</v>
          </cell>
          <cell r="D69">
            <v>7</v>
          </cell>
          <cell r="E69" t="str">
            <v>R</v>
          </cell>
          <cell r="F69"/>
          <cell r="G69"/>
          <cell r="H69"/>
          <cell r="R69" t="str">
            <v>Miller, Steven</v>
          </cell>
          <cell r="S69" t="str">
            <v>Y</v>
          </cell>
        </row>
        <row r="70">
          <cell r="A70" t="str">
            <v>Cluskey, Ron</v>
          </cell>
          <cell r="B70" t="str">
            <v>Y</v>
          </cell>
          <cell r="C70">
            <v>12.475000000000001</v>
          </cell>
          <cell r="D70">
            <v>8</v>
          </cell>
          <cell r="E70" t="str">
            <v>S</v>
          </cell>
          <cell r="F70"/>
          <cell r="G70"/>
          <cell r="H70"/>
          <cell r="R70" t="str">
            <v>Monroe, Jim</v>
          </cell>
          <cell r="S70" t="str">
            <v>Y</v>
          </cell>
        </row>
        <row r="71">
          <cell r="A71" t="str">
            <v>Threw, Mick</v>
          </cell>
          <cell r="B71" t="str">
            <v>Y</v>
          </cell>
          <cell r="C71">
            <v>12.600000000000001</v>
          </cell>
          <cell r="D71">
            <v>9</v>
          </cell>
          <cell r="E71" t="str">
            <v>R</v>
          </cell>
          <cell r="F71"/>
          <cell r="G71"/>
          <cell r="H71"/>
          <cell r="R71" t="str">
            <v>Monroe, Nate</v>
          </cell>
          <cell r="S71" t="str">
            <v>Y</v>
          </cell>
        </row>
        <row r="72">
          <cell r="A72" t="str">
            <v>Self, Dallas</v>
          </cell>
          <cell r="B72" t="str">
            <v>Y</v>
          </cell>
          <cell r="C72">
            <v>13.975000000000001</v>
          </cell>
          <cell r="D72">
            <v>10</v>
          </cell>
          <cell r="E72" t="str">
            <v>R</v>
          </cell>
          <cell r="F72"/>
          <cell r="G72"/>
          <cell r="H72"/>
          <cell r="R72" t="str">
            <v xml:space="preserve">Nader, James  </v>
          </cell>
          <cell r="S72" t="str">
            <v>Y</v>
          </cell>
        </row>
        <row r="73">
          <cell r="A73" t="str">
            <v>Bourque, Philip</v>
          </cell>
          <cell r="B73" t="str">
            <v>Y</v>
          </cell>
          <cell r="C73">
            <v>14.028571428571432</v>
          </cell>
          <cell r="D73">
            <v>10</v>
          </cell>
          <cell r="E73" t="str">
            <v>R</v>
          </cell>
          <cell r="F73"/>
          <cell r="G73"/>
          <cell r="H73"/>
          <cell r="R73" t="str">
            <v>Northrup, Jim</v>
          </cell>
          <cell r="S73" t="str">
            <v>Y</v>
          </cell>
        </row>
        <row r="74">
          <cell r="A74" t="str">
            <v>Haulk, Jake</v>
          </cell>
          <cell r="B74" t="str">
            <v>Y</v>
          </cell>
          <cell r="C74">
            <v>14.314285714285717</v>
          </cell>
          <cell r="D74">
            <v>9</v>
          </cell>
          <cell r="E74" t="str">
            <v>R</v>
          </cell>
          <cell r="F74"/>
          <cell r="G74"/>
          <cell r="H74"/>
          <cell r="R74" t="str">
            <v>Ott, Alex</v>
          </cell>
          <cell r="S74" t="str">
            <v>Y</v>
          </cell>
        </row>
        <row r="75">
          <cell r="A75" t="str">
            <v>Carter, Greg</v>
          </cell>
          <cell r="B75" t="str">
            <v>Y</v>
          </cell>
          <cell r="C75">
            <v>14.725000000000001</v>
          </cell>
          <cell r="D75">
            <v>8</v>
          </cell>
          <cell r="E75" t="str">
            <v>R</v>
          </cell>
          <cell r="F75"/>
          <cell r="G75"/>
          <cell r="H75"/>
          <cell r="R75" t="str">
            <v>Patterson, Jim</v>
          </cell>
          <cell r="S75" t="str">
            <v>Y</v>
          </cell>
        </row>
        <row r="76">
          <cell r="A76" t="str">
            <v>Almasi, Andrew</v>
          </cell>
          <cell r="B76" t="str">
            <v>Y</v>
          </cell>
          <cell r="C76">
            <v>17.800000000000004</v>
          </cell>
          <cell r="D76">
            <v>7</v>
          </cell>
          <cell r="E76" t="str">
            <v>R</v>
          </cell>
          <cell r="F76"/>
          <cell r="G76"/>
          <cell r="H76"/>
          <cell r="R76" t="str">
            <v>Phillips, Ralph</v>
          </cell>
          <cell r="S76" t="str">
            <v>Y</v>
          </cell>
        </row>
        <row r="77">
          <cell r="A77" t="str">
            <v>Colgan, Jack</v>
          </cell>
          <cell r="B77" t="str">
            <v>Y</v>
          </cell>
          <cell r="C77">
            <v>21.171428571428571</v>
          </cell>
          <cell r="D77">
            <v>6</v>
          </cell>
          <cell r="E77" t="str">
            <v>R</v>
          </cell>
          <cell r="F77"/>
          <cell r="G77"/>
          <cell r="H77"/>
          <cell r="R77" t="str">
            <v>Pierson, Brent</v>
          </cell>
          <cell r="S77" t="str">
            <v>Y</v>
          </cell>
        </row>
        <row r="78">
          <cell r="A78" t="str">
            <v>Almasi, Tom</v>
          </cell>
          <cell r="B78" t="str">
            <v>Y</v>
          </cell>
          <cell r="C78">
            <v>23.225000000000001</v>
          </cell>
          <cell r="D78">
            <v>5</v>
          </cell>
          <cell r="E78" t="str">
            <v>R</v>
          </cell>
          <cell r="F78"/>
          <cell r="G78"/>
          <cell r="H78"/>
          <cell r="R78" t="str">
            <v>Price, Curt</v>
          </cell>
          <cell r="S78" t="str">
            <v>Y</v>
          </cell>
        </row>
        <row r="79">
          <cell r="A79" t="str">
            <v>Thornton, Bryan</v>
          </cell>
          <cell r="B79" t="str">
            <v>Y</v>
          </cell>
          <cell r="C79">
            <v>27.35</v>
          </cell>
          <cell r="D79">
            <v>4</v>
          </cell>
          <cell r="E79" t="str">
            <v>R</v>
          </cell>
          <cell r="F79"/>
          <cell r="G79"/>
          <cell r="H79"/>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F81"/>
          <cell r="G81"/>
          <cell r="H81" t="str">
            <v xml:space="preserve">shoots 42 </v>
          </cell>
          <cell r="R81" t="str">
            <v>Roberson, Damon</v>
          </cell>
          <cell r="S81" t="str">
            <v>Y</v>
          </cell>
        </row>
        <row r="82">
          <cell r="A82" t="str">
            <v>Ruff, Jake (N)</v>
          </cell>
          <cell r="B82" t="str">
            <v>New</v>
          </cell>
          <cell r="C82">
            <v>7</v>
          </cell>
          <cell r="D82">
            <v>8</v>
          </cell>
          <cell r="E82" t="str">
            <v>R</v>
          </cell>
          <cell r="F82"/>
          <cell r="G82"/>
          <cell r="H82" t="str">
            <v>SHOOTS 43</v>
          </cell>
          <cell r="R82" t="str">
            <v>Schmeig, Joel</v>
          </cell>
          <cell r="S82" t="str">
            <v>Y</v>
          </cell>
        </row>
        <row r="83">
          <cell r="A83" t="str">
            <v>Blum, Tanner (N)</v>
          </cell>
          <cell r="B83" t="str">
            <v>New</v>
          </cell>
          <cell r="C83">
            <v>8</v>
          </cell>
          <cell r="D83">
            <v>7</v>
          </cell>
          <cell r="E83" t="str">
            <v>R</v>
          </cell>
          <cell r="F83"/>
          <cell r="G83"/>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F85"/>
          <cell r="G85"/>
          <cell r="H85" t="str">
            <v>shoots 44</v>
          </cell>
          <cell r="R85" t="str">
            <v xml:space="preserve">Steffes, Adam  </v>
          </cell>
          <cell r="S85" t="str">
            <v>Y</v>
          </cell>
        </row>
        <row r="86">
          <cell r="A86" t="str">
            <v>Balagna, Max (N)</v>
          </cell>
          <cell r="B86" t="str">
            <v>New</v>
          </cell>
          <cell r="C86">
            <v>9</v>
          </cell>
          <cell r="D86">
            <v>4</v>
          </cell>
          <cell r="E86" t="str">
            <v>R</v>
          </cell>
          <cell r="F86"/>
          <cell r="G86"/>
          <cell r="H86" t="str">
            <v>SHOOTS 45</v>
          </cell>
          <cell r="R86" t="str">
            <v>Stillson, Jeremy</v>
          </cell>
          <cell r="S86" t="str">
            <v>Y</v>
          </cell>
        </row>
        <row r="87">
          <cell r="A87" t="str">
            <v>Blum, Tucker (N)</v>
          </cell>
          <cell r="B87" t="str">
            <v>New</v>
          </cell>
          <cell r="C87">
            <v>9</v>
          </cell>
          <cell r="D87">
            <v>3</v>
          </cell>
          <cell r="E87" t="str">
            <v>R</v>
          </cell>
          <cell r="F87"/>
          <cell r="G87"/>
          <cell r="H87" t="str">
            <v>shoots 45</v>
          </cell>
          <cell r="R87" t="str">
            <v>Stillson, Ray</v>
          </cell>
          <cell r="S87" t="str">
            <v>Y</v>
          </cell>
        </row>
        <row r="88">
          <cell r="A88" t="str">
            <v>Cosby, Doug (N)</v>
          </cell>
          <cell r="B88" t="str">
            <v>New</v>
          </cell>
          <cell r="C88">
            <v>9</v>
          </cell>
          <cell r="D88">
            <v>2</v>
          </cell>
          <cell r="E88" t="str">
            <v>R</v>
          </cell>
          <cell r="F88"/>
          <cell r="G88"/>
          <cell r="H88" t="str">
            <v>SHOOTS 45</v>
          </cell>
          <cell r="R88" t="str">
            <v xml:space="preserve">Stover, Kyle  </v>
          </cell>
          <cell r="S88" t="str">
            <v>Y</v>
          </cell>
        </row>
        <row r="89">
          <cell r="A89" t="str">
            <v>Evans, Ethan (N)</v>
          </cell>
          <cell r="B89" t="str">
            <v>New</v>
          </cell>
          <cell r="C89">
            <v>9</v>
          </cell>
          <cell r="D89">
            <v>1</v>
          </cell>
          <cell r="E89" t="str">
            <v>R</v>
          </cell>
          <cell r="F89"/>
          <cell r="G89"/>
          <cell r="H89" t="str">
            <v>SHOOTS 45</v>
          </cell>
          <cell r="R89" t="str">
            <v>Thompson, Craig</v>
          </cell>
          <cell r="S89" t="str">
            <v>Y</v>
          </cell>
        </row>
        <row r="90">
          <cell r="A90" t="str">
            <v>Frietsch, Bill (N)</v>
          </cell>
          <cell r="B90" t="str">
            <v>New</v>
          </cell>
          <cell r="C90">
            <v>9</v>
          </cell>
          <cell r="D90">
            <v>1</v>
          </cell>
          <cell r="E90" t="str">
            <v>R</v>
          </cell>
          <cell r="F90"/>
          <cell r="G90"/>
          <cell r="H90" t="str">
            <v>shoots 45</v>
          </cell>
          <cell r="R90" t="str">
            <v>Thornton, Bryan</v>
          </cell>
          <cell r="S90" t="str">
            <v>Y</v>
          </cell>
        </row>
        <row r="91">
          <cell r="A91" t="str">
            <v>Heinz, Dan (N)</v>
          </cell>
          <cell r="B91" t="str">
            <v>New</v>
          </cell>
          <cell r="C91">
            <v>9</v>
          </cell>
          <cell r="D91">
            <v>2</v>
          </cell>
          <cell r="E91" t="str">
            <v>R</v>
          </cell>
          <cell r="F91"/>
          <cell r="G91"/>
          <cell r="H91" t="str">
            <v>shoots 45</v>
          </cell>
          <cell r="R91" t="str">
            <v>Threw, Mick</v>
          </cell>
          <cell r="S91" t="str">
            <v>Y</v>
          </cell>
        </row>
        <row r="92">
          <cell r="A92" t="str">
            <v>Homer, Keith (N)</v>
          </cell>
          <cell r="B92" t="str">
            <v>New</v>
          </cell>
          <cell r="C92">
            <v>9</v>
          </cell>
          <cell r="D92">
            <v>3</v>
          </cell>
          <cell r="E92" t="str">
            <v>R</v>
          </cell>
          <cell r="F92"/>
          <cell r="G92"/>
          <cell r="H92"/>
          <cell r="R92" t="str">
            <v>Tuttle, Gene</v>
          </cell>
          <cell r="S92" t="str">
            <v>Y</v>
          </cell>
        </row>
        <row r="93">
          <cell r="A93" t="str">
            <v>McCoy, Derek (N)</v>
          </cell>
          <cell r="B93" t="str">
            <v>New</v>
          </cell>
          <cell r="C93">
            <v>9</v>
          </cell>
          <cell r="D93">
            <v>4</v>
          </cell>
          <cell r="E93" t="str">
            <v>R</v>
          </cell>
          <cell r="F93"/>
          <cell r="G93"/>
          <cell r="H93" t="str">
            <v>SHOOTS 45</v>
          </cell>
          <cell r="R93" t="str">
            <v>Urbanc, Moke</v>
          </cell>
          <cell r="S93" t="str">
            <v>Y</v>
          </cell>
        </row>
        <row r="94">
          <cell r="A94" t="str">
            <v>Peterson, Andy (N)</v>
          </cell>
          <cell r="B94" t="str">
            <v>New</v>
          </cell>
          <cell r="C94">
            <v>9</v>
          </cell>
          <cell r="D94">
            <v>5</v>
          </cell>
          <cell r="E94" t="str">
            <v>R</v>
          </cell>
          <cell r="F94"/>
          <cell r="G94"/>
          <cell r="H94" t="str">
            <v>shoots 45</v>
          </cell>
          <cell r="R94" t="str">
            <v>Wiebler, David</v>
          </cell>
          <cell r="S94" t="str">
            <v>Y</v>
          </cell>
        </row>
        <row r="95">
          <cell r="A95" t="str">
            <v>Renner, Mike (N)</v>
          </cell>
          <cell r="B95" t="str">
            <v>New</v>
          </cell>
          <cell r="C95">
            <v>9</v>
          </cell>
          <cell r="D95">
            <v>6</v>
          </cell>
          <cell r="E95" t="str">
            <v>R</v>
          </cell>
          <cell r="F95"/>
          <cell r="G95"/>
          <cell r="H95"/>
        </row>
        <row r="96">
          <cell r="A96" t="str">
            <v>Franks, Jason (N)</v>
          </cell>
          <cell r="B96" t="str">
            <v>New</v>
          </cell>
          <cell r="C96">
            <v>10</v>
          </cell>
          <cell r="D96">
            <v>7</v>
          </cell>
          <cell r="E96" t="str">
            <v>R</v>
          </cell>
          <cell r="F96"/>
          <cell r="G96"/>
          <cell r="H96" t="str">
            <v>shoorts 46</v>
          </cell>
        </row>
        <row r="97">
          <cell r="A97" t="str">
            <v>Pierson, Greg (N)</v>
          </cell>
          <cell r="B97" t="str">
            <v>New</v>
          </cell>
          <cell r="C97">
            <v>10</v>
          </cell>
          <cell r="D97">
            <v>8</v>
          </cell>
          <cell r="E97" t="str">
            <v>R</v>
          </cell>
          <cell r="F97"/>
          <cell r="G97"/>
          <cell r="H97" t="str">
            <v>shoots 46</v>
          </cell>
        </row>
        <row r="98">
          <cell r="A98" t="str">
            <v>Sumner, Branden (N)</v>
          </cell>
          <cell r="B98" t="str">
            <v>New</v>
          </cell>
          <cell r="C98">
            <v>10</v>
          </cell>
          <cell r="D98">
            <v>9</v>
          </cell>
          <cell r="E98" t="str">
            <v>R</v>
          </cell>
          <cell r="F98"/>
          <cell r="G98"/>
          <cell r="H98" t="str">
            <v>shoots 45-47</v>
          </cell>
        </row>
        <row r="99">
          <cell r="A99" t="str">
            <v>Welch, Michael (N)</v>
          </cell>
          <cell r="B99" t="str">
            <v>New</v>
          </cell>
          <cell r="C99">
            <v>12</v>
          </cell>
          <cell r="D99">
            <v>10</v>
          </cell>
          <cell r="E99" t="str">
            <v>R</v>
          </cell>
          <cell r="F99"/>
          <cell r="G99"/>
          <cell r="H99" t="str">
            <v>SHOOTS 48</v>
          </cell>
        </row>
        <row r="100">
          <cell r="A100" t="str">
            <v>Walraven, Noah (N)</v>
          </cell>
          <cell r="B100" t="str">
            <v>New</v>
          </cell>
          <cell r="C100">
            <v>14</v>
          </cell>
          <cell r="D100">
            <v>1</v>
          </cell>
          <cell r="E100" t="str">
            <v>R</v>
          </cell>
          <cell r="F100"/>
          <cell r="G100"/>
          <cell r="H100" t="str">
            <v>SHOOTS 50</v>
          </cell>
        </row>
      </sheetData>
      <sheetData sheetId="2"/>
      <sheetData sheetId="3"/>
      <sheetData sheetId="4"/>
      <sheetData sheetId="5">
        <row r="3">
          <cell r="A3" t="str">
            <v>Blum, Tanner (N)</v>
          </cell>
        </row>
      </sheetData>
      <sheetData sheetId="6"/>
      <sheetData sheetId="7"/>
      <sheetData sheetId="8"/>
      <sheetData sheetId="9">
        <row r="4">
          <cell r="N4" t="str">
            <v>Almasi, Andrew</v>
          </cell>
          <cell r="Y4">
            <v>54</v>
          </cell>
        </row>
        <row r="5">
          <cell r="N5" t="str">
            <v>Almasi, Joe</v>
          </cell>
          <cell r="Y5">
            <v>54</v>
          </cell>
        </row>
        <row r="6">
          <cell r="N6" t="str">
            <v>Almasi, Matt</v>
          </cell>
          <cell r="Y6" t="str">
            <v/>
          </cell>
        </row>
        <row r="7">
          <cell r="N7" t="str">
            <v>Almasi, Tom</v>
          </cell>
          <cell r="Y7">
            <v>52</v>
          </cell>
        </row>
        <row r="8">
          <cell r="N8" t="str">
            <v>Askam, Tim</v>
          </cell>
          <cell r="Y8">
            <v>47</v>
          </cell>
        </row>
        <row r="9">
          <cell r="N9" t="str">
            <v>Babcock, Nick (N)</v>
          </cell>
          <cell r="Y9">
            <v>46</v>
          </cell>
        </row>
        <row r="10">
          <cell r="N10" t="str">
            <v>Balagna, Max (N)</v>
          </cell>
          <cell r="Y10">
            <v>41</v>
          </cell>
        </row>
        <row r="11">
          <cell r="N11" t="str">
            <v>Begner, Josh</v>
          </cell>
          <cell r="Y11">
            <v>43</v>
          </cell>
        </row>
        <row r="12">
          <cell r="N12" t="str">
            <v>Blum, Kenny</v>
          </cell>
          <cell r="Y12">
            <v>42</v>
          </cell>
        </row>
        <row r="13">
          <cell r="N13" t="str">
            <v>Blum, Tanner (N)</v>
          </cell>
          <cell r="Y13" t="str">
            <v/>
          </cell>
        </row>
        <row r="14">
          <cell r="N14" t="str">
            <v>Blum, Tucker (N)</v>
          </cell>
          <cell r="Y14">
            <v>49</v>
          </cell>
        </row>
        <row r="15">
          <cell r="N15" t="str">
            <v>Bolton, Brook</v>
          </cell>
          <cell r="Y15">
            <v>54</v>
          </cell>
        </row>
        <row r="16">
          <cell r="N16" t="str">
            <v>Bourque, Philip</v>
          </cell>
          <cell r="Y16">
            <v>45</v>
          </cell>
        </row>
        <row r="17">
          <cell r="N17" t="str">
            <v>Brown, Tim</v>
          </cell>
          <cell r="Y17">
            <v>48</v>
          </cell>
        </row>
        <row r="18">
          <cell r="N18" t="str">
            <v>Burwell, Brandon</v>
          </cell>
          <cell r="Y18" t="str">
            <v/>
          </cell>
        </row>
        <row r="19">
          <cell r="N19" t="str">
            <v>Cafferty, Pat</v>
          </cell>
          <cell r="Y19">
            <v>41</v>
          </cell>
        </row>
        <row r="20">
          <cell r="N20" t="str">
            <v>Carter, Greg</v>
          </cell>
          <cell r="Y20" t="str">
            <v/>
          </cell>
        </row>
        <row r="21">
          <cell r="N21" t="str">
            <v>Casper, Steve</v>
          </cell>
          <cell r="Y21">
            <v>42</v>
          </cell>
        </row>
        <row r="22">
          <cell r="N22" t="str">
            <v>Caulkins, Paul</v>
          </cell>
          <cell r="Y22" t="str">
            <v/>
          </cell>
        </row>
        <row r="23">
          <cell r="N23" t="str">
            <v>Centers, Jason</v>
          </cell>
          <cell r="Y23">
            <v>39</v>
          </cell>
        </row>
        <row r="24">
          <cell r="N24" t="str">
            <v>Claerhout, Todd</v>
          </cell>
          <cell r="Y24">
            <v>46</v>
          </cell>
        </row>
        <row r="25">
          <cell r="N25" t="str">
            <v>Clark, John</v>
          </cell>
          <cell r="Y25">
            <v>44</v>
          </cell>
        </row>
        <row r="26">
          <cell r="N26" t="str">
            <v>Cluskey, Ron</v>
          </cell>
          <cell r="Y26">
            <v>50</v>
          </cell>
        </row>
        <row r="27">
          <cell r="N27" t="str">
            <v>Colgan, Jack</v>
          </cell>
          <cell r="Y27">
            <v>57</v>
          </cell>
        </row>
        <row r="28">
          <cell r="N28" t="str">
            <v>Conklin, Tom</v>
          </cell>
          <cell r="Y28">
            <v>39</v>
          </cell>
        </row>
        <row r="29">
          <cell r="N29" t="str">
            <v>Copple, Jim</v>
          </cell>
          <cell r="Y29">
            <v>47</v>
          </cell>
        </row>
        <row r="30">
          <cell r="N30" t="str">
            <v>Cosby, Doug (N)</v>
          </cell>
          <cell r="Y30">
            <v>52</v>
          </cell>
        </row>
        <row r="31">
          <cell r="N31" t="str">
            <v>Coulter, Ken</v>
          </cell>
          <cell r="Y31">
            <v>35</v>
          </cell>
        </row>
        <row r="32">
          <cell r="N32" t="str">
            <v>Criswell, Larry</v>
          </cell>
          <cell r="Y32">
            <v>44</v>
          </cell>
        </row>
        <row r="33">
          <cell r="N33" t="str">
            <v>Dunbar, Al</v>
          </cell>
          <cell r="Y33">
            <v>45</v>
          </cell>
        </row>
        <row r="34">
          <cell r="N34" t="str">
            <v>Durst, Justin</v>
          </cell>
          <cell r="Y34">
            <v>47</v>
          </cell>
        </row>
        <row r="35">
          <cell r="N35" t="str">
            <v>Ehens, Matt</v>
          </cell>
          <cell r="Y35">
            <v>44</v>
          </cell>
        </row>
        <row r="36">
          <cell r="N36" t="str">
            <v>Ekstrand, Jared</v>
          </cell>
          <cell r="Y36">
            <v>44</v>
          </cell>
        </row>
        <row r="37">
          <cell r="N37" t="str">
            <v>Evans, Clark</v>
          </cell>
          <cell r="Y37">
            <v>44</v>
          </cell>
        </row>
        <row r="38">
          <cell r="N38" t="str">
            <v>Evans, Ethan (N)</v>
          </cell>
          <cell r="Y38">
            <v>48</v>
          </cell>
        </row>
        <row r="39">
          <cell r="N39" t="str">
            <v>Ewalt, Alex</v>
          </cell>
          <cell r="Y39" t="str">
            <v/>
          </cell>
        </row>
        <row r="40">
          <cell r="N40" t="str">
            <v>Ewalt, Britt</v>
          </cell>
          <cell r="Y40" t="str">
            <v/>
          </cell>
        </row>
        <row r="41">
          <cell r="N41" t="str">
            <v>Fletcher, Mat</v>
          </cell>
          <cell r="Y41">
            <v>50</v>
          </cell>
        </row>
        <row r="42">
          <cell r="N42" t="str">
            <v>Franks, Jason (N)</v>
          </cell>
          <cell r="Y42">
            <v>48</v>
          </cell>
        </row>
        <row r="43">
          <cell r="N43" t="str">
            <v>Frietsch, Bill (N)</v>
          </cell>
          <cell r="Y43">
            <v>41</v>
          </cell>
        </row>
        <row r="44">
          <cell r="N44" t="str">
            <v>Frye, Kevin</v>
          </cell>
          <cell r="Y44" t="str">
            <v/>
          </cell>
        </row>
        <row r="45">
          <cell r="N45" t="str">
            <v>Graves, Nate</v>
          </cell>
          <cell r="Y45">
            <v>37</v>
          </cell>
        </row>
        <row r="46">
          <cell r="N46" t="str">
            <v>Guppy, Matt</v>
          </cell>
          <cell r="Y46">
            <v>44</v>
          </cell>
        </row>
        <row r="47">
          <cell r="N47" t="str">
            <v>Halloway, Chad</v>
          </cell>
          <cell r="Y47">
            <v>41</v>
          </cell>
        </row>
        <row r="48">
          <cell r="N48" t="str">
            <v>Harmon, Aaron</v>
          </cell>
          <cell r="Y48">
            <v>40</v>
          </cell>
        </row>
        <row r="49">
          <cell r="N49" t="str">
            <v>Harms, Tim</v>
          </cell>
          <cell r="Y49">
            <v>41</v>
          </cell>
        </row>
        <row r="50">
          <cell r="N50" t="str">
            <v>Hart, Seth</v>
          </cell>
          <cell r="Y50">
            <v>45</v>
          </cell>
        </row>
        <row r="51">
          <cell r="N51" t="str">
            <v>Haulk, Jake</v>
          </cell>
          <cell r="Y51">
            <v>53</v>
          </cell>
        </row>
        <row r="52">
          <cell r="N52" t="str">
            <v>Heinz, Dan (N)</v>
          </cell>
          <cell r="Y52">
            <v>48</v>
          </cell>
        </row>
        <row r="53">
          <cell r="N53" t="str">
            <v>Homer, Keith (N)</v>
          </cell>
          <cell r="Y53">
            <v>52</v>
          </cell>
        </row>
        <row r="54">
          <cell r="N54" t="str">
            <v>Howard, Chris</v>
          </cell>
          <cell r="Y54">
            <v>45</v>
          </cell>
        </row>
        <row r="55">
          <cell r="N55" t="str">
            <v>Jackson, Bob</v>
          </cell>
          <cell r="Y55">
            <v>48</v>
          </cell>
        </row>
        <row r="56">
          <cell r="N56" t="str">
            <v>Jansen, Coe (N)</v>
          </cell>
          <cell r="Y56">
            <v>44</v>
          </cell>
        </row>
        <row r="57">
          <cell r="N57" t="str">
            <v>Jehle, Nick</v>
          </cell>
          <cell r="Y57" t="str">
            <v/>
          </cell>
        </row>
        <row r="58">
          <cell r="N58" t="str">
            <v>Jehle, Scott</v>
          </cell>
          <cell r="Y58">
            <v>45</v>
          </cell>
        </row>
        <row r="59">
          <cell r="N59" t="str">
            <v>Johns, Nate</v>
          </cell>
          <cell r="Y59">
            <v>44</v>
          </cell>
        </row>
        <row r="60">
          <cell r="N60" t="str">
            <v>Kirvin, Zach</v>
          </cell>
          <cell r="Y60" t="str">
            <v/>
          </cell>
        </row>
        <row r="61">
          <cell r="N61" t="str">
            <v>Ludwig, Jay</v>
          </cell>
          <cell r="Y61">
            <v>44</v>
          </cell>
        </row>
        <row r="62">
          <cell r="N62" t="str">
            <v>Mackie, Greg</v>
          </cell>
          <cell r="Y62">
            <v>40</v>
          </cell>
        </row>
        <row r="63">
          <cell r="N63" t="str">
            <v>Maier, Tom</v>
          </cell>
          <cell r="Y63">
            <v>46</v>
          </cell>
        </row>
        <row r="64">
          <cell r="N64" t="str">
            <v>McCoy, Derek (N)</v>
          </cell>
          <cell r="Y64">
            <v>45</v>
          </cell>
        </row>
        <row r="65">
          <cell r="N65" t="str">
            <v>McKinty, John</v>
          </cell>
          <cell r="Y65" t="str">
            <v/>
          </cell>
        </row>
        <row r="66">
          <cell r="N66" t="str">
            <v>Miller, Steven</v>
          </cell>
          <cell r="Y66">
            <v>43</v>
          </cell>
        </row>
        <row r="67">
          <cell r="N67" t="str">
            <v>Monroe, Jim</v>
          </cell>
          <cell r="Y67">
            <v>40</v>
          </cell>
        </row>
        <row r="68">
          <cell r="N68" t="str">
            <v>Monroe, Nate</v>
          </cell>
          <cell r="Y68">
            <v>37</v>
          </cell>
        </row>
        <row r="69">
          <cell r="N69" t="str">
            <v>Nader, James</v>
          </cell>
          <cell r="Y69">
            <v>49</v>
          </cell>
        </row>
        <row r="70">
          <cell r="N70" t="str">
            <v>Northrup, Jim</v>
          </cell>
          <cell r="Y70" t="str">
            <v/>
          </cell>
        </row>
        <row r="71">
          <cell r="N71" t="str">
            <v>Ott, Alex</v>
          </cell>
          <cell r="Y71" t="str">
            <v/>
          </cell>
        </row>
        <row r="72">
          <cell r="N72" t="str">
            <v>Patterson, Jim</v>
          </cell>
          <cell r="Y72">
            <v>46</v>
          </cell>
        </row>
        <row r="73">
          <cell r="N73" t="str">
            <v>Peterson, Andy (N)</v>
          </cell>
          <cell r="Y73">
            <v>48</v>
          </cell>
        </row>
        <row r="74">
          <cell r="N74" t="str">
            <v>Phillips, Ralph</v>
          </cell>
          <cell r="Y74">
            <v>44</v>
          </cell>
        </row>
        <row r="75">
          <cell r="N75" t="str">
            <v>Pierson, Brent</v>
          </cell>
          <cell r="Y75">
            <v>49</v>
          </cell>
        </row>
        <row r="76">
          <cell r="N76" t="str">
            <v>Pierson, Greg (N)</v>
          </cell>
          <cell r="Y76">
            <v>45</v>
          </cell>
        </row>
        <row r="77">
          <cell r="N77" t="str">
            <v>Prater, Todd (N)</v>
          </cell>
          <cell r="Y77">
            <v>49</v>
          </cell>
        </row>
        <row r="78">
          <cell r="N78" t="str">
            <v>Price, Curt</v>
          </cell>
          <cell r="Y78">
            <v>50</v>
          </cell>
        </row>
        <row r="79">
          <cell r="N79" t="str">
            <v>Price, Eric</v>
          </cell>
          <cell r="Y79">
            <v>50</v>
          </cell>
        </row>
        <row r="80">
          <cell r="N80" t="str">
            <v>Putrich, Josh</v>
          </cell>
          <cell r="Y80">
            <v>39</v>
          </cell>
        </row>
        <row r="81">
          <cell r="N81" t="str">
            <v>Ramsay, Dave</v>
          </cell>
          <cell r="Y81">
            <v>40</v>
          </cell>
        </row>
        <row r="82">
          <cell r="N82" t="str">
            <v>Reick, Jon (N)</v>
          </cell>
          <cell r="Y82">
            <v>44</v>
          </cell>
        </row>
        <row r="83">
          <cell r="N83" t="str">
            <v>Renner, Mike (N)</v>
          </cell>
          <cell r="Y83">
            <v>54</v>
          </cell>
        </row>
        <row r="84">
          <cell r="N84" t="str">
            <v>Roberson, Damon</v>
          </cell>
          <cell r="Y84">
            <v>42</v>
          </cell>
        </row>
        <row r="85">
          <cell r="N85" t="str">
            <v>Ruff, Jake (N)</v>
          </cell>
          <cell r="Y85">
            <v>43</v>
          </cell>
        </row>
        <row r="86">
          <cell r="N86" t="str">
            <v>Schmeig, Joel</v>
          </cell>
          <cell r="Y86" t="str">
            <v/>
          </cell>
        </row>
        <row r="87">
          <cell r="N87" t="str">
            <v>Self, Dallas</v>
          </cell>
          <cell r="Y87">
            <v>48</v>
          </cell>
        </row>
        <row r="88">
          <cell r="N88" t="str">
            <v>Shreck, Adam</v>
          </cell>
          <cell r="Y88" t="str">
            <v/>
          </cell>
        </row>
        <row r="89">
          <cell r="N89" t="str">
            <v>Steffes, Adam</v>
          </cell>
          <cell r="Y89">
            <v>41</v>
          </cell>
        </row>
        <row r="90">
          <cell r="N90" t="str">
            <v>Stillson, Jeremy</v>
          </cell>
          <cell r="Y90">
            <v>36</v>
          </cell>
        </row>
        <row r="91">
          <cell r="N91" t="str">
            <v>Stillson, Ray</v>
          </cell>
          <cell r="Y91">
            <v>52</v>
          </cell>
        </row>
        <row r="92">
          <cell r="N92" t="str">
            <v>Stover, Kyle</v>
          </cell>
          <cell r="Y92">
            <v>40</v>
          </cell>
        </row>
        <row r="93">
          <cell r="N93" t="str">
            <v>Sumner, Branden (N)</v>
          </cell>
          <cell r="Y93">
            <v>42</v>
          </cell>
        </row>
        <row r="94">
          <cell r="N94" t="str">
            <v>Thompson, Craig</v>
          </cell>
          <cell r="Y94">
            <v>47</v>
          </cell>
        </row>
        <row r="95">
          <cell r="N95" t="str">
            <v>Thornton, Bryan</v>
          </cell>
          <cell r="Y95">
            <v>52</v>
          </cell>
        </row>
        <row r="96">
          <cell r="N96" t="str">
            <v>Threw, Mick</v>
          </cell>
          <cell r="Y96">
            <v>51</v>
          </cell>
        </row>
        <row r="97">
          <cell r="N97" t="str">
            <v>Tuttle, Gene</v>
          </cell>
          <cell r="Y97">
            <v>45</v>
          </cell>
        </row>
        <row r="98">
          <cell r="N98" t="str">
            <v>Urbanc, Moke</v>
          </cell>
          <cell r="Y98">
            <v>38</v>
          </cell>
        </row>
        <row r="99">
          <cell r="N99" t="str">
            <v>Walraven, Noah (N)</v>
          </cell>
          <cell r="Y99">
            <v>59</v>
          </cell>
        </row>
        <row r="100">
          <cell r="N100" t="str">
            <v>Welch, Michael (N)</v>
          </cell>
          <cell r="Y100">
            <v>55</v>
          </cell>
        </row>
        <row r="101">
          <cell r="N101" t="str">
            <v>Wiebler, David</v>
          </cell>
          <cell r="Y101">
            <v>47</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7AC9A-D804-4D9A-8A3D-09BBAFE17FA2}">
  <sheetPr>
    <pageSetUpPr fitToPage="1"/>
  </sheetPr>
  <dimension ref="A1:AD116"/>
  <sheetViews>
    <sheetView tabSelected="1" topLeftCell="C1" zoomScaleNormal="100" workbookViewId="0">
      <selection activeCell="AA111" sqref="AA111"/>
    </sheetView>
  </sheetViews>
  <sheetFormatPr defaultRowHeight="15" x14ac:dyDescent="0.25"/>
  <cols>
    <col min="1" max="1" width="4.28515625" style="10" customWidth="1"/>
    <col min="2" max="2" width="22.7109375" style="10" customWidth="1"/>
    <col min="3" max="3" width="12.7109375" style="10" customWidth="1"/>
    <col min="4" max="4" width="10" style="10" customWidth="1"/>
    <col min="5" max="5" width="9.140625" style="10"/>
    <col min="6" max="6" width="20.42578125" style="10" customWidth="1"/>
    <col min="7" max="7" width="12.140625" style="10" customWidth="1"/>
    <col min="8" max="8" width="10.42578125" style="10" customWidth="1"/>
    <col min="9" max="12" width="8.5703125" style="10" customWidth="1"/>
    <col min="13" max="13" width="2.7109375" style="10" customWidth="1"/>
    <col min="14" max="14" width="19.140625" style="10" customWidth="1"/>
    <col min="15" max="15" width="8.140625" style="10" customWidth="1"/>
    <col min="16" max="25" width="7.42578125" style="10" customWidth="1"/>
    <col min="26" max="26" width="10" style="10" customWidth="1"/>
    <col min="27" max="27" width="7.42578125" style="10" customWidth="1"/>
    <col min="28" max="28" width="11.140625" style="10" customWidth="1"/>
    <col min="29" max="29" width="11" style="10" customWidth="1"/>
    <col min="30" max="16384" width="9.140625" style="10"/>
  </cols>
  <sheetData>
    <row r="1" spans="2:30" ht="18.75" x14ac:dyDescent="0.3">
      <c r="B1" s="2" t="s">
        <v>195</v>
      </c>
      <c r="C1" s="3">
        <v>98</v>
      </c>
      <c r="D1" s="4" t="s">
        <v>0</v>
      </c>
      <c r="E1" s="5"/>
      <c r="F1" s="6">
        <v>45435</v>
      </c>
      <c r="G1" s="7" t="s">
        <v>1</v>
      </c>
      <c r="H1" s="8">
        <v>35</v>
      </c>
      <c r="I1" s="7" t="s">
        <v>196</v>
      </c>
      <c r="J1" s="9"/>
      <c r="K1" s="9"/>
      <c r="L1" s="9"/>
      <c r="N1" s="11" t="s">
        <v>2</v>
      </c>
      <c r="P1" s="12" t="s">
        <v>3</v>
      </c>
      <c r="Q1" s="13" t="s">
        <v>4</v>
      </c>
      <c r="R1" s="13" t="s">
        <v>5</v>
      </c>
      <c r="S1" s="13" t="s">
        <v>6</v>
      </c>
      <c r="T1" s="13" t="s">
        <v>7</v>
      </c>
      <c r="U1" s="13" t="s">
        <v>8</v>
      </c>
      <c r="V1" s="13" t="s">
        <v>9</v>
      </c>
      <c r="W1" s="13" t="s">
        <v>10</v>
      </c>
      <c r="X1" s="13" t="s">
        <v>11</v>
      </c>
      <c r="Y1" s="14"/>
      <c r="Z1" s="14"/>
      <c r="AA1" s="14"/>
      <c r="AB1" s="14"/>
      <c r="AC1" s="14"/>
      <c r="AD1" s="14"/>
    </row>
    <row r="2" spans="2:30" ht="12.75" customHeight="1" x14ac:dyDescent="0.25">
      <c r="C2" s="15"/>
      <c r="D2" s="9"/>
      <c r="E2" s="16"/>
      <c r="F2" s="15"/>
      <c r="G2" s="15"/>
      <c r="H2" s="15"/>
      <c r="I2" s="9"/>
      <c r="J2" s="9"/>
      <c r="K2" s="9"/>
      <c r="L2" s="9"/>
      <c r="N2" s="17" t="s">
        <v>197</v>
      </c>
      <c r="O2" s="2"/>
      <c r="P2" s="18" t="s">
        <v>1</v>
      </c>
      <c r="Q2" s="19" t="s">
        <v>1</v>
      </c>
      <c r="R2" s="19" t="s">
        <v>1</v>
      </c>
      <c r="S2" s="19" t="s">
        <v>1</v>
      </c>
      <c r="T2" s="19" t="s">
        <v>1</v>
      </c>
      <c r="U2" s="19" t="s">
        <v>1</v>
      </c>
      <c r="V2" s="19" t="s">
        <v>1</v>
      </c>
      <c r="W2" s="19" t="s">
        <v>1</v>
      </c>
      <c r="X2" s="19" t="s">
        <v>1</v>
      </c>
      <c r="Y2" s="14"/>
      <c r="Z2" s="20" t="s">
        <v>12</v>
      </c>
      <c r="AA2" s="14"/>
      <c r="AB2" s="20" t="s">
        <v>12</v>
      </c>
      <c r="AC2" s="132" t="s">
        <v>12</v>
      </c>
      <c r="AD2" s="14"/>
    </row>
    <row r="3" spans="2:30" ht="18.75" customHeight="1" x14ac:dyDescent="0.25">
      <c r="B3" s="21" t="s">
        <v>14</v>
      </c>
      <c r="C3" s="21"/>
      <c r="D3" s="22" t="s">
        <v>15</v>
      </c>
      <c r="E3" s="23" t="s">
        <v>13</v>
      </c>
      <c r="F3" s="24" t="s">
        <v>16</v>
      </c>
      <c r="G3" s="21"/>
      <c r="H3" s="24" t="s">
        <v>15</v>
      </c>
      <c r="I3" s="25" t="s">
        <v>13</v>
      </c>
      <c r="J3" s="9"/>
      <c r="K3" s="9"/>
      <c r="L3" s="9"/>
      <c r="N3" s="2" t="s">
        <v>17</v>
      </c>
      <c r="O3" s="7" t="s">
        <v>18</v>
      </c>
      <c r="P3" s="26">
        <v>4</v>
      </c>
      <c r="Q3" s="27">
        <v>4</v>
      </c>
      <c r="R3" s="27">
        <v>4</v>
      </c>
      <c r="S3" s="27">
        <v>3</v>
      </c>
      <c r="T3" s="27">
        <v>4</v>
      </c>
      <c r="U3" s="27">
        <v>4</v>
      </c>
      <c r="V3" s="27">
        <v>5</v>
      </c>
      <c r="W3" s="27">
        <v>3</v>
      </c>
      <c r="X3" s="27">
        <v>4</v>
      </c>
      <c r="Y3" s="28" t="s">
        <v>19</v>
      </c>
      <c r="Z3" s="20" t="s">
        <v>20</v>
      </c>
      <c r="AA3" s="28" t="s">
        <v>13</v>
      </c>
      <c r="AB3" s="20" t="s">
        <v>20</v>
      </c>
      <c r="AC3" s="29" t="s">
        <v>21</v>
      </c>
      <c r="AD3" s="14" t="s">
        <v>22</v>
      </c>
    </row>
    <row r="4" spans="2:30" ht="15.75" x14ac:dyDescent="0.25">
      <c r="B4" s="30" t="s">
        <v>23</v>
      </c>
      <c r="C4" s="30" t="s">
        <v>24</v>
      </c>
      <c r="D4" s="31" t="s">
        <v>25</v>
      </c>
      <c r="E4" s="32" t="s">
        <v>26</v>
      </c>
      <c r="F4" s="30" t="s">
        <v>27</v>
      </c>
      <c r="G4" s="30" t="s">
        <v>24</v>
      </c>
      <c r="H4" s="24" t="s">
        <v>25</v>
      </c>
      <c r="I4" s="25" t="s">
        <v>26</v>
      </c>
      <c r="J4" s="9"/>
      <c r="K4" s="9"/>
      <c r="L4" s="9"/>
      <c r="N4" s="33" t="s">
        <v>28</v>
      </c>
      <c r="O4" s="34">
        <v>7</v>
      </c>
      <c r="P4" s="35">
        <v>6</v>
      </c>
      <c r="Q4" s="35">
        <v>7</v>
      </c>
      <c r="R4" s="35">
        <v>5</v>
      </c>
      <c r="S4" s="35">
        <v>4</v>
      </c>
      <c r="T4" s="35">
        <v>6</v>
      </c>
      <c r="U4" s="35">
        <v>7</v>
      </c>
      <c r="V4" s="35">
        <v>8</v>
      </c>
      <c r="W4" s="35">
        <v>4</v>
      </c>
      <c r="X4" s="35">
        <v>7</v>
      </c>
      <c r="Y4" s="36">
        <f t="shared" ref="Y4:Y35" si="0">IF(P4&gt;1,SUM(P4:X4),"")</f>
        <v>54</v>
      </c>
      <c r="Z4" s="36">
        <f>IF(AB4="TBD","TBD",ROUND(AB4,0))</f>
        <v>18</v>
      </c>
      <c r="AA4" s="36">
        <f t="shared" ref="AA4:AA35" si="1">IF(P4&gt;0,SUM(Y4-Z4)," ")</f>
        <v>36</v>
      </c>
      <c r="AB4" s="36">
        <v>17.800000000000004</v>
      </c>
      <c r="AC4" s="36">
        <v>18.06666666666667</v>
      </c>
      <c r="AD4" s="10">
        <v>1</v>
      </c>
    </row>
    <row r="5" spans="2:30" ht="15.75" x14ac:dyDescent="0.25">
      <c r="B5" s="37" t="s">
        <v>29</v>
      </c>
      <c r="C5" s="38">
        <f t="shared" ref="C5:C14" si="2">INDEX($Y$4:$Y$102,MATCH(B5,$N$4:$N$102,0))</f>
        <v>40</v>
      </c>
      <c r="D5" s="38">
        <f t="shared" ref="D5:D14" si="3">INDEX($Z$4:$Z$102,MATCH(B5,$N$4:$N$102,0))</f>
        <v>8</v>
      </c>
      <c r="E5" s="38">
        <f t="shared" ref="E5:E14" si="4">INDEX($AA$4:$AA$102,MATCH(B5,$N$4:$N$102,0))</f>
        <v>32</v>
      </c>
      <c r="F5" s="37" t="s">
        <v>30</v>
      </c>
      <c r="G5" s="38">
        <f t="shared" ref="G5:G13" si="5">INDEX($Y$4:$Y$102,MATCH(F5,$N$4:$N$102,0))</f>
        <v>40</v>
      </c>
      <c r="H5" s="38">
        <f t="shared" ref="H5:H13" si="6">INDEX($Z$4:$Z$102,MATCH(F5,$N$4:$N$102,0))</f>
        <v>8</v>
      </c>
      <c r="I5" s="38">
        <f t="shared" ref="I5:I13" si="7">INDEX($AA$4:$AA$102,MATCH(F5,$N$4:$N$102,0))</f>
        <v>32</v>
      </c>
      <c r="J5" s="9"/>
      <c r="K5" s="9"/>
      <c r="L5" s="9"/>
      <c r="N5" s="33" t="s">
        <v>31</v>
      </c>
      <c r="O5" s="34">
        <v>10</v>
      </c>
      <c r="P5" s="35">
        <v>7</v>
      </c>
      <c r="Q5" s="35">
        <v>6</v>
      </c>
      <c r="R5" s="35">
        <v>5</v>
      </c>
      <c r="S5" s="35">
        <v>5</v>
      </c>
      <c r="T5" s="35">
        <v>4</v>
      </c>
      <c r="U5" s="35">
        <v>6</v>
      </c>
      <c r="V5" s="35">
        <v>8</v>
      </c>
      <c r="W5" s="35">
        <v>6</v>
      </c>
      <c r="X5" s="35">
        <v>7</v>
      </c>
      <c r="Y5" s="36">
        <f t="shared" si="0"/>
        <v>54</v>
      </c>
      <c r="Z5" s="36">
        <f>IF(AB5="TBD","TBD",ROUND(AB5,0))</f>
        <v>10</v>
      </c>
      <c r="AA5" s="36">
        <f t="shared" si="1"/>
        <v>44</v>
      </c>
      <c r="AB5" s="36">
        <v>9.8000000000000043</v>
      </c>
      <c r="AC5" s="36">
        <v>12.733333333333334</v>
      </c>
      <c r="AD5" s="10">
        <v>1</v>
      </c>
    </row>
    <row r="6" spans="2:30" ht="15.75" x14ac:dyDescent="0.25">
      <c r="B6" s="37" t="s">
        <v>32</v>
      </c>
      <c r="C6" s="38">
        <f t="shared" si="2"/>
        <v>39</v>
      </c>
      <c r="D6" s="38">
        <f t="shared" si="3"/>
        <v>6</v>
      </c>
      <c r="E6" s="38">
        <f t="shared" si="4"/>
        <v>33</v>
      </c>
      <c r="F6" s="37" t="s">
        <v>33</v>
      </c>
      <c r="G6" s="38">
        <f t="shared" si="5"/>
        <v>35</v>
      </c>
      <c r="H6" s="38">
        <f t="shared" si="6"/>
        <v>0</v>
      </c>
      <c r="I6" s="38">
        <f t="shared" si="7"/>
        <v>35</v>
      </c>
      <c r="J6" s="9"/>
      <c r="K6" s="9"/>
      <c r="L6" s="9"/>
      <c r="N6" s="39" t="s">
        <v>34</v>
      </c>
      <c r="O6" s="34">
        <v>4</v>
      </c>
      <c r="P6" s="35"/>
      <c r="Q6" s="35"/>
      <c r="R6" s="35"/>
      <c r="S6" s="35"/>
      <c r="T6" s="35"/>
      <c r="U6" s="35"/>
      <c r="V6" s="35"/>
      <c r="W6" s="35"/>
      <c r="X6" s="35"/>
      <c r="Y6" s="36" t="str">
        <f t="shared" si="0"/>
        <v/>
      </c>
      <c r="Z6" s="36">
        <f>IF(AB6="TBD","TBD",ROUND(AB6,0))</f>
        <v>12</v>
      </c>
      <c r="AA6" s="36" t="str">
        <f t="shared" si="1"/>
        <v xml:space="preserve"> </v>
      </c>
      <c r="AB6" s="36">
        <v>12.314285714285717</v>
      </c>
      <c r="AC6" s="36">
        <v>12.314285714285717</v>
      </c>
      <c r="AD6" s="10">
        <v>1</v>
      </c>
    </row>
    <row r="7" spans="2:30" ht="15.75" x14ac:dyDescent="0.25">
      <c r="B7" s="37" t="s">
        <v>35</v>
      </c>
      <c r="C7" s="38">
        <f t="shared" si="2"/>
        <v>44</v>
      </c>
      <c r="D7" s="38">
        <f t="shared" si="3"/>
        <v>8</v>
      </c>
      <c r="E7" s="38">
        <f t="shared" si="4"/>
        <v>36</v>
      </c>
      <c r="F7" s="37" t="s">
        <v>36</v>
      </c>
      <c r="G7" s="38">
        <f t="shared" si="5"/>
        <v>48</v>
      </c>
      <c r="H7" s="38">
        <f t="shared" si="6"/>
        <v>11</v>
      </c>
      <c r="I7" s="38">
        <f t="shared" si="7"/>
        <v>37</v>
      </c>
      <c r="J7" s="9"/>
      <c r="K7" s="9"/>
      <c r="L7" s="9"/>
      <c r="N7" s="33" t="s">
        <v>37</v>
      </c>
      <c r="O7" s="34">
        <v>5</v>
      </c>
      <c r="P7" s="35">
        <v>5</v>
      </c>
      <c r="Q7" s="35">
        <v>7</v>
      </c>
      <c r="R7" s="35">
        <v>7</v>
      </c>
      <c r="S7" s="35">
        <v>6</v>
      </c>
      <c r="T7" s="35">
        <v>5</v>
      </c>
      <c r="U7" s="35">
        <v>6</v>
      </c>
      <c r="V7" s="35">
        <v>7</v>
      </c>
      <c r="W7" s="35">
        <v>4</v>
      </c>
      <c r="X7" s="35">
        <v>5</v>
      </c>
      <c r="Y7" s="36">
        <f t="shared" si="0"/>
        <v>52</v>
      </c>
      <c r="Z7" s="40">
        <f>IF(AB7="TBD","TBD",ROUND(AB7,0))-2</f>
        <v>21</v>
      </c>
      <c r="AA7" s="36">
        <f t="shared" si="1"/>
        <v>31</v>
      </c>
      <c r="AB7" s="36">
        <v>23.225000000000001</v>
      </c>
      <c r="AC7" s="36">
        <v>21.016666666666666</v>
      </c>
      <c r="AD7" s="10">
        <v>1</v>
      </c>
    </row>
    <row r="8" spans="2:30" ht="15.75" x14ac:dyDescent="0.25">
      <c r="B8" s="37" t="s">
        <v>38</v>
      </c>
      <c r="C8" s="38">
        <f t="shared" si="2"/>
        <v>36</v>
      </c>
      <c r="D8" s="38">
        <f t="shared" si="3"/>
        <v>-1</v>
      </c>
      <c r="E8" s="38">
        <f t="shared" si="4"/>
        <v>37</v>
      </c>
      <c r="F8" s="37" t="s">
        <v>39</v>
      </c>
      <c r="G8" s="38">
        <f t="shared" si="5"/>
        <v>50</v>
      </c>
      <c r="H8" s="38">
        <f t="shared" si="6"/>
        <v>12</v>
      </c>
      <c r="I8" s="38">
        <f t="shared" si="7"/>
        <v>38</v>
      </c>
      <c r="J8" s="9"/>
      <c r="K8" s="9"/>
      <c r="L8" s="9"/>
      <c r="N8" s="33" t="s">
        <v>40</v>
      </c>
      <c r="O8" s="34">
        <v>3</v>
      </c>
      <c r="P8" s="35">
        <v>5</v>
      </c>
      <c r="Q8" s="35">
        <v>4</v>
      </c>
      <c r="R8" s="35">
        <v>5</v>
      </c>
      <c r="S8" s="35">
        <v>5</v>
      </c>
      <c r="T8" s="35">
        <v>5</v>
      </c>
      <c r="U8" s="35">
        <v>6</v>
      </c>
      <c r="V8" s="35">
        <v>8</v>
      </c>
      <c r="W8" s="35">
        <v>4</v>
      </c>
      <c r="X8" s="35">
        <v>5</v>
      </c>
      <c r="Y8" s="36">
        <f t="shared" si="0"/>
        <v>47</v>
      </c>
      <c r="Z8" s="36">
        <f t="shared" ref="Z8:Z39" si="8">IF(AB8="TBD","TBD",ROUND(AB8,0))</f>
        <v>8</v>
      </c>
      <c r="AA8" s="36">
        <f t="shared" si="1"/>
        <v>39</v>
      </c>
      <c r="AB8" s="36">
        <v>7.7666666666666657</v>
      </c>
      <c r="AC8" s="36">
        <v>9.0444444444444372</v>
      </c>
      <c r="AD8" s="10">
        <v>1</v>
      </c>
    </row>
    <row r="9" spans="2:30" ht="15.75" x14ac:dyDescent="0.25">
      <c r="B9" s="37" t="s">
        <v>41</v>
      </c>
      <c r="C9" s="38">
        <f t="shared" si="2"/>
        <v>44</v>
      </c>
      <c r="D9" s="38">
        <f t="shared" si="3"/>
        <v>6</v>
      </c>
      <c r="E9" s="38">
        <f t="shared" si="4"/>
        <v>38</v>
      </c>
      <c r="F9" s="37" t="s">
        <v>42</v>
      </c>
      <c r="G9" s="38">
        <f t="shared" si="5"/>
        <v>48</v>
      </c>
      <c r="H9" s="38">
        <f t="shared" si="6"/>
        <v>9</v>
      </c>
      <c r="I9" s="38">
        <f t="shared" si="7"/>
        <v>39</v>
      </c>
      <c r="J9" s="9"/>
      <c r="K9" s="9"/>
      <c r="L9" s="9"/>
      <c r="N9" s="33" t="s">
        <v>43</v>
      </c>
      <c r="O9" s="34">
        <v>6</v>
      </c>
      <c r="P9" s="35">
        <v>6</v>
      </c>
      <c r="Q9" s="35">
        <v>5</v>
      </c>
      <c r="R9" s="35">
        <v>7</v>
      </c>
      <c r="S9" s="35">
        <v>5</v>
      </c>
      <c r="T9" s="35">
        <v>4</v>
      </c>
      <c r="U9" s="35">
        <v>4</v>
      </c>
      <c r="V9" s="35">
        <v>8</v>
      </c>
      <c r="W9" s="35">
        <v>4</v>
      </c>
      <c r="X9" s="35">
        <v>3</v>
      </c>
      <c r="Y9" s="36">
        <f t="shared" si="0"/>
        <v>46</v>
      </c>
      <c r="Z9" s="36">
        <f t="shared" si="8"/>
        <v>6</v>
      </c>
      <c r="AA9" s="36">
        <f t="shared" si="1"/>
        <v>40</v>
      </c>
      <c r="AB9" s="36">
        <v>6.36</v>
      </c>
      <c r="AC9" s="36" t="s">
        <v>76</v>
      </c>
      <c r="AD9" s="10">
        <v>0</v>
      </c>
    </row>
    <row r="10" spans="2:30" ht="15.75" x14ac:dyDescent="0.25">
      <c r="B10" s="37" t="s">
        <v>44</v>
      </c>
      <c r="C10" s="38">
        <f t="shared" si="2"/>
        <v>41</v>
      </c>
      <c r="D10" s="38">
        <f t="shared" si="3"/>
        <v>3</v>
      </c>
      <c r="E10" s="38">
        <f t="shared" si="4"/>
        <v>38</v>
      </c>
      <c r="F10" s="37" t="s">
        <v>45</v>
      </c>
      <c r="G10" s="38">
        <f t="shared" si="5"/>
        <v>45</v>
      </c>
      <c r="H10" s="38">
        <f t="shared" si="6"/>
        <v>6</v>
      </c>
      <c r="I10" s="38">
        <f t="shared" si="7"/>
        <v>39</v>
      </c>
      <c r="J10" s="9"/>
      <c r="K10" s="9"/>
      <c r="L10" s="9"/>
      <c r="N10" s="33" t="s">
        <v>46</v>
      </c>
      <c r="O10" s="34">
        <v>4</v>
      </c>
      <c r="P10" s="35">
        <v>6</v>
      </c>
      <c r="Q10" s="35">
        <v>4</v>
      </c>
      <c r="R10" s="35">
        <v>5</v>
      </c>
      <c r="S10" s="35">
        <v>3</v>
      </c>
      <c r="T10" s="35">
        <v>5</v>
      </c>
      <c r="U10" s="35">
        <v>4</v>
      </c>
      <c r="V10" s="35">
        <v>5</v>
      </c>
      <c r="W10" s="35">
        <v>4</v>
      </c>
      <c r="X10" s="35">
        <v>5</v>
      </c>
      <c r="Y10" s="36">
        <f t="shared" si="0"/>
        <v>41</v>
      </c>
      <c r="Z10" s="36">
        <f t="shared" si="8"/>
        <v>3</v>
      </c>
      <c r="AA10" s="36">
        <f t="shared" si="1"/>
        <v>38</v>
      </c>
      <c r="AB10" s="36">
        <v>3.3600000000000008</v>
      </c>
      <c r="AC10" s="36" t="s">
        <v>76</v>
      </c>
      <c r="AD10" s="10">
        <v>0</v>
      </c>
    </row>
    <row r="11" spans="2:30" ht="15.75" x14ac:dyDescent="0.25">
      <c r="B11" s="41" t="s">
        <v>47</v>
      </c>
      <c r="C11" s="34">
        <f t="shared" si="2"/>
        <v>42</v>
      </c>
      <c r="D11" s="34">
        <f t="shared" si="3"/>
        <v>4</v>
      </c>
      <c r="E11" s="34">
        <f t="shared" si="4"/>
        <v>38</v>
      </c>
      <c r="F11" s="41" t="s">
        <v>48</v>
      </c>
      <c r="G11" s="34">
        <f t="shared" si="5"/>
        <v>52</v>
      </c>
      <c r="H11" s="34">
        <f t="shared" si="6"/>
        <v>12</v>
      </c>
      <c r="I11" s="34">
        <f t="shared" si="7"/>
        <v>40</v>
      </c>
      <c r="J11" s="9"/>
      <c r="K11" s="9"/>
      <c r="L11" s="9"/>
      <c r="N11" s="33" t="s">
        <v>49</v>
      </c>
      <c r="O11" s="34">
        <v>7</v>
      </c>
      <c r="P11" s="35">
        <v>5</v>
      </c>
      <c r="Q11" s="35">
        <v>3</v>
      </c>
      <c r="R11" s="35">
        <v>5</v>
      </c>
      <c r="S11" s="35">
        <v>4</v>
      </c>
      <c r="T11" s="35">
        <v>5</v>
      </c>
      <c r="U11" s="35">
        <v>5</v>
      </c>
      <c r="V11" s="35">
        <v>7</v>
      </c>
      <c r="W11" s="35">
        <v>4</v>
      </c>
      <c r="X11" s="35">
        <v>5</v>
      </c>
      <c r="Y11" s="36">
        <f t="shared" si="0"/>
        <v>43</v>
      </c>
      <c r="Z11" s="36">
        <f t="shared" si="8"/>
        <v>7</v>
      </c>
      <c r="AA11" s="36">
        <f t="shared" si="1"/>
        <v>36</v>
      </c>
      <c r="AB11" s="36">
        <v>7.2000000000000028</v>
      </c>
      <c r="AC11" s="36">
        <v>7.3333333333333286</v>
      </c>
      <c r="AD11" s="10">
        <v>1</v>
      </c>
    </row>
    <row r="12" spans="2:30" ht="15.75" x14ac:dyDescent="0.25">
      <c r="B12" s="42" t="s">
        <v>50</v>
      </c>
      <c r="C12" s="34">
        <f t="shared" si="2"/>
        <v>48</v>
      </c>
      <c r="D12" s="34">
        <f t="shared" si="3"/>
        <v>9</v>
      </c>
      <c r="E12" s="34">
        <f t="shared" si="4"/>
        <v>39</v>
      </c>
      <c r="F12" s="42" t="s">
        <v>51</v>
      </c>
      <c r="G12" s="34" t="str">
        <f t="shared" si="5"/>
        <v/>
      </c>
      <c r="H12" s="34">
        <f t="shared" si="6"/>
        <v>8</v>
      </c>
      <c r="I12" s="34" t="str">
        <f t="shared" si="7"/>
        <v xml:space="preserve"> </v>
      </c>
      <c r="J12" s="9"/>
      <c r="K12" s="9"/>
      <c r="L12" s="9"/>
      <c r="N12" s="33" t="s">
        <v>52</v>
      </c>
      <c r="O12" s="34">
        <v>8</v>
      </c>
      <c r="P12" s="35">
        <v>5</v>
      </c>
      <c r="Q12" s="35">
        <v>4</v>
      </c>
      <c r="R12" s="35">
        <v>5</v>
      </c>
      <c r="S12" s="35">
        <v>3</v>
      </c>
      <c r="T12" s="35">
        <v>4</v>
      </c>
      <c r="U12" s="35">
        <v>5</v>
      </c>
      <c r="V12" s="35">
        <v>7</v>
      </c>
      <c r="W12" s="35">
        <v>4</v>
      </c>
      <c r="X12" s="35">
        <v>5</v>
      </c>
      <c r="Y12" s="36">
        <f t="shared" si="0"/>
        <v>42</v>
      </c>
      <c r="Z12" s="36">
        <f t="shared" si="8"/>
        <v>9</v>
      </c>
      <c r="AA12" s="36">
        <f t="shared" si="1"/>
        <v>33</v>
      </c>
      <c r="AB12" s="36">
        <v>8.7666666666666657</v>
      </c>
      <c r="AC12" s="36">
        <v>8.0444444444444372</v>
      </c>
      <c r="AD12" s="10">
        <v>1</v>
      </c>
    </row>
    <row r="13" spans="2:30" ht="15.75" x14ac:dyDescent="0.25">
      <c r="B13" s="42" t="s">
        <v>53</v>
      </c>
      <c r="C13" s="34">
        <f t="shared" si="2"/>
        <v>59</v>
      </c>
      <c r="D13" s="34">
        <f t="shared" si="3"/>
        <v>19</v>
      </c>
      <c r="E13" s="34">
        <f t="shared" si="4"/>
        <v>40</v>
      </c>
      <c r="F13" s="42" t="s">
        <v>54</v>
      </c>
      <c r="G13" s="34" t="str">
        <f t="shared" si="5"/>
        <v/>
      </c>
      <c r="H13" s="34">
        <f t="shared" si="6"/>
        <v>6</v>
      </c>
      <c r="I13" s="34" t="str">
        <f t="shared" si="7"/>
        <v xml:space="preserve"> </v>
      </c>
      <c r="J13" s="9"/>
      <c r="K13" s="9"/>
      <c r="L13" s="9"/>
      <c r="N13" s="33" t="s">
        <v>55</v>
      </c>
      <c r="O13" s="34">
        <v>7</v>
      </c>
      <c r="P13" s="35"/>
      <c r="Q13" s="35"/>
      <c r="R13" s="35"/>
      <c r="S13" s="35"/>
      <c r="T13" s="35"/>
      <c r="U13" s="35"/>
      <c r="V13" s="35"/>
      <c r="W13" s="35"/>
      <c r="X13" s="35"/>
      <c r="Y13" s="36" t="str">
        <f t="shared" si="0"/>
        <v/>
      </c>
      <c r="Z13" s="36" t="str">
        <f t="shared" si="8"/>
        <v>TBD</v>
      </c>
      <c r="AA13" s="36" t="str">
        <f t="shared" si="1"/>
        <v xml:space="preserve"> </v>
      </c>
      <c r="AB13" s="36" t="s">
        <v>76</v>
      </c>
      <c r="AC13" s="36" t="s">
        <v>76</v>
      </c>
      <c r="AD13" s="10">
        <v>0</v>
      </c>
    </row>
    <row r="14" spans="2:30" ht="15.75" x14ac:dyDescent="0.25">
      <c r="B14" s="42" t="s">
        <v>56</v>
      </c>
      <c r="C14" s="34" t="str">
        <f t="shared" si="2"/>
        <v/>
      </c>
      <c r="D14" s="34">
        <f t="shared" si="3"/>
        <v>11</v>
      </c>
      <c r="E14" s="34" t="str">
        <f t="shared" si="4"/>
        <v xml:space="preserve"> </v>
      </c>
      <c r="F14" s="42"/>
      <c r="G14" s="42"/>
      <c r="H14" s="42"/>
      <c r="I14" s="42"/>
      <c r="J14" s="9"/>
      <c r="K14" s="9"/>
      <c r="L14" s="9"/>
      <c r="N14" s="33" t="s">
        <v>57</v>
      </c>
      <c r="O14" s="34">
        <v>3</v>
      </c>
      <c r="P14" s="35">
        <v>6</v>
      </c>
      <c r="Q14" s="35">
        <v>6</v>
      </c>
      <c r="R14" s="35">
        <v>6</v>
      </c>
      <c r="S14" s="35">
        <v>5</v>
      </c>
      <c r="T14" s="35">
        <v>5</v>
      </c>
      <c r="U14" s="35">
        <v>5</v>
      </c>
      <c r="V14" s="35">
        <v>7</v>
      </c>
      <c r="W14" s="35">
        <v>4</v>
      </c>
      <c r="X14" s="35">
        <v>5</v>
      </c>
      <c r="Y14" s="36">
        <f t="shared" si="0"/>
        <v>49</v>
      </c>
      <c r="Z14" s="36">
        <f t="shared" si="8"/>
        <v>10</v>
      </c>
      <c r="AA14" s="36">
        <f t="shared" si="1"/>
        <v>39</v>
      </c>
      <c r="AB14" s="36">
        <v>9.52</v>
      </c>
      <c r="AC14" s="36" t="s">
        <v>76</v>
      </c>
      <c r="AD14" s="10">
        <v>0</v>
      </c>
    </row>
    <row r="15" spans="2:30" ht="18.75" customHeight="1" x14ac:dyDescent="0.25">
      <c r="B15" s="43" t="s">
        <v>58</v>
      </c>
      <c r="C15" s="44"/>
      <c r="D15" s="45">
        <f>AVERAGE(D5:D14)</f>
        <v>7.3</v>
      </c>
      <c r="E15" s="46">
        <f>SUM(E5:E10)</f>
        <v>214</v>
      </c>
      <c r="F15" s="43" t="s">
        <v>58</v>
      </c>
      <c r="G15" s="44"/>
      <c r="H15" s="45">
        <f>AVERAGE(H5:H14)</f>
        <v>8</v>
      </c>
      <c r="I15" s="46">
        <f>SUM(I5:I10)</f>
        <v>220</v>
      </c>
      <c r="J15" s="9"/>
      <c r="K15" s="9"/>
      <c r="L15" s="9"/>
      <c r="N15" s="33" t="s">
        <v>59</v>
      </c>
      <c r="O15" s="34">
        <v>3</v>
      </c>
      <c r="P15" s="35">
        <v>6</v>
      </c>
      <c r="Q15" s="35">
        <v>6</v>
      </c>
      <c r="R15" s="35">
        <v>7</v>
      </c>
      <c r="S15" s="35">
        <v>6</v>
      </c>
      <c r="T15" s="35">
        <v>6</v>
      </c>
      <c r="U15" s="35">
        <v>7</v>
      </c>
      <c r="V15" s="35">
        <v>7</v>
      </c>
      <c r="W15" s="35">
        <v>3</v>
      </c>
      <c r="X15" s="35">
        <v>6</v>
      </c>
      <c r="Y15" s="36">
        <f t="shared" si="0"/>
        <v>54</v>
      </c>
      <c r="Z15" s="36">
        <f t="shared" si="8"/>
        <v>12</v>
      </c>
      <c r="AA15" s="36">
        <f t="shared" si="1"/>
        <v>42</v>
      </c>
      <c r="AB15" s="36">
        <v>12.266666666666666</v>
      </c>
      <c r="AC15" s="36">
        <v>14.377777777777773</v>
      </c>
      <c r="AD15" s="10">
        <v>1</v>
      </c>
    </row>
    <row r="16" spans="2:30" ht="15.75" x14ac:dyDescent="0.25">
      <c r="B16" s="47" t="s">
        <v>60</v>
      </c>
      <c r="C16" s="48"/>
      <c r="D16" s="49"/>
      <c r="E16" s="38">
        <f>E15-SUM($H$1*6)</f>
        <v>4</v>
      </c>
      <c r="F16" s="47" t="s">
        <v>60</v>
      </c>
      <c r="G16" s="48"/>
      <c r="H16" s="49"/>
      <c r="I16" s="34">
        <f>I15-SUM($H$1*6)</f>
        <v>10</v>
      </c>
      <c r="J16" s="9"/>
      <c r="K16" s="9"/>
      <c r="L16" s="9"/>
      <c r="N16" s="33" t="s">
        <v>61</v>
      </c>
      <c r="O16" s="34">
        <v>10</v>
      </c>
      <c r="P16" s="35">
        <v>4</v>
      </c>
      <c r="Q16" s="35">
        <v>6</v>
      </c>
      <c r="R16" s="35">
        <v>5</v>
      </c>
      <c r="S16" s="35">
        <v>4</v>
      </c>
      <c r="T16" s="35">
        <v>6</v>
      </c>
      <c r="U16" s="35">
        <v>6</v>
      </c>
      <c r="V16" s="35">
        <v>6</v>
      </c>
      <c r="W16" s="35">
        <v>2</v>
      </c>
      <c r="X16" s="35">
        <v>6</v>
      </c>
      <c r="Y16" s="36">
        <f t="shared" si="0"/>
        <v>45</v>
      </c>
      <c r="Z16" s="36">
        <f t="shared" si="8"/>
        <v>14</v>
      </c>
      <c r="AA16" s="36">
        <f t="shared" si="1"/>
        <v>31</v>
      </c>
      <c r="AB16" s="36">
        <v>14.028571428571432</v>
      </c>
      <c r="AC16" s="36">
        <v>12.552380952380958</v>
      </c>
      <c r="AD16" s="10">
        <v>1</v>
      </c>
    </row>
    <row r="17" spans="2:30" ht="15.75" x14ac:dyDescent="0.25">
      <c r="B17" s="50"/>
      <c r="C17" s="48"/>
      <c r="D17" s="49"/>
      <c r="E17" s="51"/>
      <c r="F17" s="50"/>
      <c r="G17" s="48"/>
      <c r="H17" s="49"/>
      <c r="I17" s="51"/>
      <c r="J17" s="9"/>
      <c r="K17" s="9"/>
      <c r="L17" s="9"/>
      <c r="N17" s="33" t="s">
        <v>62</v>
      </c>
      <c r="O17" s="34">
        <v>6</v>
      </c>
      <c r="P17" s="35">
        <v>6</v>
      </c>
      <c r="Q17" s="35">
        <v>5</v>
      </c>
      <c r="R17" s="35">
        <v>6</v>
      </c>
      <c r="S17" s="35">
        <v>4</v>
      </c>
      <c r="T17" s="35">
        <v>4</v>
      </c>
      <c r="U17" s="35">
        <v>6</v>
      </c>
      <c r="V17" s="35">
        <v>8</v>
      </c>
      <c r="W17" s="35">
        <v>3</v>
      </c>
      <c r="X17" s="35">
        <v>6</v>
      </c>
      <c r="Y17" s="36">
        <f t="shared" si="0"/>
        <v>48</v>
      </c>
      <c r="Z17" s="36">
        <f t="shared" si="8"/>
        <v>12</v>
      </c>
      <c r="AA17" s="36">
        <f t="shared" si="1"/>
        <v>36</v>
      </c>
      <c r="AB17" s="36">
        <v>12.399999999999999</v>
      </c>
      <c r="AC17" s="36">
        <v>12.466666666666669</v>
      </c>
      <c r="AD17" s="10">
        <v>1</v>
      </c>
    </row>
    <row r="18" spans="2:30" ht="15" customHeight="1" x14ac:dyDescent="0.25">
      <c r="B18" s="52" t="s">
        <v>63</v>
      </c>
      <c r="C18" s="52"/>
      <c r="D18" s="53" t="s">
        <v>15</v>
      </c>
      <c r="E18" s="54" t="s">
        <v>13</v>
      </c>
      <c r="F18" s="52" t="s">
        <v>64</v>
      </c>
      <c r="G18" s="52"/>
      <c r="H18" s="53" t="s">
        <v>15</v>
      </c>
      <c r="I18" s="54" t="s">
        <v>13</v>
      </c>
      <c r="J18" s="9"/>
      <c r="K18" s="9"/>
      <c r="L18" s="9"/>
      <c r="N18" s="33" t="s">
        <v>65</v>
      </c>
      <c r="O18" s="34">
        <v>8</v>
      </c>
      <c r="P18" s="35"/>
      <c r="Q18" s="35"/>
      <c r="R18" s="35"/>
      <c r="S18" s="35"/>
      <c r="T18" s="35"/>
      <c r="U18" s="35"/>
      <c r="V18" s="35"/>
      <c r="W18" s="35"/>
      <c r="X18" s="35"/>
      <c r="Y18" s="36" t="str">
        <f t="shared" si="0"/>
        <v/>
      </c>
      <c r="Z18" s="36">
        <f t="shared" si="8"/>
        <v>6</v>
      </c>
      <c r="AA18" s="36" t="str">
        <f t="shared" si="1"/>
        <v xml:space="preserve"> </v>
      </c>
      <c r="AB18" s="36">
        <v>6.1000000000000014</v>
      </c>
      <c r="AC18" s="36">
        <v>6.1000000000000014</v>
      </c>
      <c r="AD18" s="10">
        <v>1</v>
      </c>
    </row>
    <row r="19" spans="2:30" ht="15.75" x14ac:dyDescent="0.25">
      <c r="B19" s="52" t="s">
        <v>66</v>
      </c>
      <c r="C19" s="52" t="s">
        <v>24</v>
      </c>
      <c r="D19" s="53" t="s">
        <v>25</v>
      </c>
      <c r="E19" s="54" t="s">
        <v>26</v>
      </c>
      <c r="F19" s="52" t="s">
        <v>67</v>
      </c>
      <c r="G19" s="52" t="s">
        <v>24</v>
      </c>
      <c r="H19" s="53" t="s">
        <v>25</v>
      </c>
      <c r="I19" s="54" t="s">
        <v>26</v>
      </c>
      <c r="J19" s="9"/>
      <c r="K19" s="9"/>
      <c r="L19" s="9"/>
      <c r="N19" s="55" t="s">
        <v>68</v>
      </c>
      <c r="O19" s="34">
        <v>3</v>
      </c>
      <c r="P19" s="35">
        <v>4</v>
      </c>
      <c r="Q19" s="35">
        <v>4</v>
      </c>
      <c r="R19" s="35">
        <v>4</v>
      </c>
      <c r="S19" s="35">
        <v>4</v>
      </c>
      <c r="T19" s="35">
        <v>4</v>
      </c>
      <c r="U19" s="35">
        <v>5</v>
      </c>
      <c r="V19" s="35">
        <v>7</v>
      </c>
      <c r="W19" s="35">
        <v>4</v>
      </c>
      <c r="X19" s="35">
        <v>5</v>
      </c>
      <c r="Y19" s="36">
        <f t="shared" si="0"/>
        <v>41</v>
      </c>
      <c r="Z19" s="36">
        <f t="shared" si="8"/>
        <v>6</v>
      </c>
      <c r="AA19" s="36">
        <f t="shared" si="1"/>
        <v>35</v>
      </c>
      <c r="AB19" s="36">
        <v>5.9750000000000014</v>
      </c>
      <c r="AC19" s="36">
        <v>5.8500000000000014</v>
      </c>
      <c r="AD19" s="10">
        <v>1</v>
      </c>
    </row>
    <row r="20" spans="2:30" ht="15.75" x14ac:dyDescent="0.25">
      <c r="B20" s="37" t="s">
        <v>69</v>
      </c>
      <c r="C20" s="38">
        <f t="shared" ref="C20:C28" si="9">INDEX($Y$4:$Y$102,MATCH(B20,$N$4:$N$102,0))</f>
        <v>45</v>
      </c>
      <c r="D20" s="38">
        <f t="shared" ref="D20:D28" si="10">INDEX($Z$4:$Z$102,MATCH(B20,$N$4:$N$102,0))</f>
        <v>11</v>
      </c>
      <c r="E20" s="38">
        <f t="shared" ref="E20:E28" si="11">INDEX($AA$4:$AA$102,MATCH(B20,$N$4:$N$102,0))</f>
        <v>34</v>
      </c>
      <c r="F20" s="37" t="s">
        <v>61</v>
      </c>
      <c r="G20" s="38">
        <f t="shared" ref="G20:G29" si="12">INDEX($Y$4:$Y$102,MATCH(F20,$N$4:$N$102,0))</f>
        <v>45</v>
      </c>
      <c r="H20" s="38">
        <f t="shared" ref="H20:H29" si="13">INDEX($Z$4:$Z$102,MATCH(F20,$N$4:$N$102,0))</f>
        <v>14</v>
      </c>
      <c r="I20" s="38">
        <f t="shared" ref="I20:I29" si="14">INDEX($AA$4:$AA$102,MATCH(F20,$N$4:$N$102,0))</f>
        <v>31</v>
      </c>
      <c r="J20" s="9"/>
      <c r="K20" s="9"/>
      <c r="L20" s="9"/>
      <c r="N20" s="55" t="s">
        <v>70</v>
      </c>
      <c r="O20" s="34">
        <v>8</v>
      </c>
      <c r="P20" s="35"/>
      <c r="Q20" s="35"/>
      <c r="R20" s="35"/>
      <c r="S20" s="35"/>
      <c r="T20" s="35"/>
      <c r="U20" s="35"/>
      <c r="V20" s="35"/>
      <c r="W20" s="35"/>
      <c r="X20" s="35"/>
      <c r="Y20" s="36" t="str">
        <f t="shared" si="0"/>
        <v/>
      </c>
      <c r="Z20" s="36">
        <f t="shared" si="8"/>
        <v>15</v>
      </c>
      <c r="AA20" s="36" t="str">
        <f t="shared" si="1"/>
        <v xml:space="preserve"> </v>
      </c>
      <c r="AB20" s="36">
        <v>14.725000000000001</v>
      </c>
      <c r="AC20" s="36">
        <v>14.725000000000001</v>
      </c>
      <c r="AD20" s="10">
        <v>1</v>
      </c>
    </row>
    <row r="21" spans="2:30" ht="15.75" x14ac:dyDescent="0.25">
      <c r="B21" s="37" t="s">
        <v>68</v>
      </c>
      <c r="C21" s="38">
        <f t="shared" si="9"/>
        <v>41</v>
      </c>
      <c r="D21" s="38">
        <f t="shared" si="10"/>
        <v>6</v>
      </c>
      <c r="E21" s="38">
        <f t="shared" si="11"/>
        <v>35</v>
      </c>
      <c r="F21" s="37" t="s">
        <v>71</v>
      </c>
      <c r="G21" s="38">
        <f t="shared" si="12"/>
        <v>48</v>
      </c>
      <c r="H21" s="38">
        <f t="shared" si="13"/>
        <v>14</v>
      </c>
      <c r="I21" s="38">
        <f t="shared" si="14"/>
        <v>34</v>
      </c>
      <c r="J21" s="9"/>
      <c r="K21" s="9"/>
      <c r="L21" s="9"/>
      <c r="N21" s="33" t="s">
        <v>72</v>
      </c>
      <c r="O21" s="34">
        <v>8</v>
      </c>
      <c r="P21" s="35">
        <v>4</v>
      </c>
      <c r="Q21" s="35">
        <v>5</v>
      </c>
      <c r="R21" s="35">
        <v>4</v>
      </c>
      <c r="S21" s="35">
        <v>4</v>
      </c>
      <c r="T21" s="35">
        <v>5</v>
      </c>
      <c r="U21" s="35">
        <v>6</v>
      </c>
      <c r="V21" s="35">
        <v>7</v>
      </c>
      <c r="W21" s="35">
        <v>3</v>
      </c>
      <c r="X21" s="35">
        <v>4</v>
      </c>
      <c r="Y21" s="36">
        <f t="shared" si="0"/>
        <v>42</v>
      </c>
      <c r="Z21" s="36">
        <f t="shared" si="8"/>
        <v>3</v>
      </c>
      <c r="AA21" s="36">
        <f t="shared" si="1"/>
        <v>39</v>
      </c>
      <c r="AB21" s="36">
        <v>3.4571428571428555</v>
      </c>
      <c r="AC21" s="36">
        <v>4.5047619047619065</v>
      </c>
      <c r="AD21" s="10">
        <v>1</v>
      </c>
    </row>
    <row r="22" spans="2:30" ht="15.75" x14ac:dyDescent="0.25">
      <c r="B22" s="37" t="s">
        <v>73</v>
      </c>
      <c r="C22" s="38">
        <f t="shared" si="9"/>
        <v>37</v>
      </c>
      <c r="D22" s="38">
        <f t="shared" si="10"/>
        <v>1</v>
      </c>
      <c r="E22" s="38">
        <f t="shared" si="11"/>
        <v>36</v>
      </c>
      <c r="F22" s="37" t="s">
        <v>74</v>
      </c>
      <c r="G22" s="38">
        <f t="shared" si="12"/>
        <v>40</v>
      </c>
      <c r="H22" s="38">
        <f t="shared" si="13"/>
        <v>4</v>
      </c>
      <c r="I22" s="38">
        <f t="shared" si="14"/>
        <v>36</v>
      </c>
      <c r="J22" s="9"/>
      <c r="K22" s="9"/>
      <c r="L22" s="9"/>
      <c r="N22" s="33" t="s">
        <v>75</v>
      </c>
      <c r="O22" s="34">
        <v>5</v>
      </c>
      <c r="P22" s="35"/>
      <c r="Q22" s="35"/>
      <c r="R22" s="35"/>
      <c r="S22" s="35"/>
      <c r="T22" s="35"/>
      <c r="U22" s="35"/>
      <c r="V22" s="35"/>
      <c r="W22" s="35"/>
      <c r="X22" s="35"/>
      <c r="Y22" s="36" t="str">
        <f t="shared" si="0"/>
        <v/>
      </c>
      <c r="Z22" s="36">
        <f t="shared" si="8"/>
        <v>11</v>
      </c>
      <c r="AA22" s="36" t="str">
        <f t="shared" si="1"/>
        <v xml:space="preserve"> </v>
      </c>
      <c r="AB22" s="36">
        <v>10.800000000000004</v>
      </c>
      <c r="AC22" s="36" t="s">
        <v>76</v>
      </c>
      <c r="AD22" s="10">
        <v>1</v>
      </c>
    </row>
    <row r="23" spans="2:30" ht="15.75" x14ac:dyDescent="0.25">
      <c r="B23" s="37" t="s">
        <v>40</v>
      </c>
      <c r="C23" s="38">
        <f t="shared" si="9"/>
        <v>47</v>
      </c>
      <c r="D23" s="38">
        <f t="shared" si="10"/>
        <v>8</v>
      </c>
      <c r="E23" s="38">
        <f t="shared" si="11"/>
        <v>39</v>
      </c>
      <c r="F23" s="37" t="s">
        <v>77</v>
      </c>
      <c r="G23" s="38">
        <f t="shared" si="12"/>
        <v>44</v>
      </c>
      <c r="H23" s="38">
        <f t="shared" si="13"/>
        <v>7</v>
      </c>
      <c r="I23" s="38">
        <f t="shared" si="14"/>
        <v>37</v>
      </c>
      <c r="J23" s="9"/>
      <c r="K23" s="9"/>
      <c r="L23" s="9"/>
      <c r="N23" s="33" t="s">
        <v>32</v>
      </c>
      <c r="O23" s="34">
        <v>1</v>
      </c>
      <c r="P23" s="35">
        <v>5</v>
      </c>
      <c r="Q23" s="35">
        <v>4</v>
      </c>
      <c r="R23" s="35">
        <v>5</v>
      </c>
      <c r="S23" s="35">
        <v>4</v>
      </c>
      <c r="T23" s="35">
        <v>4</v>
      </c>
      <c r="U23" s="35">
        <v>4</v>
      </c>
      <c r="V23" s="35">
        <v>5</v>
      </c>
      <c r="W23" s="35">
        <v>3</v>
      </c>
      <c r="X23" s="35">
        <v>5</v>
      </c>
      <c r="Y23" s="36">
        <f t="shared" si="0"/>
        <v>39</v>
      </c>
      <c r="Z23" s="36">
        <f t="shared" si="8"/>
        <v>6</v>
      </c>
      <c r="AA23" s="36">
        <f t="shared" si="1"/>
        <v>33</v>
      </c>
      <c r="AB23" s="36">
        <v>5.7428571428571473</v>
      </c>
      <c r="AC23" s="36">
        <v>5.0285714285714249</v>
      </c>
      <c r="AD23" s="10">
        <v>1</v>
      </c>
    </row>
    <row r="24" spans="2:30" ht="15.75" x14ac:dyDescent="0.25">
      <c r="B24" s="37" t="s">
        <v>57</v>
      </c>
      <c r="C24" s="38">
        <f t="shared" si="9"/>
        <v>49</v>
      </c>
      <c r="D24" s="38">
        <f t="shared" si="10"/>
        <v>10</v>
      </c>
      <c r="E24" s="38">
        <f t="shared" si="11"/>
        <v>39</v>
      </c>
      <c r="F24" s="37" t="s">
        <v>78</v>
      </c>
      <c r="G24" s="38">
        <f t="shared" si="12"/>
        <v>45</v>
      </c>
      <c r="H24" s="38">
        <f t="shared" si="13"/>
        <v>6</v>
      </c>
      <c r="I24" s="38">
        <f t="shared" si="14"/>
        <v>39</v>
      </c>
      <c r="J24" s="9"/>
      <c r="K24" s="9"/>
      <c r="L24" s="9"/>
      <c r="N24" s="33" t="s">
        <v>79</v>
      </c>
      <c r="O24" s="34">
        <v>5</v>
      </c>
      <c r="P24" s="35">
        <v>4</v>
      </c>
      <c r="Q24" s="35">
        <v>7</v>
      </c>
      <c r="R24" s="35">
        <v>5</v>
      </c>
      <c r="S24" s="35">
        <v>3</v>
      </c>
      <c r="T24" s="35">
        <v>5</v>
      </c>
      <c r="U24" s="35">
        <v>5</v>
      </c>
      <c r="V24" s="35">
        <v>7</v>
      </c>
      <c r="W24" s="35">
        <v>3</v>
      </c>
      <c r="X24" s="35">
        <v>7</v>
      </c>
      <c r="Y24" s="36">
        <f t="shared" si="0"/>
        <v>46</v>
      </c>
      <c r="Z24" s="36">
        <f t="shared" si="8"/>
        <v>6</v>
      </c>
      <c r="AA24" s="36">
        <f t="shared" si="1"/>
        <v>40</v>
      </c>
      <c r="AB24" s="36">
        <v>6.1000000000000014</v>
      </c>
      <c r="AC24" s="36">
        <v>7.6000000000000014</v>
      </c>
      <c r="AD24" s="10">
        <v>1</v>
      </c>
    </row>
    <row r="25" spans="2:30" ht="15.75" x14ac:dyDescent="0.25">
      <c r="B25" s="37" t="s">
        <v>80</v>
      </c>
      <c r="C25" s="38">
        <f t="shared" si="9"/>
        <v>47</v>
      </c>
      <c r="D25" s="38">
        <f t="shared" si="10"/>
        <v>8</v>
      </c>
      <c r="E25" s="38">
        <f t="shared" si="11"/>
        <v>39</v>
      </c>
      <c r="F25" s="37" t="s">
        <v>81</v>
      </c>
      <c r="G25" s="38">
        <f t="shared" si="12"/>
        <v>49</v>
      </c>
      <c r="H25" s="38">
        <f t="shared" si="13"/>
        <v>10</v>
      </c>
      <c r="I25" s="38">
        <f t="shared" si="14"/>
        <v>39</v>
      </c>
      <c r="J25" s="9"/>
      <c r="K25" s="9"/>
      <c r="L25" s="9"/>
      <c r="N25" s="33" t="s">
        <v>35</v>
      </c>
      <c r="O25" s="34">
        <v>1</v>
      </c>
      <c r="P25" s="35">
        <v>5</v>
      </c>
      <c r="Q25" s="35">
        <v>6</v>
      </c>
      <c r="R25" s="35">
        <v>6</v>
      </c>
      <c r="S25" s="35">
        <v>3</v>
      </c>
      <c r="T25" s="35">
        <v>4</v>
      </c>
      <c r="U25" s="35">
        <v>5</v>
      </c>
      <c r="V25" s="35">
        <v>7</v>
      </c>
      <c r="W25" s="35">
        <v>3</v>
      </c>
      <c r="X25" s="35">
        <v>5</v>
      </c>
      <c r="Y25" s="36">
        <f t="shared" si="0"/>
        <v>44</v>
      </c>
      <c r="Z25" s="36">
        <f t="shared" si="8"/>
        <v>8</v>
      </c>
      <c r="AA25" s="36">
        <f t="shared" si="1"/>
        <v>36</v>
      </c>
      <c r="AB25" s="36">
        <v>8.1000000000000014</v>
      </c>
      <c r="AC25" s="36">
        <v>8.2666666666666657</v>
      </c>
      <c r="AD25" s="10">
        <v>1</v>
      </c>
    </row>
    <row r="26" spans="2:30" ht="15.75" x14ac:dyDescent="0.25">
      <c r="B26" s="42" t="s">
        <v>82</v>
      </c>
      <c r="C26" s="34">
        <f t="shared" si="9"/>
        <v>52</v>
      </c>
      <c r="D26" s="34">
        <f t="shared" si="10"/>
        <v>12</v>
      </c>
      <c r="E26" s="34">
        <f t="shared" si="11"/>
        <v>40</v>
      </c>
      <c r="F26" s="42" t="s">
        <v>83</v>
      </c>
      <c r="G26" s="34">
        <f t="shared" si="12"/>
        <v>44</v>
      </c>
      <c r="H26" s="34">
        <f t="shared" si="13"/>
        <v>4</v>
      </c>
      <c r="I26" s="34">
        <f t="shared" si="14"/>
        <v>40</v>
      </c>
      <c r="J26" s="9"/>
      <c r="K26" s="9"/>
      <c r="L26" s="9"/>
      <c r="N26" s="33" t="s">
        <v>84</v>
      </c>
      <c r="O26" s="34">
        <v>8</v>
      </c>
      <c r="P26" s="35">
        <v>5</v>
      </c>
      <c r="Q26" s="35">
        <v>7</v>
      </c>
      <c r="R26" s="35">
        <v>6</v>
      </c>
      <c r="S26" s="35">
        <v>3</v>
      </c>
      <c r="T26" s="35">
        <v>5</v>
      </c>
      <c r="U26" s="35">
        <v>6</v>
      </c>
      <c r="V26" s="35">
        <v>8</v>
      </c>
      <c r="W26" s="35">
        <v>5</v>
      </c>
      <c r="X26" s="35">
        <v>5</v>
      </c>
      <c r="Y26" s="36">
        <f t="shared" si="0"/>
        <v>50</v>
      </c>
      <c r="Z26" s="36">
        <f t="shared" si="8"/>
        <v>12</v>
      </c>
      <c r="AA26" s="36">
        <f t="shared" si="1"/>
        <v>38</v>
      </c>
      <c r="AB26" s="36">
        <v>12.475000000000001</v>
      </c>
      <c r="AC26" s="36">
        <v>13.183333333333337</v>
      </c>
      <c r="AD26" s="10">
        <v>1</v>
      </c>
    </row>
    <row r="27" spans="2:30" ht="15.75" x14ac:dyDescent="0.25">
      <c r="B27" s="42" t="s">
        <v>59</v>
      </c>
      <c r="C27" s="34">
        <f t="shared" si="9"/>
        <v>54</v>
      </c>
      <c r="D27" s="34">
        <f t="shared" si="10"/>
        <v>12</v>
      </c>
      <c r="E27" s="34">
        <f t="shared" si="11"/>
        <v>42</v>
      </c>
      <c r="F27" s="42" t="s">
        <v>85</v>
      </c>
      <c r="G27" s="34">
        <f t="shared" si="12"/>
        <v>55</v>
      </c>
      <c r="H27" s="34">
        <f t="shared" si="13"/>
        <v>14</v>
      </c>
      <c r="I27" s="34">
        <f t="shared" si="14"/>
        <v>41</v>
      </c>
      <c r="J27" s="9"/>
      <c r="K27" s="9"/>
      <c r="L27" s="9"/>
      <c r="N27" s="33" t="s">
        <v>86</v>
      </c>
      <c r="O27" s="34">
        <v>6</v>
      </c>
      <c r="P27" s="35">
        <v>5</v>
      </c>
      <c r="Q27" s="35">
        <v>7</v>
      </c>
      <c r="R27" s="35">
        <v>7</v>
      </c>
      <c r="S27" s="35">
        <v>6</v>
      </c>
      <c r="T27" s="35">
        <v>5</v>
      </c>
      <c r="U27" s="35">
        <v>7</v>
      </c>
      <c r="V27" s="35">
        <v>8</v>
      </c>
      <c r="W27" s="35">
        <v>6</v>
      </c>
      <c r="X27" s="35">
        <v>6</v>
      </c>
      <c r="Y27" s="36">
        <f t="shared" si="0"/>
        <v>57</v>
      </c>
      <c r="Z27" s="36">
        <f t="shared" si="8"/>
        <v>21</v>
      </c>
      <c r="AA27" s="36">
        <f t="shared" si="1"/>
        <v>36</v>
      </c>
      <c r="AB27" s="36">
        <v>21.171428571428571</v>
      </c>
      <c r="AC27" s="36">
        <v>21.314285714285717</v>
      </c>
      <c r="AD27" s="10">
        <v>1</v>
      </c>
    </row>
    <row r="28" spans="2:30" ht="15.75" customHeight="1" x14ac:dyDescent="0.25">
      <c r="B28" s="42" t="s">
        <v>87</v>
      </c>
      <c r="C28" s="34" t="str">
        <f t="shared" si="9"/>
        <v/>
      </c>
      <c r="D28" s="34">
        <f t="shared" si="10"/>
        <v>5</v>
      </c>
      <c r="E28" s="34" t="str">
        <f t="shared" si="11"/>
        <v xml:space="preserve"> </v>
      </c>
      <c r="F28" s="42" t="s">
        <v>31</v>
      </c>
      <c r="G28" s="34">
        <f t="shared" si="12"/>
        <v>54</v>
      </c>
      <c r="H28" s="34">
        <f t="shared" si="13"/>
        <v>10</v>
      </c>
      <c r="I28" s="34">
        <f t="shared" si="14"/>
        <v>44</v>
      </c>
      <c r="J28" s="9"/>
      <c r="K28" s="9"/>
      <c r="L28" s="9"/>
      <c r="N28" s="33" t="s">
        <v>88</v>
      </c>
      <c r="O28" s="34">
        <v>6</v>
      </c>
      <c r="P28" s="35">
        <v>4</v>
      </c>
      <c r="Q28" s="35">
        <v>4</v>
      </c>
      <c r="R28" s="35">
        <v>4</v>
      </c>
      <c r="S28" s="35">
        <v>2</v>
      </c>
      <c r="T28" s="35">
        <v>4</v>
      </c>
      <c r="U28" s="35">
        <v>4</v>
      </c>
      <c r="V28" s="35">
        <v>8</v>
      </c>
      <c r="W28" s="35">
        <v>4</v>
      </c>
      <c r="X28" s="35">
        <v>5</v>
      </c>
      <c r="Y28" s="36">
        <f t="shared" si="0"/>
        <v>39</v>
      </c>
      <c r="Z28" s="36">
        <f t="shared" si="8"/>
        <v>2</v>
      </c>
      <c r="AA28" s="36">
        <f t="shared" si="1"/>
        <v>37</v>
      </c>
      <c r="AB28" s="36">
        <v>1.6000000000000014</v>
      </c>
      <c r="AC28" s="36">
        <v>2.2666666666666657</v>
      </c>
      <c r="AD28" s="10">
        <v>1</v>
      </c>
    </row>
    <row r="29" spans="2:30" ht="15.75" x14ac:dyDescent="0.25">
      <c r="B29" s="41"/>
      <c r="C29" s="41"/>
      <c r="D29" s="41"/>
      <c r="E29" s="41"/>
      <c r="F29" s="42" t="s">
        <v>89</v>
      </c>
      <c r="G29" s="34" t="str">
        <f t="shared" si="12"/>
        <v/>
      </c>
      <c r="H29" s="34">
        <f t="shared" si="13"/>
        <v>10</v>
      </c>
      <c r="I29" s="34" t="str">
        <f t="shared" si="14"/>
        <v xml:space="preserve"> </v>
      </c>
      <c r="J29" s="9"/>
      <c r="K29" s="9"/>
      <c r="L29" s="9"/>
      <c r="N29" s="33" t="s">
        <v>90</v>
      </c>
      <c r="O29" s="34">
        <v>8</v>
      </c>
      <c r="P29" s="35">
        <v>7</v>
      </c>
      <c r="Q29" s="35">
        <v>6</v>
      </c>
      <c r="R29" s="35">
        <v>7</v>
      </c>
      <c r="S29" s="35">
        <v>3</v>
      </c>
      <c r="T29" s="35">
        <v>5</v>
      </c>
      <c r="U29" s="35">
        <v>4</v>
      </c>
      <c r="V29" s="35">
        <v>6</v>
      </c>
      <c r="W29" s="35">
        <v>3</v>
      </c>
      <c r="X29" s="35">
        <v>6</v>
      </c>
      <c r="Y29" s="36">
        <f t="shared" si="0"/>
        <v>47</v>
      </c>
      <c r="Z29" s="36">
        <f t="shared" si="8"/>
        <v>7</v>
      </c>
      <c r="AA29" s="36">
        <f t="shared" si="1"/>
        <v>40</v>
      </c>
      <c r="AB29" s="36">
        <v>6.9750000000000014</v>
      </c>
      <c r="AC29" s="36">
        <v>8.5166666666666657</v>
      </c>
      <c r="AD29" s="10">
        <v>1</v>
      </c>
    </row>
    <row r="30" spans="2:30" ht="15" customHeight="1" x14ac:dyDescent="0.25">
      <c r="B30" s="43" t="s">
        <v>58</v>
      </c>
      <c r="C30" s="44"/>
      <c r="D30" s="45">
        <f>AVERAGE(D20:D27)</f>
        <v>8.5</v>
      </c>
      <c r="E30" s="46">
        <f>SUM(E20:E25)</f>
        <v>222</v>
      </c>
      <c r="F30" s="43" t="s">
        <v>58</v>
      </c>
      <c r="G30" s="44"/>
      <c r="H30" s="45">
        <f>AVERAGE(H20:H27)</f>
        <v>9.125</v>
      </c>
      <c r="I30" s="46">
        <f>SUM(I20:I25)</f>
        <v>216</v>
      </c>
      <c r="J30" s="9"/>
      <c r="K30" s="9"/>
      <c r="L30" s="9"/>
      <c r="N30" s="33" t="s">
        <v>48</v>
      </c>
      <c r="O30" s="34">
        <v>2</v>
      </c>
      <c r="P30" s="35">
        <v>6</v>
      </c>
      <c r="Q30" s="35">
        <v>4</v>
      </c>
      <c r="R30" s="35">
        <v>6</v>
      </c>
      <c r="S30" s="35">
        <v>5</v>
      </c>
      <c r="T30" s="35">
        <v>7</v>
      </c>
      <c r="U30" s="35">
        <v>4</v>
      </c>
      <c r="V30" s="35">
        <v>7</v>
      </c>
      <c r="W30" s="35">
        <v>6</v>
      </c>
      <c r="X30" s="35">
        <v>7</v>
      </c>
      <c r="Y30" s="36">
        <f t="shared" si="0"/>
        <v>52</v>
      </c>
      <c r="Z30" s="36">
        <f t="shared" si="8"/>
        <v>12</v>
      </c>
      <c r="AA30" s="36">
        <f t="shared" si="1"/>
        <v>40</v>
      </c>
      <c r="AB30" s="36">
        <v>11.620000000000001</v>
      </c>
      <c r="AC30" s="36" t="s">
        <v>76</v>
      </c>
      <c r="AD30" s="10">
        <v>0</v>
      </c>
    </row>
    <row r="31" spans="2:30" ht="15.75" x14ac:dyDescent="0.25">
      <c r="B31" s="47" t="s">
        <v>60</v>
      </c>
      <c r="C31" s="48"/>
      <c r="D31" s="49"/>
      <c r="E31" s="34">
        <f>E30-SUM($H$1*6)</f>
        <v>12</v>
      </c>
      <c r="F31" s="47" t="s">
        <v>60</v>
      </c>
      <c r="G31" s="48"/>
      <c r="H31" s="49"/>
      <c r="I31" s="38">
        <f>I30-SUM($H$1*6)</f>
        <v>6</v>
      </c>
      <c r="J31" s="9"/>
      <c r="K31" s="9"/>
      <c r="L31" s="9"/>
      <c r="N31" s="33" t="s">
        <v>33</v>
      </c>
      <c r="O31" s="34">
        <v>2</v>
      </c>
      <c r="P31" s="35">
        <v>4</v>
      </c>
      <c r="Q31" s="35">
        <v>3</v>
      </c>
      <c r="R31" s="35">
        <v>4</v>
      </c>
      <c r="S31" s="35">
        <v>4</v>
      </c>
      <c r="T31" s="35">
        <v>3</v>
      </c>
      <c r="U31" s="35">
        <v>4</v>
      </c>
      <c r="V31" s="35">
        <v>7</v>
      </c>
      <c r="W31" s="35">
        <v>2</v>
      </c>
      <c r="X31" s="35">
        <v>4</v>
      </c>
      <c r="Y31" s="36">
        <f t="shared" si="0"/>
        <v>35</v>
      </c>
      <c r="Z31" s="36">
        <f t="shared" si="8"/>
        <v>0</v>
      </c>
      <c r="AA31" s="36">
        <f t="shared" si="1"/>
        <v>35</v>
      </c>
      <c r="AB31" s="36">
        <v>0.10000000000000142</v>
      </c>
      <c r="AC31" s="36">
        <v>-6.6666666666662877E-2</v>
      </c>
      <c r="AD31" s="10">
        <v>1</v>
      </c>
    </row>
    <row r="32" spans="2:30" ht="15.75" customHeight="1" x14ac:dyDescent="0.25">
      <c r="B32" s="50"/>
      <c r="C32" s="48"/>
      <c r="D32" s="49"/>
      <c r="E32" s="51"/>
      <c r="F32" s="50"/>
      <c r="G32" s="48"/>
      <c r="H32" s="49"/>
      <c r="I32" s="51"/>
      <c r="J32" s="9"/>
      <c r="K32" s="9"/>
      <c r="L32" s="9"/>
      <c r="N32" s="33" t="s">
        <v>77</v>
      </c>
      <c r="O32" s="34">
        <v>10</v>
      </c>
      <c r="P32" s="35">
        <v>4</v>
      </c>
      <c r="Q32" s="35">
        <v>5</v>
      </c>
      <c r="R32" s="35">
        <v>6</v>
      </c>
      <c r="S32" s="35">
        <v>3</v>
      </c>
      <c r="T32" s="35">
        <v>5</v>
      </c>
      <c r="U32" s="35">
        <v>5</v>
      </c>
      <c r="V32" s="35">
        <v>8</v>
      </c>
      <c r="W32" s="35">
        <v>4</v>
      </c>
      <c r="X32" s="35">
        <v>4</v>
      </c>
      <c r="Y32" s="36">
        <f t="shared" si="0"/>
        <v>44</v>
      </c>
      <c r="Z32" s="36">
        <f t="shared" si="8"/>
        <v>7</v>
      </c>
      <c r="AA32" s="36">
        <f t="shared" si="1"/>
        <v>37</v>
      </c>
      <c r="AB32" s="36">
        <v>6.7250000000000014</v>
      </c>
      <c r="AC32" s="36">
        <v>7.3500000000000014</v>
      </c>
      <c r="AD32" s="10">
        <v>1</v>
      </c>
    </row>
    <row r="33" spans="2:30" ht="15" customHeight="1" x14ac:dyDescent="0.25">
      <c r="B33" s="52" t="s">
        <v>91</v>
      </c>
      <c r="C33" s="52"/>
      <c r="D33" s="53" t="s">
        <v>15</v>
      </c>
      <c r="E33" s="54" t="s">
        <v>13</v>
      </c>
      <c r="F33" s="52" t="s">
        <v>92</v>
      </c>
      <c r="G33" s="52"/>
      <c r="H33" s="53" t="s">
        <v>15</v>
      </c>
      <c r="I33" s="54" t="s">
        <v>13</v>
      </c>
      <c r="J33" s="9"/>
      <c r="K33" s="9"/>
      <c r="L33" s="9"/>
      <c r="N33" s="33" t="s">
        <v>93</v>
      </c>
      <c r="O33" s="34">
        <v>5</v>
      </c>
      <c r="P33" s="35">
        <v>6</v>
      </c>
      <c r="Q33" s="35">
        <v>4</v>
      </c>
      <c r="R33" s="35">
        <v>5</v>
      </c>
      <c r="S33" s="35">
        <v>3</v>
      </c>
      <c r="T33" s="35">
        <v>5</v>
      </c>
      <c r="U33" s="35">
        <v>6</v>
      </c>
      <c r="V33" s="35">
        <v>7</v>
      </c>
      <c r="W33" s="35">
        <v>4</v>
      </c>
      <c r="X33" s="35">
        <v>5</v>
      </c>
      <c r="Y33" s="36">
        <f t="shared" si="0"/>
        <v>45</v>
      </c>
      <c r="Z33" s="36">
        <f t="shared" si="8"/>
        <v>9</v>
      </c>
      <c r="AA33" s="36">
        <f t="shared" si="1"/>
        <v>36</v>
      </c>
      <c r="AB33" s="36">
        <v>8.5166666666666657</v>
      </c>
      <c r="AC33" s="36">
        <v>8.8777777777777729</v>
      </c>
      <c r="AD33" s="10">
        <v>1</v>
      </c>
    </row>
    <row r="34" spans="2:30" ht="15.75" x14ac:dyDescent="0.25">
      <c r="B34" s="52" t="s">
        <v>94</v>
      </c>
      <c r="C34" s="52" t="s">
        <v>24</v>
      </c>
      <c r="D34" s="53" t="s">
        <v>25</v>
      </c>
      <c r="E34" s="54" t="s">
        <v>26</v>
      </c>
      <c r="F34" s="52" t="s">
        <v>95</v>
      </c>
      <c r="G34" s="52" t="s">
        <v>24</v>
      </c>
      <c r="H34" s="53" t="s">
        <v>25</v>
      </c>
      <c r="I34" s="54" t="s">
        <v>26</v>
      </c>
      <c r="J34" s="9"/>
      <c r="K34" s="9"/>
      <c r="L34" s="9"/>
      <c r="N34" s="39" t="s">
        <v>96</v>
      </c>
      <c r="O34" s="34">
        <v>9</v>
      </c>
      <c r="P34" s="35">
        <v>6</v>
      </c>
      <c r="Q34" s="35">
        <v>6</v>
      </c>
      <c r="R34" s="35">
        <v>5</v>
      </c>
      <c r="S34" s="35">
        <v>5</v>
      </c>
      <c r="T34" s="35">
        <v>5</v>
      </c>
      <c r="U34" s="35">
        <v>5</v>
      </c>
      <c r="V34" s="35">
        <v>6</v>
      </c>
      <c r="W34" s="35">
        <v>4</v>
      </c>
      <c r="X34" s="35">
        <v>5</v>
      </c>
      <c r="Y34" s="36">
        <f t="shared" si="0"/>
        <v>47</v>
      </c>
      <c r="Z34" s="36">
        <f t="shared" si="8"/>
        <v>6</v>
      </c>
      <c r="AA34" s="36">
        <f t="shared" si="1"/>
        <v>41</v>
      </c>
      <c r="AB34" s="36">
        <v>6.2250000000000014</v>
      </c>
      <c r="AC34" s="36">
        <v>8.0166666666666657</v>
      </c>
      <c r="AD34" s="10">
        <v>1</v>
      </c>
    </row>
    <row r="35" spans="2:30" ht="15.75" x14ac:dyDescent="0.25">
      <c r="B35" s="37" t="s">
        <v>97</v>
      </c>
      <c r="C35" s="38">
        <f t="shared" ref="C35:C44" si="15">INDEX($Y$4:$Y$102,MATCH(B35,$N$4:$N$102,0))</f>
        <v>52</v>
      </c>
      <c r="D35" s="38">
        <f t="shared" ref="D35:D44" si="16">INDEX($Z$4:$Z$102,MATCH(B35,$N$4:$N$102,0))</f>
        <v>21</v>
      </c>
      <c r="E35" s="56">
        <f t="shared" ref="E35:E44" si="17">INDEX($AA$4:$AA$102,MATCH(B35,$N$4:$N$102,0))</f>
        <v>31</v>
      </c>
      <c r="F35" s="37" t="s">
        <v>98</v>
      </c>
      <c r="G35" s="38">
        <f t="shared" ref="G35:G44" si="18">INDEX($Y$4:$Y$102,MATCH(F35,$N$4:$N$102,0))</f>
        <v>40</v>
      </c>
      <c r="H35" s="38">
        <f t="shared" ref="H35:H44" si="19">INDEX($Z$4:$Z$102,MATCH(F35,$N$4:$N$102,0))</f>
        <v>4</v>
      </c>
      <c r="I35" s="38">
        <f t="shared" ref="I35:I44" si="20">INDEX($AA$4:$AA$102,MATCH(F35,$N$4:$N$102,0))</f>
        <v>36</v>
      </c>
      <c r="J35" s="9"/>
      <c r="K35" s="9"/>
      <c r="L35" s="9"/>
      <c r="N35" s="33" t="s">
        <v>41</v>
      </c>
      <c r="O35" s="34">
        <v>1</v>
      </c>
      <c r="P35" s="35">
        <v>5</v>
      </c>
      <c r="Q35" s="35">
        <v>3</v>
      </c>
      <c r="R35" s="35">
        <v>6</v>
      </c>
      <c r="S35" s="35">
        <v>3</v>
      </c>
      <c r="T35" s="35">
        <v>5</v>
      </c>
      <c r="U35" s="35">
        <v>5</v>
      </c>
      <c r="V35" s="35">
        <v>5</v>
      </c>
      <c r="W35" s="35">
        <v>5</v>
      </c>
      <c r="X35" s="35">
        <v>7</v>
      </c>
      <c r="Y35" s="36">
        <f t="shared" si="0"/>
        <v>44</v>
      </c>
      <c r="Z35" s="36">
        <f t="shared" si="8"/>
        <v>6</v>
      </c>
      <c r="AA35" s="36">
        <f t="shared" si="1"/>
        <v>38</v>
      </c>
      <c r="AB35" s="36">
        <v>5.7428571428571473</v>
      </c>
      <c r="AC35" s="36">
        <v>6.6952380952380963</v>
      </c>
      <c r="AD35" s="10">
        <v>1</v>
      </c>
    </row>
    <row r="36" spans="2:30" ht="15.75" x14ac:dyDescent="0.25">
      <c r="B36" s="37" t="s">
        <v>99</v>
      </c>
      <c r="C36" s="38">
        <f t="shared" si="15"/>
        <v>41</v>
      </c>
      <c r="D36" s="38">
        <f t="shared" si="16"/>
        <v>7</v>
      </c>
      <c r="E36" s="38">
        <f t="shared" si="17"/>
        <v>34</v>
      </c>
      <c r="F36" s="37" t="s">
        <v>100</v>
      </c>
      <c r="G36" s="38">
        <f t="shared" si="18"/>
        <v>45</v>
      </c>
      <c r="H36" s="38">
        <f t="shared" si="19"/>
        <v>9</v>
      </c>
      <c r="I36" s="38">
        <f t="shared" si="20"/>
        <v>36</v>
      </c>
      <c r="J36" s="9"/>
      <c r="K36" s="9"/>
      <c r="L36" s="9"/>
      <c r="N36" s="33" t="s">
        <v>83</v>
      </c>
      <c r="O36" s="34">
        <v>10</v>
      </c>
      <c r="P36" s="35">
        <v>4</v>
      </c>
      <c r="Q36" s="35">
        <v>5</v>
      </c>
      <c r="R36" s="35">
        <v>5</v>
      </c>
      <c r="S36" s="35">
        <v>4</v>
      </c>
      <c r="T36" s="35">
        <v>7</v>
      </c>
      <c r="U36" s="35">
        <v>5</v>
      </c>
      <c r="V36" s="35">
        <v>5</v>
      </c>
      <c r="W36" s="35">
        <v>4</v>
      </c>
      <c r="X36" s="35">
        <v>5</v>
      </c>
      <c r="Y36" s="36">
        <f t="shared" ref="Y36:Y67" si="21">IF(P36&gt;1,SUM(P36:X36),"")</f>
        <v>44</v>
      </c>
      <c r="Z36" s="36">
        <f t="shared" si="8"/>
        <v>4</v>
      </c>
      <c r="AA36" s="36">
        <f t="shared" ref="AA36:AA67" si="22">IF(P36&gt;0,SUM(Y36-Z36)," ")</f>
        <v>40</v>
      </c>
      <c r="AB36" s="36">
        <v>4.4571428571428555</v>
      </c>
      <c r="AC36" s="36">
        <v>5.8380952380952351</v>
      </c>
      <c r="AD36" s="10">
        <v>1</v>
      </c>
    </row>
    <row r="37" spans="2:30" ht="15.75" x14ac:dyDescent="0.25">
      <c r="B37" s="37" t="s">
        <v>101</v>
      </c>
      <c r="C37" s="38">
        <f t="shared" si="15"/>
        <v>44</v>
      </c>
      <c r="D37" s="38">
        <f t="shared" si="16"/>
        <v>8</v>
      </c>
      <c r="E37" s="38">
        <f t="shared" si="17"/>
        <v>36</v>
      </c>
      <c r="F37" s="37" t="s">
        <v>102</v>
      </c>
      <c r="G37" s="38">
        <f t="shared" si="18"/>
        <v>44</v>
      </c>
      <c r="H37" s="38">
        <f t="shared" si="19"/>
        <v>7</v>
      </c>
      <c r="I37" s="38">
        <f t="shared" si="20"/>
        <v>37</v>
      </c>
      <c r="J37" s="9"/>
      <c r="K37" s="9"/>
      <c r="L37" s="9"/>
      <c r="N37" s="33" t="s">
        <v>103</v>
      </c>
      <c r="O37" s="34">
        <v>6</v>
      </c>
      <c r="P37" s="35">
        <v>6</v>
      </c>
      <c r="Q37" s="35">
        <v>3</v>
      </c>
      <c r="R37" s="35">
        <v>5</v>
      </c>
      <c r="S37" s="35">
        <v>5</v>
      </c>
      <c r="T37" s="35">
        <v>5</v>
      </c>
      <c r="U37" s="35">
        <v>5</v>
      </c>
      <c r="V37" s="35">
        <v>8</v>
      </c>
      <c r="W37" s="35">
        <v>3</v>
      </c>
      <c r="X37" s="35">
        <v>4</v>
      </c>
      <c r="Y37" s="36">
        <f t="shared" si="21"/>
        <v>44</v>
      </c>
      <c r="Z37" s="36">
        <f t="shared" si="8"/>
        <v>7</v>
      </c>
      <c r="AA37" s="36">
        <f t="shared" si="22"/>
        <v>37</v>
      </c>
      <c r="AB37" s="36">
        <v>7.2666666666666657</v>
      </c>
      <c r="AC37" s="36">
        <v>7.7111111111111086</v>
      </c>
      <c r="AD37" s="10">
        <v>1</v>
      </c>
    </row>
    <row r="38" spans="2:30" ht="15.75" x14ac:dyDescent="0.25">
      <c r="B38" s="37" t="s">
        <v>46</v>
      </c>
      <c r="C38" s="38">
        <f t="shared" si="15"/>
        <v>41</v>
      </c>
      <c r="D38" s="38">
        <f t="shared" si="16"/>
        <v>3</v>
      </c>
      <c r="E38" s="38">
        <f t="shared" si="17"/>
        <v>38</v>
      </c>
      <c r="F38" s="37" t="s">
        <v>104</v>
      </c>
      <c r="G38" s="38">
        <f t="shared" si="18"/>
        <v>42</v>
      </c>
      <c r="H38" s="38">
        <f t="shared" si="19"/>
        <v>4</v>
      </c>
      <c r="I38" s="38">
        <f t="shared" si="20"/>
        <v>38</v>
      </c>
      <c r="J38" s="9"/>
      <c r="K38" s="9"/>
      <c r="L38" s="9"/>
      <c r="N38" s="33" t="s">
        <v>50</v>
      </c>
      <c r="O38" s="34">
        <v>1</v>
      </c>
      <c r="P38" s="35">
        <v>5</v>
      </c>
      <c r="Q38" s="35">
        <v>4</v>
      </c>
      <c r="R38" s="35">
        <v>5</v>
      </c>
      <c r="S38" s="35">
        <v>4</v>
      </c>
      <c r="T38" s="35">
        <v>7</v>
      </c>
      <c r="U38" s="35">
        <v>4</v>
      </c>
      <c r="V38" s="35">
        <v>8</v>
      </c>
      <c r="W38" s="35">
        <v>4</v>
      </c>
      <c r="X38" s="35">
        <v>7</v>
      </c>
      <c r="Y38" s="36">
        <f t="shared" si="21"/>
        <v>48</v>
      </c>
      <c r="Z38" s="36">
        <f t="shared" si="8"/>
        <v>9</v>
      </c>
      <c r="AA38" s="36">
        <f t="shared" si="22"/>
        <v>39</v>
      </c>
      <c r="AB38" s="36">
        <v>8.82</v>
      </c>
      <c r="AC38" s="36" t="s">
        <v>76</v>
      </c>
      <c r="AD38" s="10">
        <v>0</v>
      </c>
    </row>
    <row r="39" spans="2:30" ht="15.75" x14ac:dyDescent="0.25">
      <c r="B39" s="37" t="s">
        <v>105</v>
      </c>
      <c r="C39" s="38">
        <f t="shared" si="15"/>
        <v>45</v>
      </c>
      <c r="D39" s="38">
        <f t="shared" si="16"/>
        <v>6</v>
      </c>
      <c r="E39" s="38">
        <f t="shared" si="17"/>
        <v>39</v>
      </c>
      <c r="F39" s="37" t="s">
        <v>106</v>
      </c>
      <c r="G39" s="38">
        <f t="shared" si="18"/>
        <v>51</v>
      </c>
      <c r="H39" s="38">
        <f t="shared" si="19"/>
        <v>13</v>
      </c>
      <c r="I39" s="38">
        <f t="shared" si="20"/>
        <v>38</v>
      </c>
      <c r="J39" s="9"/>
      <c r="K39" s="9"/>
      <c r="L39" s="9"/>
      <c r="N39" s="33" t="s">
        <v>89</v>
      </c>
      <c r="O39" s="34">
        <v>10</v>
      </c>
      <c r="P39" s="35"/>
      <c r="Q39" s="35"/>
      <c r="R39" s="35"/>
      <c r="S39" s="35"/>
      <c r="T39" s="35"/>
      <c r="U39" s="35"/>
      <c r="V39" s="35"/>
      <c r="W39" s="35"/>
      <c r="X39" s="35"/>
      <c r="Y39" s="36" t="str">
        <f t="shared" si="21"/>
        <v/>
      </c>
      <c r="Z39" s="36">
        <f t="shared" si="8"/>
        <v>10</v>
      </c>
      <c r="AA39" s="36" t="str">
        <f t="shared" si="22"/>
        <v xml:space="preserve"> </v>
      </c>
      <c r="AB39" s="36">
        <v>10.100000000000001</v>
      </c>
      <c r="AC39" s="36">
        <v>10.100000000000001</v>
      </c>
      <c r="AD39" s="10">
        <v>1</v>
      </c>
    </row>
    <row r="40" spans="2:30" ht="15.75" x14ac:dyDescent="0.25">
      <c r="B40" s="37" t="s">
        <v>107</v>
      </c>
      <c r="C40" s="38">
        <f t="shared" si="15"/>
        <v>44</v>
      </c>
      <c r="D40" s="38">
        <f t="shared" si="16"/>
        <v>5</v>
      </c>
      <c r="E40" s="38">
        <f t="shared" si="17"/>
        <v>39</v>
      </c>
      <c r="F40" s="37" t="s">
        <v>108</v>
      </c>
      <c r="G40" s="38">
        <f t="shared" si="18"/>
        <v>53</v>
      </c>
      <c r="H40" s="38">
        <f t="shared" si="19"/>
        <v>14</v>
      </c>
      <c r="I40" s="38">
        <f t="shared" si="20"/>
        <v>39</v>
      </c>
      <c r="J40" s="9"/>
      <c r="K40" s="9"/>
      <c r="L40" s="9"/>
      <c r="N40" s="33" t="s">
        <v>109</v>
      </c>
      <c r="O40" s="34">
        <v>9</v>
      </c>
      <c r="P40" s="35"/>
      <c r="Q40" s="35"/>
      <c r="R40" s="35"/>
      <c r="S40" s="35"/>
      <c r="T40" s="35"/>
      <c r="U40" s="35"/>
      <c r="V40" s="35"/>
      <c r="W40" s="35"/>
      <c r="X40" s="35"/>
      <c r="Y40" s="36" t="str">
        <f t="shared" si="21"/>
        <v/>
      </c>
      <c r="Z40" s="36">
        <f t="shared" ref="Z40:Z71" si="23">IF(AB40="TBD","TBD",ROUND(AB40,0))</f>
        <v>10</v>
      </c>
      <c r="AA40" s="36" t="str">
        <f t="shared" si="22"/>
        <v xml:space="preserve"> </v>
      </c>
      <c r="AB40" s="36">
        <v>10.200000000000003</v>
      </c>
      <c r="AC40" s="36">
        <v>10.200000000000003</v>
      </c>
      <c r="AD40" s="10">
        <v>1</v>
      </c>
    </row>
    <row r="41" spans="2:30" ht="15.75" x14ac:dyDescent="0.25">
      <c r="B41" s="42" t="s">
        <v>110</v>
      </c>
      <c r="C41" s="34">
        <f t="shared" si="15"/>
        <v>46</v>
      </c>
      <c r="D41" s="34">
        <f t="shared" si="16"/>
        <v>6</v>
      </c>
      <c r="E41" s="34">
        <f t="shared" si="17"/>
        <v>40</v>
      </c>
      <c r="F41" s="42" t="s">
        <v>111</v>
      </c>
      <c r="G41" s="34">
        <f t="shared" si="18"/>
        <v>44</v>
      </c>
      <c r="H41" s="34">
        <f t="shared" si="19"/>
        <v>5</v>
      </c>
      <c r="I41" s="34">
        <f t="shared" si="20"/>
        <v>39</v>
      </c>
      <c r="J41" s="9"/>
      <c r="K41" s="9"/>
      <c r="L41" s="9"/>
      <c r="N41" s="39" t="s">
        <v>112</v>
      </c>
      <c r="O41" s="34">
        <v>7</v>
      </c>
      <c r="P41" s="35">
        <v>6</v>
      </c>
      <c r="Q41" s="35">
        <v>6</v>
      </c>
      <c r="R41" s="35">
        <v>7</v>
      </c>
      <c r="S41" s="35">
        <v>4</v>
      </c>
      <c r="T41" s="35">
        <v>7</v>
      </c>
      <c r="U41" s="35">
        <v>5</v>
      </c>
      <c r="V41" s="35">
        <v>7</v>
      </c>
      <c r="W41" s="35">
        <v>4</v>
      </c>
      <c r="X41" s="35">
        <v>4</v>
      </c>
      <c r="Y41" s="36">
        <f t="shared" si="21"/>
        <v>50</v>
      </c>
      <c r="Z41" s="36">
        <f t="shared" si="23"/>
        <v>10</v>
      </c>
      <c r="AA41" s="36">
        <f t="shared" si="22"/>
        <v>40</v>
      </c>
      <c r="AB41" s="36">
        <v>10.350000000000001</v>
      </c>
      <c r="AC41" s="36">
        <v>11.766666666666666</v>
      </c>
      <c r="AD41" s="10">
        <v>1</v>
      </c>
    </row>
    <row r="42" spans="2:30" ht="15.75" x14ac:dyDescent="0.25">
      <c r="B42" s="42" t="s">
        <v>34</v>
      </c>
      <c r="C42" s="34" t="str">
        <f t="shared" si="15"/>
        <v/>
      </c>
      <c r="D42" s="34">
        <f t="shared" si="16"/>
        <v>12</v>
      </c>
      <c r="E42" s="34" t="str">
        <f t="shared" si="17"/>
        <v xml:space="preserve"> </v>
      </c>
      <c r="F42" s="42" t="s">
        <v>96</v>
      </c>
      <c r="G42" s="34">
        <f t="shared" si="18"/>
        <v>47</v>
      </c>
      <c r="H42" s="34">
        <f t="shared" si="19"/>
        <v>6</v>
      </c>
      <c r="I42" s="34">
        <f t="shared" si="20"/>
        <v>41</v>
      </c>
      <c r="J42" s="9"/>
      <c r="K42" s="9"/>
      <c r="L42" s="9"/>
      <c r="N42" s="33" t="s">
        <v>113</v>
      </c>
      <c r="O42" s="34">
        <v>7</v>
      </c>
      <c r="P42" s="35">
        <v>7</v>
      </c>
      <c r="Q42" s="35">
        <v>5</v>
      </c>
      <c r="R42" s="35">
        <v>4</v>
      </c>
      <c r="S42" s="35">
        <v>3</v>
      </c>
      <c r="T42" s="35">
        <v>5</v>
      </c>
      <c r="U42" s="35">
        <v>6</v>
      </c>
      <c r="V42" s="35">
        <v>7</v>
      </c>
      <c r="W42" s="35">
        <v>5</v>
      </c>
      <c r="X42" s="35">
        <v>6</v>
      </c>
      <c r="Y42" s="36">
        <f t="shared" si="21"/>
        <v>48</v>
      </c>
      <c r="Z42" s="36">
        <f t="shared" si="23"/>
        <v>9</v>
      </c>
      <c r="AA42" s="36">
        <f t="shared" si="22"/>
        <v>39</v>
      </c>
      <c r="AB42" s="36">
        <v>8.82</v>
      </c>
      <c r="AC42" s="36" t="s">
        <v>76</v>
      </c>
      <c r="AD42" s="10">
        <v>0</v>
      </c>
    </row>
    <row r="43" spans="2:30" ht="15.75" x14ac:dyDescent="0.25">
      <c r="B43" s="42" t="s">
        <v>114</v>
      </c>
      <c r="C43" s="34" t="str">
        <f t="shared" si="15"/>
        <v/>
      </c>
      <c r="D43" s="34">
        <f t="shared" si="16"/>
        <v>1</v>
      </c>
      <c r="E43" s="34" t="str">
        <f t="shared" si="17"/>
        <v xml:space="preserve"> </v>
      </c>
      <c r="F43" s="42" t="s">
        <v>109</v>
      </c>
      <c r="G43" s="34" t="str">
        <f t="shared" si="18"/>
        <v/>
      </c>
      <c r="H43" s="34">
        <f t="shared" si="19"/>
        <v>10</v>
      </c>
      <c r="I43" s="34" t="str">
        <f t="shared" si="20"/>
        <v xml:space="preserve"> </v>
      </c>
      <c r="J43" s="9"/>
      <c r="K43" s="9"/>
      <c r="L43" s="9"/>
      <c r="N43" s="39" t="s">
        <v>44</v>
      </c>
      <c r="O43" s="34">
        <v>1</v>
      </c>
      <c r="P43" s="35">
        <v>5</v>
      </c>
      <c r="Q43" s="35">
        <v>5</v>
      </c>
      <c r="R43" s="35">
        <v>5</v>
      </c>
      <c r="S43" s="35">
        <v>4</v>
      </c>
      <c r="T43" s="35">
        <v>5</v>
      </c>
      <c r="U43" s="35">
        <v>4</v>
      </c>
      <c r="V43" s="35">
        <v>5</v>
      </c>
      <c r="W43" s="35">
        <v>4</v>
      </c>
      <c r="X43" s="35">
        <v>4</v>
      </c>
      <c r="Y43" s="36">
        <f t="shared" si="21"/>
        <v>41</v>
      </c>
      <c r="Z43" s="36">
        <f t="shared" si="23"/>
        <v>3</v>
      </c>
      <c r="AA43" s="36">
        <f t="shared" si="22"/>
        <v>38</v>
      </c>
      <c r="AB43" s="36">
        <v>3.3600000000000008</v>
      </c>
      <c r="AC43" s="36" t="s">
        <v>76</v>
      </c>
      <c r="AD43" s="10">
        <v>0</v>
      </c>
    </row>
    <row r="44" spans="2:30" ht="15.75" x14ac:dyDescent="0.25">
      <c r="B44" s="42" t="s">
        <v>115</v>
      </c>
      <c r="C44" s="34" t="str">
        <f t="shared" si="15"/>
        <v/>
      </c>
      <c r="D44" s="34">
        <f t="shared" si="16"/>
        <v>11</v>
      </c>
      <c r="E44" s="34" t="str">
        <f t="shared" si="17"/>
        <v xml:space="preserve"> </v>
      </c>
      <c r="F44" s="42" t="s">
        <v>116</v>
      </c>
      <c r="G44" s="34" t="str">
        <f t="shared" si="18"/>
        <v/>
      </c>
      <c r="H44" s="34">
        <f t="shared" si="19"/>
        <v>4</v>
      </c>
      <c r="I44" s="34" t="str">
        <f t="shared" si="20"/>
        <v xml:space="preserve"> </v>
      </c>
      <c r="J44" s="9"/>
      <c r="K44" s="9"/>
      <c r="L44" s="9"/>
      <c r="N44" s="33" t="s">
        <v>51</v>
      </c>
      <c r="O44" s="34">
        <v>2</v>
      </c>
      <c r="P44" s="35"/>
      <c r="Q44" s="35"/>
      <c r="R44" s="35"/>
      <c r="S44" s="35"/>
      <c r="T44" s="35"/>
      <c r="U44" s="35"/>
      <c r="V44" s="35"/>
      <c r="W44" s="35"/>
      <c r="X44" s="35"/>
      <c r="Y44" s="36" t="str">
        <f t="shared" si="21"/>
        <v/>
      </c>
      <c r="Z44" s="36">
        <f t="shared" si="23"/>
        <v>8</v>
      </c>
      <c r="AA44" s="36" t="str">
        <f t="shared" si="22"/>
        <v xml:space="preserve"> </v>
      </c>
      <c r="AB44" s="36">
        <v>8.3999999999999986</v>
      </c>
      <c r="AC44" s="36" t="s">
        <v>76</v>
      </c>
      <c r="AD44" s="10">
        <v>1</v>
      </c>
    </row>
    <row r="45" spans="2:30" ht="18" customHeight="1" x14ac:dyDescent="0.25">
      <c r="B45" s="43" t="s">
        <v>58</v>
      </c>
      <c r="C45" s="44"/>
      <c r="D45" s="45">
        <f>AVERAGE(D35:D41)</f>
        <v>8</v>
      </c>
      <c r="E45" s="46">
        <f>SUM(E35:E40)</f>
        <v>217</v>
      </c>
      <c r="F45" s="43" t="s">
        <v>58</v>
      </c>
      <c r="G45" s="44"/>
      <c r="H45" s="45">
        <f>AVERAGE(H35:H41)</f>
        <v>8</v>
      </c>
      <c r="I45" s="46">
        <f>SUM(I35:I40)</f>
        <v>224</v>
      </c>
      <c r="J45" s="9"/>
      <c r="K45" s="9"/>
      <c r="L45" s="9"/>
      <c r="N45" s="33" t="s">
        <v>73</v>
      </c>
      <c r="O45" s="34">
        <v>3</v>
      </c>
      <c r="P45" s="35">
        <v>4</v>
      </c>
      <c r="Q45" s="35">
        <v>3</v>
      </c>
      <c r="R45" s="35">
        <v>5</v>
      </c>
      <c r="S45" s="35">
        <v>4</v>
      </c>
      <c r="T45" s="35">
        <v>5</v>
      </c>
      <c r="U45" s="35">
        <v>5</v>
      </c>
      <c r="V45" s="35">
        <v>5</v>
      </c>
      <c r="W45" s="35">
        <v>3</v>
      </c>
      <c r="X45" s="35">
        <v>3</v>
      </c>
      <c r="Y45" s="36">
        <f t="shared" si="21"/>
        <v>37</v>
      </c>
      <c r="Z45" s="36">
        <f t="shared" si="23"/>
        <v>1</v>
      </c>
      <c r="AA45" s="36">
        <f t="shared" si="22"/>
        <v>36</v>
      </c>
      <c r="AB45" s="36">
        <v>0.72500000000000142</v>
      </c>
      <c r="AC45" s="36">
        <v>1.0166666666666657</v>
      </c>
      <c r="AD45" s="10">
        <v>1</v>
      </c>
    </row>
    <row r="46" spans="2:30" ht="15.75" customHeight="1" x14ac:dyDescent="0.25">
      <c r="B46" s="47" t="s">
        <v>60</v>
      </c>
      <c r="C46" s="48"/>
      <c r="D46" s="49"/>
      <c r="E46" s="38">
        <f>E45-SUM($H$1*6)</f>
        <v>7</v>
      </c>
      <c r="F46" s="47" t="s">
        <v>60</v>
      </c>
      <c r="G46" s="48"/>
      <c r="H46" s="49"/>
      <c r="I46" s="34">
        <f>I45-SUM($H$1*6)</f>
        <v>14</v>
      </c>
      <c r="J46" s="9"/>
      <c r="K46" s="9"/>
      <c r="L46" s="9"/>
      <c r="N46" s="33" t="s">
        <v>102</v>
      </c>
      <c r="O46" s="34">
        <v>9</v>
      </c>
      <c r="P46" s="35">
        <v>5</v>
      </c>
      <c r="Q46" s="35">
        <v>5</v>
      </c>
      <c r="R46" s="35">
        <v>5</v>
      </c>
      <c r="S46" s="35">
        <v>3</v>
      </c>
      <c r="T46" s="35">
        <v>6</v>
      </c>
      <c r="U46" s="35">
        <v>5</v>
      </c>
      <c r="V46" s="35">
        <v>6</v>
      </c>
      <c r="W46" s="35">
        <v>3</v>
      </c>
      <c r="X46" s="35">
        <v>6</v>
      </c>
      <c r="Y46" s="36">
        <f t="shared" si="21"/>
        <v>44</v>
      </c>
      <c r="Z46" s="36">
        <f t="shared" si="23"/>
        <v>7</v>
      </c>
      <c r="AA46" s="36">
        <f t="shared" si="22"/>
        <v>37</v>
      </c>
      <c r="AB46" s="36">
        <v>6.8857142857142861</v>
      </c>
      <c r="AC46" s="36">
        <v>7.4571428571428555</v>
      </c>
      <c r="AD46" s="10">
        <v>1</v>
      </c>
    </row>
    <row r="47" spans="2:30" ht="15.75" x14ac:dyDescent="0.25">
      <c r="B47" s="50"/>
      <c r="C47" s="48"/>
      <c r="D47" s="49"/>
      <c r="E47" s="51"/>
      <c r="F47" s="50"/>
      <c r="G47" s="48"/>
      <c r="H47" s="49"/>
      <c r="I47" s="51"/>
      <c r="J47" s="9"/>
      <c r="K47" s="9"/>
      <c r="L47" s="9"/>
      <c r="N47" s="33" t="s">
        <v>117</v>
      </c>
      <c r="O47" s="34">
        <v>7</v>
      </c>
      <c r="P47" s="35">
        <v>5</v>
      </c>
      <c r="Q47" s="35">
        <v>6</v>
      </c>
      <c r="R47" s="35">
        <v>3</v>
      </c>
      <c r="S47" s="35">
        <v>4</v>
      </c>
      <c r="T47" s="35">
        <v>4</v>
      </c>
      <c r="U47" s="35">
        <v>4</v>
      </c>
      <c r="V47" s="35">
        <v>5</v>
      </c>
      <c r="W47" s="35">
        <v>5</v>
      </c>
      <c r="X47" s="35">
        <v>5</v>
      </c>
      <c r="Y47" s="36">
        <f t="shared" si="21"/>
        <v>41</v>
      </c>
      <c r="Z47" s="36">
        <f t="shared" si="23"/>
        <v>9</v>
      </c>
      <c r="AA47" s="36">
        <f t="shared" si="22"/>
        <v>32</v>
      </c>
      <c r="AB47" s="36">
        <v>8.7666666666666657</v>
      </c>
      <c r="AC47" s="36">
        <v>7.7111111111111086</v>
      </c>
      <c r="AD47" s="10">
        <v>1</v>
      </c>
    </row>
    <row r="48" spans="2:30" ht="15.75" x14ac:dyDescent="0.25">
      <c r="B48" s="52" t="s">
        <v>118</v>
      </c>
      <c r="C48" s="52"/>
      <c r="D48" s="53" t="s">
        <v>15</v>
      </c>
      <c r="E48" s="54" t="s">
        <v>13</v>
      </c>
      <c r="F48" s="52" t="s">
        <v>119</v>
      </c>
      <c r="G48" s="52"/>
      <c r="H48" s="53" t="s">
        <v>15</v>
      </c>
      <c r="I48" s="54" t="s">
        <v>13</v>
      </c>
      <c r="J48" s="9"/>
      <c r="K48" s="9"/>
      <c r="L48" s="9"/>
      <c r="N48" s="33" t="s">
        <v>98</v>
      </c>
      <c r="O48" s="34">
        <v>9</v>
      </c>
      <c r="P48" s="35">
        <v>4</v>
      </c>
      <c r="Q48" s="35">
        <v>4</v>
      </c>
      <c r="R48" s="35">
        <v>6</v>
      </c>
      <c r="S48" s="35">
        <v>4</v>
      </c>
      <c r="T48" s="35">
        <v>4</v>
      </c>
      <c r="U48" s="35">
        <v>6</v>
      </c>
      <c r="V48" s="35">
        <v>5</v>
      </c>
      <c r="W48" s="35">
        <v>3</v>
      </c>
      <c r="X48" s="35">
        <v>4</v>
      </c>
      <c r="Y48" s="36">
        <f t="shared" si="21"/>
        <v>40</v>
      </c>
      <c r="Z48" s="36">
        <f t="shared" si="23"/>
        <v>4</v>
      </c>
      <c r="AA48" s="36">
        <f t="shared" si="22"/>
        <v>36</v>
      </c>
      <c r="AB48" s="36">
        <v>4.4750000000000014</v>
      </c>
      <c r="AC48" s="36">
        <v>4.5166666666666657</v>
      </c>
      <c r="AD48" s="10">
        <v>1</v>
      </c>
    </row>
    <row r="49" spans="2:30" ht="15.75" x14ac:dyDescent="0.25">
      <c r="B49" s="52" t="s">
        <v>120</v>
      </c>
      <c r="C49" s="52" t="s">
        <v>24</v>
      </c>
      <c r="D49" s="53" t="s">
        <v>25</v>
      </c>
      <c r="E49" s="54" t="s">
        <v>26</v>
      </c>
      <c r="F49" s="52" t="s">
        <v>121</v>
      </c>
      <c r="G49" s="52" t="s">
        <v>24</v>
      </c>
      <c r="H49" s="53" t="s">
        <v>25</v>
      </c>
      <c r="I49" s="54" t="s">
        <v>26</v>
      </c>
      <c r="J49" s="9"/>
      <c r="K49" s="9"/>
      <c r="L49" s="9"/>
      <c r="N49" s="33" t="s">
        <v>122</v>
      </c>
      <c r="O49" s="34">
        <v>6</v>
      </c>
      <c r="P49" s="35">
        <v>5</v>
      </c>
      <c r="Q49" s="35">
        <v>5</v>
      </c>
      <c r="R49" s="35">
        <v>4</v>
      </c>
      <c r="S49" s="35">
        <v>4</v>
      </c>
      <c r="T49" s="35">
        <v>5</v>
      </c>
      <c r="U49" s="35">
        <v>5</v>
      </c>
      <c r="V49" s="35">
        <v>6</v>
      </c>
      <c r="W49" s="35">
        <v>3</v>
      </c>
      <c r="X49" s="35">
        <v>4</v>
      </c>
      <c r="Y49" s="36">
        <f t="shared" si="21"/>
        <v>41</v>
      </c>
      <c r="Z49" s="36">
        <f t="shared" si="23"/>
        <v>6</v>
      </c>
      <c r="AA49" s="36">
        <f t="shared" si="22"/>
        <v>35</v>
      </c>
      <c r="AB49" s="36">
        <v>6.1000000000000014</v>
      </c>
      <c r="AC49" s="36">
        <v>5.9333333333333371</v>
      </c>
      <c r="AD49" s="10">
        <v>1</v>
      </c>
    </row>
    <row r="50" spans="2:30" ht="15.75" x14ac:dyDescent="0.25">
      <c r="B50" s="37" t="s">
        <v>37</v>
      </c>
      <c r="C50" s="38">
        <f t="shared" ref="C50:C59" si="24">INDEX($Y$4:$Y$102,MATCH(B50,$N$4:$N$102,0))</f>
        <v>52</v>
      </c>
      <c r="D50" s="38">
        <f>INDEX($Z$4:$Z$102,MATCH(B50,$N$4:$N$102,0))</f>
        <v>21</v>
      </c>
      <c r="E50" s="56">
        <f t="shared" ref="E50:E59" si="25">INDEX($AA$4:$AA$102,MATCH(B50,$N$4:$N$102,0))</f>
        <v>31</v>
      </c>
      <c r="F50" s="37" t="s">
        <v>52</v>
      </c>
      <c r="G50" s="38">
        <f t="shared" ref="G50:G59" si="26">INDEX($Y$4:$Y$102,MATCH(F50,$N$4:$N$102,0))</f>
        <v>42</v>
      </c>
      <c r="H50" s="38">
        <f t="shared" ref="H50:H59" si="27">INDEX($Z$4:$Z$102,MATCH(F50,$N$4:$N$102,0))</f>
        <v>9</v>
      </c>
      <c r="I50" s="38">
        <f t="shared" ref="I50:I59" si="28">INDEX($AA$4:$AA$102,MATCH(F50,$N$4:$N$102,0))</f>
        <v>33</v>
      </c>
      <c r="J50" s="9"/>
      <c r="K50" s="9"/>
      <c r="L50" s="9"/>
      <c r="N50" s="33" t="s">
        <v>100</v>
      </c>
      <c r="O50" s="34">
        <v>9</v>
      </c>
      <c r="P50" s="35">
        <v>6</v>
      </c>
      <c r="Q50" s="35">
        <v>4</v>
      </c>
      <c r="R50" s="35">
        <v>6</v>
      </c>
      <c r="S50" s="35">
        <v>5</v>
      </c>
      <c r="T50" s="35">
        <v>4</v>
      </c>
      <c r="U50" s="35">
        <v>5</v>
      </c>
      <c r="V50" s="35">
        <v>6</v>
      </c>
      <c r="W50" s="35">
        <v>4</v>
      </c>
      <c r="X50" s="35">
        <v>5</v>
      </c>
      <c r="Y50" s="36">
        <f t="shared" si="21"/>
        <v>45</v>
      </c>
      <c r="Z50" s="36">
        <f t="shared" si="23"/>
        <v>9</v>
      </c>
      <c r="AA50" s="36">
        <f t="shared" si="22"/>
        <v>36</v>
      </c>
      <c r="AB50" s="36">
        <v>9.028571428571432</v>
      </c>
      <c r="AC50" s="36">
        <v>9.2190476190476218</v>
      </c>
      <c r="AD50" s="10">
        <v>1</v>
      </c>
    </row>
    <row r="51" spans="2:30" ht="15.75" x14ac:dyDescent="0.25">
      <c r="B51" s="37" t="s">
        <v>123</v>
      </c>
      <c r="C51" s="38">
        <f t="shared" si="24"/>
        <v>38</v>
      </c>
      <c r="D51" s="38">
        <f>INDEX($Z$4:$Z$102,MATCH(B51,$N$4:$N$102,0))</f>
        <v>5</v>
      </c>
      <c r="E51" s="38">
        <f t="shared" si="25"/>
        <v>33</v>
      </c>
      <c r="F51" s="37" t="s">
        <v>124</v>
      </c>
      <c r="G51" s="38">
        <f t="shared" si="26"/>
        <v>39</v>
      </c>
      <c r="H51" s="38">
        <f t="shared" si="27"/>
        <v>5</v>
      </c>
      <c r="I51" s="38">
        <f t="shared" si="28"/>
        <v>34</v>
      </c>
      <c r="J51" s="9"/>
      <c r="K51" s="9"/>
      <c r="L51" s="9"/>
      <c r="N51" s="33" t="s">
        <v>108</v>
      </c>
      <c r="O51" s="34">
        <v>9</v>
      </c>
      <c r="P51" s="35">
        <v>6</v>
      </c>
      <c r="Q51" s="35">
        <v>6</v>
      </c>
      <c r="R51" s="35">
        <v>4</v>
      </c>
      <c r="S51" s="35">
        <v>3</v>
      </c>
      <c r="T51" s="35">
        <v>6</v>
      </c>
      <c r="U51" s="35">
        <v>7</v>
      </c>
      <c r="V51" s="35">
        <v>9</v>
      </c>
      <c r="W51" s="35">
        <v>6</v>
      </c>
      <c r="X51" s="35">
        <v>6</v>
      </c>
      <c r="Y51" s="36">
        <f t="shared" si="21"/>
        <v>53</v>
      </c>
      <c r="Z51" s="36">
        <f t="shared" si="23"/>
        <v>14</v>
      </c>
      <c r="AA51" s="36">
        <f t="shared" si="22"/>
        <v>39</v>
      </c>
      <c r="AB51" s="36">
        <v>14.314285714285717</v>
      </c>
      <c r="AC51" s="36">
        <v>15.409523809523819</v>
      </c>
      <c r="AD51" s="10">
        <v>1</v>
      </c>
    </row>
    <row r="52" spans="2:30" ht="15.75" x14ac:dyDescent="0.25">
      <c r="B52" s="37" t="s">
        <v>93</v>
      </c>
      <c r="C52" s="38">
        <f t="shared" si="24"/>
        <v>45</v>
      </c>
      <c r="D52" s="38">
        <f t="shared" ref="D52:D53" si="29">INDEX($Z$4:$Z$102,MATCH(B52,$N$4:$N$102,0))</f>
        <v>9</v>
      </c>
      <c r="E52" s="38">
        <f t="shared" si="25"/>
        <v>36</v>
      </c>
      <c r="F52" s="37" t="s">
        <v>125</v>
      </c>
      <c r="G52" s="38">
        <f t="shared" si="26"/>
        <v>46</v>
      </c>
      <c r="H52" s="38">
        <f t="shared" si="27"/>
        <v>10</v>
      </c>
      <c r="I52" s="38">
        <f t="shared" si="28"/>
        <v>36</v>
      </c>
      <c r="J52" s="9"/>
      <c r="K52" s="9"/>
      <c r="L52" s="9"/>
      <c r="N52" s="33" t="s">
        <v>42</v>
      </c>
      <c r="O52" s="34">
        <v>2</v>
      </c>
      <c r="P52" s="35">
        <v>7</v>
      </c>
      <c r="Q52" s="35">
        <v>5</v>
      </c>
      <c r="R52" s="35">
        <v>5</v>
      </c>
      <c r="S52" s="35">
        <v>5</v>
      </c>
      <c r="T52" s="35">
        <v>4</v>
      </c>
      <c r="U52" s="35">
        <v>5</v>
      </c>
      <c r="V52" s="35">
        <v>8</v>
      </c>
      <c r="W52" s="35">
        <v>4</v>
      </c>
      <c r="X52" s="35">
        <v>5</v>
      </c>
      <c r="Y52" s="36">
        <f t="shared" si="21"/>
        <v>48</v>
      </c>
      <c r="Z52" s="36">
        <f t="shared" si="23"/>
        <v>9</v>
      </c>
      <c r="AA52" s="36">
        <f t="shared" si="22"/>
        <v>39</v>
      </c>
      <c r="AB52" s="36">
        <v>8.82</v>
      </c>
      <c r="AC52" s="36" t="s">
        <v>76</v>
      </c>
      <c r="AD52" s="10">
        <v>0</v>
      </c>
    </row>
    <row r="53" spans="2:30" ht="15.75" x14ac:dyDescent="0.25">
      <c r="B53" s="37" t="s">
        <v>126</v>
      </c>
      <c r="C53" s="38">
        <f t="shared" si="24"/>
        <v>37</v>
      </c>
      <c r="D53" s="38">
        <f t="shared" si="29"/>
        <v>1</v>
      </c>
      <c r="E53" s="38">
        <f t="shared" si="25"/>
        <v>36</v>
      </c>
      <c r="F53" s="37" t="s">
        <v>84</v>
      </c>
      <c r="G53" s="38">
        <f t="shared" si="26"/>
        <v>50</v>
      </c>
      <c r="H53" s="38">
        <f t="shared" si="27"/>
        <v>12</v>
      </c>
      <c r="I53" s="38">
        <f t="shared" si="28"/>
        <v>38</v>
      </c>
      <c r="J53" s="9"/>
      <c r="K53" s="9"/>
      <c r="L53" s="9"/>
      <c r="N53" s="33" t="s">
        <v>82</v>
      </c>
      <c r="O53" s="34">
        <v>3</v>
      </c>
      <c r="P53" s="35">
        <v>7</v>
      </c>
      <c r="Q53" s="35">
        <v>5</v>
      </c>
      <c r="R53" s="35">
        <v>6</v>
      </c>
      <c r="S53" s="35">
        <v>3</v>
      </c>
      <c r="T53" s="35">
        <v>6</v>
      </c>
      <c r="U53" s="35">
        <v>8</v>
      </c>
      <c r="V53" s="35">
        <v>7</v>
      </c>
      <c r="W53" s="35">
        <v>5</v>
      </c>
      <c r="X53" s="35">
        <v>5</v>
      </c>
      <c r="Y53" s="36">
        <f t="shared" si="21"/>
        <v>52</v>
      </c>
      <c r="Z53" s="36">
        <f t="shared" si="23"/>
        <v>12</v>
      </c>
      <c r="AA53" s="36">
        <f t="shared" si="22"/>
        <v>40</v>
      </c>
      <c r="AB53" s="36">
        <v>11.620000000000001</v>
      </c>
      <c r="AC53" s="36" t="s">
        <v>76</v>
      </c>
      <c r="AD53" s="10">
        <v>0</v>
      </c>
    </row>
    <row r="54" spans="2:30" ht="15.75" x14ac:dyDescent="0.25">
      <c r="B54" s="37" t="s">
        <v>127</v>
      </c>
      <c r="C54" s="38">
        <f t="shared" si="24"/>
        <v>44</v>
      </c>
      <c r="D54" s="38">
        <f t="shared" ref="D54:D59" si="30">INDEX($Z$4:$Z$102,MATCH(B54,$N$4:$N$102,0))</f>
        <v>7</v>
      </c>
      <c r="E54" s="38">
        <f t="shared" si="25"/>
        <v>37</v>
      </c>
      <c r="F54" s="37" t="s">
        <v>128</v>
      </c>
      <c r="G54" s="38">
        <f t="shared" si="26"/>
        <v>43</v>
      </c>
      <c r="H54" s="38">
        <f t="shared" si="27"/>
        <v>5</v>
      </c>
      <c r="I54" s="38">
        <f t="shared" si="28"/>
        <v>38</v>
      </c>
      <c r="J54" s="9"/>
      <c r="K54" s="9"/>
      <c r="L54" s="9"/>
      <c r="N54" s="33" t="s">
        <v>69</v>
      </c>
      <c r="O54" s="34">
        <v>3</v>
      </c>
      <c r="P54" s="35">
        <v>5</v>
      </c>
      <c r="Q54" s="35">
        <v>6</v>
      </c>
      <c r="R54" s="35">
        <v>4</v>
      </c>
      <c r="S54" s="35">
        <v>4</v>
      </c>
      <c r="T54" s="35">
        <v>4</v>
      </c>
      <c r="U54" s="35">
        <v>6</v>
      </c>
      <c r="V54" s="35">
        <v>8</v>
      </c>
      <c r="W54" s="35">
        <v>3</v>
      </c>
      <c r="X54" s="35">
        <v>5</v>
      </c>
      <c r="Y54" s="36">
        <f t="shared" si="21"/>
        <v>45</v>
      </c>
      <c r="Z54" s="36">
        <f t="shared" si="23"/>
        <v>11</v>
      </c>
      <c r="AA54" s="36">
        <f t="shared" si="22"/>
        <v>34</v>
      </c>
      <c r="AB54" s="36">
        <v>11.225000000000001</v>
      </c>
      <c r="AC54" s="36">
        <v>10.683333333333337</v>
      </c>
      <c r="AD54" s="10">
        <v>1</v>
      </c>
    </row>
    <row r="55" spans="2:30" ht="15.75" x14ac:dyDescent="0.25">
      <c r="B55" s="37" t="s">
        <v>129</v>
      </c>
      <c r="C55" s="38">
        <f t="shared" si="24"/>
        <v>50</v>
      </c>
      <c r="D55" s="38">
        <f t="shared" si="30"/>
        <v>12</v>
      </c>
      <c r="E55" s="38">
        <f t="shared" si="25"/>
        <v>38</v>
      </c>
      <c r="F55" s="37" t="s">
        <v>72</v>
      </c>
      <c r="G55" s="38">
        <f t="shared" si="26"/>
        <v>42</v>
      </c>
      <c r="H55" s="38">
        <f t="shared" si="27"/>
        <v>3</v>
      </c>
      <c r="I55" s="38">
        <f t="shared" si="28"/>
        <v>39</v>
      </c>
      <c r="J55" s="9"/>
      <c r="K55" s="9"/>
      <c r="L55" s="9"/>
      <c r="N55" s="33" t="s">
        <v>36</v>
      </c>
      <c r="O55" s="34">
        <v>2</v>
      </c>
      <c r="P55" s="35">
        <v>6</v>
      </c>
      <c r="Q55" s="35">
        <v>5</v>
      </c>
      <c r="R55" s="35">
        <v>4</v>
      </c>
      <c r="S55" s="35">
        <v>4</v>
      </c>
      <c r="T55" s="35">
        <v>6</v>
      </c>
      <c r="U55" s="35">
        <v>6</v>
      </c>
      <c r="V55" s="35">
        <v>8</v>
      </c>
      <c r="W55" s="35">
        <v>3</v>
      </c>
      <c r="X55" s="35">
        <v>6</v>
      </c>
      <c r="Y55" s="36">
        <f t="shared" si="21"/>
        <v>48</v>
      </c>
      <c r="Z55" s="36">
        <f t="shared" si="23"/>
        <v>11</v>
      </c>
      <c r="AA55" s="36">
        <f t="shared" si="22"/>
        <v>37</v>
      </c>
      <c r="AB55" s="36">
        <v>11.225000000000001</v>
      </c>
      <c r="AC55" s="36">
        <v>11.683333333333337</v>
      </c>
      <c r="AD55" s="10">
        <v>1</v>
      </c>
    </row>
    <row r="56" spans="2:30" ht="15.75" x14ac:dyDescent="0.25">
      <c r="B56" s="42" t="s">
        <v>130</v>
      </c>
      <c r="C56" s="34">
        <f t="shared" si="24"/>
        <v>48</v>
      </c>
      <c r="D56" s="34">
        <f t="shared" si="30"/>
        <v>9</v>
      </c>
      <c r="E56" s="34">
        <f t="shared" si="25"/>
        <v>39</v>
      </c>
      <c r="F56" s="42" t="s">
        <v>131</v>
      </c>
      <c r="G56" s="34">
        <f t="shared" si="26"/>
        <v>45</v>
      </c>
      <c r="H56" s="34">
        <f t="shared" si="27"/>
        <v>6</v>
      </c>
      <c r="I56" s="34">
        <f t="shared" si="28"/>
        <v>39</v>
      </c>
      <c r="J56" s="9"/>
      <c r="K56" s="9"/>
      <c r="L56" s="9"/>
      <c r="N56" s="33" t="s">
        <v>111</v>
      </c>
      <c r="O56" s="34">
        <v>9</v>
      </c>
      <c r="P56" s="35">
        <v>5</v>
      </c>
      <c r="Q56" s="35">
        <v>5</v>
      </c>
      <c r="R56" s="35">
        <v>4</v>
      </c>
      <c r="S56" s="35">
        <v>5</v>
      </c>
      <c r="T56" s="35">
        <v>6</v>
      </c>
      <c r="U56" s="35">
        <v>6</v>
      </c>
      <c r="V56" s="35">
        <v>5</v>
      </c>
      <c r="W56" s="35">
        <v>4</v>
      </c>
      <c r="X56" s="35">
        <v>4</v>
      </c>
      <c r="Y56" s="36">
        <f t="shared" si="21"/>
        <v>44</v>
      </c>
      <c r="Z56" s="36">
        <f t="shared" si="23"/>
        <v>5</v>
      </c>
      <c r="AA56" s="36">
        <f t="shared" si="22"/>
        <v>39</v>
      </c>
      <c r="AB56" s="36">
        <v>5.160000000000001</v>
      </c>
      <c r="AC56" s="36" t="s">
        <v>76</v>
      </c>
      <c r="AD56" s="10">
        <v>0</v>
      </c>
    </row>
    <row r="57" spans="2:30" ht="15.75" x14ac:dyDescent="0.25">
      <c r="B57" s="42" t="s">
        <v>132</v>
      </c>
      <c r="C57" s="34">
        <f t="shared" si="24"/>
        <v>44</v>
      </c>
      <c r="D57" s="34">
        <f t="shared" si="30"/>
        <v>5</v>
      </c>
      <c r="E57" s="34">
        <f t="shared" si="25"/>
        <v>39</v>
      </c>
      <c r="F57" s="42" t="s">
        <v>90</v>
      </c>
      <c r="G57" s="34">
        <f t="shared" si="26"/>
        <v>47</v>
      </c>
      <c r="H57" s="34">
        <f t="shared" si="27"/>
        <v>7</v>
      </c>
      <c r="I57" s="34">
        <f t="shared" si="28"/>
        <v>40</v>
      </c>
      <c r="J57" s="9"/>
      <c r="K57" s="9"/>
      <c r="L57" s="9"/>
      <c r="N57" s="33" t="s">
        <v>87</v>
      </c>
      <c r="O57" s="34">
        <v>3</v>
      </c>
      <c r="P57" s="35"/>
      <c r="Q57" s="35"/>
      <c r="R57" s="35"/>
      <c r="S57" s="35"/>
      <c r="T57" s="35"/>
      <c r="U57" s="35"/>
      <c r="V57" s="35"/>
      <c r="W57" s="35"/>
      <c r="X57" s="35"/>
      <c r="Y57" s="36" t="str">
        <f t="shared" si="21"/>
        <v/>
      </c>
      <c r="Z57" s="36">
        <f t="shared" si="23"/>
        <v>5</v>
      </c>
      <c r="AA57" s="36" t="str">
        <f t="shared" si="22"/>
        <v xml:space="preserve"> </v>
      </c>
      <c r="AB57" s="36">
        <v>5.3500000000000014</v>
      </c>
      <c r="AC57" s="36">
        <v>5.3500000000000014</v>
      </c>
      <c r="AD57" s="10">
        <v>1</v>
      </c>
    </row>
    <row r="58" spans="2:30" ht="15.75" x14ac:dyDescent="0.25">
      <c r="B58" s="42" t="s">
        <v>79</v>
      </c>
      <c r="C58" s="34">
        <f t="shared" si="24"/>
        <v>46</v>
      </c>
      <c r="D58" s="34">
        <f t="shared" si="30"/>
        <v>6</v>
      </c>
      <c r="E58" s="34">
        <f t="shared" si="25"/>
        <v>40</v>
      </c>
      <c r="F58" s="42" t="s">
        <v>65</v>
      </c>
      <c r="G58" s="34" t="str">
        <f t="shared" si="26"/>
        <v/>
      </c>
      <c r="H58" s="34">
        <f t="shared" si="27"/>
        <v>6</v>
      </c>
      <c r="I58" s="34" t="str">
        <f t="shared" si="28"/>
        <v xml:space="preserve"> </v>
      </c>
      <c r="J58" s="9"/>
      <c r="K58" s="9"/>
      <c r="L58" s="9"/>
      <c r="N58" s="33" t="s">
        <v>78</v>
      </c>
      <c r="O58" s="34">
        <v>10</v>
      </c>
      <c r="P58" s="35">
        <v>5</v>
      </c>
      <c r="Q58" s="35">
        <v>6</v>
      </c>
      <c r="R58" s="35">
        <v>7</v>
      </c>
      <c r="S58" s="35">
        <v>4</v>
      </c>
      <c r="T58" s="35">
        <v>4</v>
      </c>
      <c r="U58" s="35">
        <v>4</v>
      </c>
      <c r="V58" s="35">
        <v>6</v>
      </c>
      <c r="W58" s="35">
        <v>3</v>
      </c>
      <c r="X58" s="35">
        <v>6</v>
      </c>
      <c r="Y58" s="36">
        <f t="shared" si="21"/>
        <v>45</v>
      </c>
      <c r="Z58" s="36">
        <f t="shared" si="23"/>
        <v>6</v>
      </c>
      <c r="AA58" s="36">
        <f t="shared" si="22"/>
        <v>39</v>
      </c>
      <c r="AB58" s="36">
        <v>6.2250000000000014</v>
      </c>
      <c r="AC58" s="36">
        <v>7.3500000000000014</v>
      </c>
      <c r="AD58" s="10">
        <v>1</v>
      </c>
    </row>
    <row r="59" spans="2:30" ht="15.75" x14ac:dyDescent="0.25">
      <c r="B59" s="42" t="s">
        <v>75</v>
      </c>
      <c r="C59" s="34" t="str">
        <f t="shared" si="24"/>
        <v/>
      </c>
      <c r="D59" s="34">
        <f t="shared" si="30"/>
        <v>11</v>
      </c>
      <c r="E59" s="34" t="str">
        <f t="shared" si="25"/>
        <v xml:space="preserve"> </v>
      </c>
      <c r="F59" s="42" t="s">
        <v>70</v>
      </c>
      <c r="G59" s="34" t="str">
        <f t="shared" si="26"/>
        <v/>
      </c>
      <c r="H59" s="34">
        <f t="shared" si="27"/>
        <v>15</v>
      </c>
      <c r="I59" s="34" t="str">
        <f t="shared" si="28"/>
        <v xml:space="preserve"> </v>
      </c>
      <c r="J59" s="9"/>
      <c r="K59" s="9"/>
      <c r="L59" s="9"/>
      <c r="N59" s="33" t="s">
        <v>127</v>
      </c>
      <c r="O59" s="34">
        <v>5</v>
      </c>
      <c r="P59" s="35">
        <v>4</v>
      </c>
      <c r="Q59" s="35">
        <v>4</v>
      </c>
      <c r="R59" s="35">
        <v>5</v>
      </c>
      <c r="S59" s="35">
        <v>4</v>
      </c>
      <c r="T59" s="35">
        <v>7</v>
      </c>
      <c r="U59" s="35">
        <v>5</v>
      </c>
      <c r="V59" s="35">
        <v>6</v>
      </c>
      <c r="W59" s="35">
        <v>4</v>
      </c>
      <c r="X59" s="35">
        <v>5</v>
      </c>
      <c r="Y59" s="36">
        <f t="shared" si="21"/>
        <v>44</v>
      </c>
      <c r="Z59" s="36">
        <f t="shared" si="23"/>
        <v>7</v>
      </c>
      <c r="AA59" s="36">
        <f t="shared" si="22"/>
        <v>37</v>
      </c>
      <c r="AB59" s="36">
        <v>7.2666666666666657</v>
      </c>
      <c r="AC59" s="36">
        <v>7.7111111111111086</v>
      </c>
      <c r="AD59" s="10">
        <v>1</v>
      </c>
    </row>
    <row r="60" spans="2:30" ht="15.75" x14ac:dyDescent="0.25">
      <c r="B60" s="43" t="s">
        <v>58</v>
      </c>
      <c r="C60" s="44"/>
      <c r="D60" s="45">
        <f>AVERAGE(D50:D58)</f>
        <v>8.3333333333333339</v>
      </c>
      <c r="E60" s="57">
        <f>SUM(E50:E55)</f>
        <v>211</v>
      </c>
      <c r="F60" s="43" t="s">
        <v>58</v>
      </c>
      <c r="G60" s="44"/>
      <c r="H60" s="45">
        <f>AVERAGE(H50:H58)</f>
        <v>7</v>
      </c>
      <c r="I60" s="46">
        <f>SUM(I50:I55)</f>
        <v>218</v>
      </c>
      <c r="J60" s="9"/>
      <c r="K60" s="59"/>
      <c r="L60" s="59"/>
      <c r="N60" s="33" t="s">
        <v>133</v>
      </c>
      <c r="O60" s="34">
        <v>7</v>
      </c>
      <c r="P60" s="35"/>
      <c r="Q60" s="35"/>
      <c r="R60" s="35"/>
      <c r="S60" s="35"/>
      <c r="T60" s="35"/>
      <c r="U60" s="35"/>
      <c r="V60" s="35"/>
      <c r="W60" s="35"/>
      <c r="X60" s="35"/>
      <c r="Y60" s="36" t="str">
        <f t="shared" si="21"/>
        <v/>
      </c>
      <c r="Z60" s="36">
        <f t="shared" si="23"/>
        <v>3</v>
      </c>
      <c r="AA60" s="36" t="str">
        <f t="shared" si="22"/>
        <v xml:space="preserve"> </v>
      </c>
      <c r="AB60" s="36">
        <v>3.2950000000000017</v>
      </c>
      <c r="AC60" s="36">
        <v>3.2950000000000017</v>
      </c>
      <c r="AD60" s="10">
        <v>1</v>
      </c>
    </row>
    <row r="61" spans="2:30" ht="15.75" x14ac:dyDescent="0.25">
      <c r="B61" s="47" t="s">
        <v>60</v>
      </c>
      <c r="C61" s="48"/>
      <c r="D61" s="49"/>
      <c r="E61" s="38">
        <f>E60-SUM($H$1*6)</f>
        <v>1</v>
      </c>
      <c r="F61" s="47" t="s">
        <v>60</v>
      </c>
      <c r="G61" s="48"/>
      <c r="H61" s="49"/>
      <c r="I61" s="34">
        <f>I60-SUM($H$1*6)</f>
        <v>8</v>
      </c>
      <c r="J61" s="9"/>
      <c r="N61" s="33" t="s">
        <v>101</v>
      </c>
      <c r="O61" s="34">
        <v>4</v>
      </c>
      <c r="P61" s="35">
        <v>6</v>
      </c>
      <c r="Q61" s="35">
        <v>6</v>
      </c>
      <c r="R61" s="35">
        <v>4</v>
      </c>
      <c r="S61" s="35">
        <v>4</v>
      </c>
      <c r="T61" s="35">
        <v>5</v>
      </c>
      <c r="U61" s="35">
        <v>5</v>
      </c>
      <c r="V61" s="35">
        <v>7</v>
      </c>
      <c r="W61" s="35">
        <v>3</v>
      </c>
      <c r="X61" s="35">
        <v>4</v>
      </c>
      <c r="Y61" s="36">
        <f t="shared" si="21"/>
        <v>44</v>
      </c>
      <c r="Z61" s="36">
        <f t="shared" si="23"/>
        <v>8</v>
      </c>
      <c r="AA61" s="36">
        <f t="shared" si="22"/>
        <v>36</v>
      </c>
      <c r="AB61" s="36">
        <v>8.4333333333333371</v>
      </c>
      <c r="AC61" s="36">
        <v>8.4888888888888943</v>
      </c>
      <c r="AD61" s="10">
        <v>1</v>
      </c>
    </row>
    <row r="62" spans="2:30" ht="15.75" x14ac:dyDescent="0.25">
      <c r="B62" s="60"/>
      <c r="C62" s="61"/>
      <c r="D62" s="62"/>
      <c r="E62" s="63"/>
      <c r="F62" s="60"/>
      <c r="G62" s="61"/>
      <c r="H62" s="62"/>
      <c r="I62" s="63"/>
      <c r="N62" s="33" t="s">
        <v>29</v>
      </c>
      <c r="O62" s="34">
        <v>1</v>
      </c>
      <c r="P62" s="35">
        <v>4</v>
      </c>
      <c r="Q62" s="35">
        <v>4</v>
      </c>
      <c r="R62" s="35">
        <v>5</v>
      </c>
      <c r="S62" s="35">
        <v>4</v>
      </c>
      <c r="T62" s="35">
        <v>4</v>
      </c>
      <c r="U62" s="35">
        <v>4</v>
      </c>
      <c r="V62" s="35">
        <v>7</v>
      </c>
      <c r="W62" s="35">
        <v>4</v>
      </c>
      <c r="X62" s="35">
        <v>4</v>
      </c>
      <c r="Y62" s="36">
        <f t="shared" si="21"/>
        <v>40</v>
      </c>
      <c r="Z62" s="36">
        <f t="shared" si="23"/>
        <v>8</v>
      </c>
      <c r="AA62" s="36">
        <f t="shared" si="22"/>
        <v>32</v>
      </c>
      <c r="AB62" s="36">
        <v>8.2666666666666657</v>
      </c>
      <c r="AC62" s="36">
        <v>7.0444444444444372</v>
      </c>
      <c r="AD62" s="10">
        <v>1</v>
      </c>
    </row>
    <row r="63" spans="2:30" ht="15.75" x14ac:dyDescent="0.25">
      <c r="B63" s="52" t="s">
        <v>134</v>
      </c>
      <c r="C63" s="52"/>
      <c r="D63" s="53" t="s">
        <v>15</v>
      </c>
      <c r="E63" s="54" t="s">
        <v>13</v>
      </c>
      <c r="F63" s="52" t="s">
        <v>135</v>
      </c>
      <c r="G63" s="52"/>
      <c r="H63" s="53" t="s">
        <v>15</v>
      </c>
      <c r="I63" s="54" t="s">
        <v>13</v>
      </c>
      <c r="N63" s="33" t="s">
        <v>110</v>
      </c>
      <c r="O63" s="34">
        <v>4</v>
      </c>
      <c r="P63" s="35">
        <v>5</v>
      </c>
      <c r="Q63" s="35">
        <v>5</v>
      </c>
      <c r="R63" s="35">
        <v>5</v>
      </c>
      <c r="S63" s="35">
        <v>4</v>
      </c>
      <c r="T63" s="35">
        <v>5</v>
      </c>
      <c r="U63" s="35">
        <v>5</v>
      </c>
      <c r="V63" s="35">
        <v>8</v>
      </c>
      <c r="W63" s="35">
        <v>4</v>
      </c>
      <c r="X63" s="35">
        <v>5</v>
      </c>
      <c r="Y63" s="36">
        <f t="shared" si="21"/>
        <v>46</v>
      </c>
      <c r="Z63" s="36">
        <f t="shared" si="23"/>
        <v>6</v>
      </c>
      <c r="AA63" s="36">
        <f t="shared" si="22"/>
        <v>40</v>
      </c>
      <c r="AB63" s="36">
        <v>6.028571428571432</v>
      </c>
      <c r="AC63" s="36">
        <v>7.5523809523809575</v>
      </c>
      <c r="AD63" s="10">
        <v>1</v>
      </c>
    </row>
    <row r="64" spans="2:30" ht="15.75" x14ac:dyDescent="0.25">
      <c r="B64" s="52" t="s">
        <v>136</v>
      </c>
      <c r="C64" s="52" t="s">
        <v>24</v>
      </c>
      <c r="D64" s="53" t="s">
        <v>25</v>
      </c>
      <c r="E64" s="54" t="s">
        <v>26</v>
      </c>
      <c r="F64" s="52" t="s">
        <v>137</v>
      </c>
      <c r="G64" s="52" t="s">
        <v>24</v>
      </c>
      <c r="H64" s="53" t="s">
        <v>25</v>
      </c>
      <c r="I64" s="54" t="s">
        <v>26</v>
      </c>
      <c r="N64" s="33" t="s">
        <v>105</v>
      </c>
      <c r="O64" s="34">
        <v>4</v>
      </c>
      <c r="P64" s="35">
        <v>6</v>
      </c>
      <c r="Q64" s="35">
        <v>7</v>
      </c>
      <c r="R64" s="35">
        <v>5</v>
      </c>
      <c r="S64" s="35">
        <v>4</v>
      </c>
      <c r="T64" s="35">
        <v>5</v>
      </c>
      <c r="U64" s="35">
        <v>4</v>
      </c>
      <c r="V64" s="35">
        <v>6</v>
      </c>
      <c r="W64" s="35">
        <v>4</v>
      </c>
      <c r="X64" s="35">
        <v>4</v>
      </c>
      <c r="Y64" s="36">
        <f t="shared" si="21"/>
        <v>45</v>
      </c>
      <c r="Z64" s="36">
        <f t="shared" si="23"/>
        <v>6</v>
      </c>
      <c r="AA64" s="36">
        <f t="shared" si="22"/>
        <v>39</v>
      </c>
      <c r="AB64" s="36">
        <v>5.7600000000000007</v>
      </c>
      <c r="AC64" s="36" t="s">
        <v>76</v>
      </c>
      <c r="AD64" s="10">
        <v>0</v>
      </c>
    </row>
    <row r="65" spans="2:30" ht="15.75" x14ac:dyDescent="0.25">
      <c r="B65" s="37" t="s">
        <v>122</v>
      </c>
      <c r="C65" s="38">
        <f t="shared" ref="C65:C74" si="31">INDEX($Y$4:$Y$102,MATCH(B65,$N$4:$N$102,0))</f>
        <v>41</v>
      </c>
      <c r="D65" s="38">
        <f t="shared" ref="D65:D74" si="32">INDEX($Z$4:$Z$102,MATCH(B65,$N$4:$N$102,0))</f>
        <v>6</v>
      </c>
      <c r="E65" s="38">
        <f t="shared" ref="E65:E74" si="33">INDEX($AA$4:$AA$102,MATCH(B65,$N$4:$N$102,0))</f>
        <v>35</v>
      </c>
      <c r="F65" s="37" t="s">
        <v>117</v>
      </c>
      <c r="G65" s="38">
        <f t="shared" ref="G65:G74" si="34">INDEX($Y$4:$Y$102,MATCH(F65,$N$4:$N$102,0))</f>
        <v>41</v>
      </c>
      <c r="H65" s="38">
        <f t="shared" ref="H65:H74" si="35">INDEX($Z$4:$Z$102,MATCH(F65,$N$4:$N$102,0))</f>
        <v>9</v>
      </c>
      <c r="I65" s="38">
        <f t="shared" ref="I65:I74" si="36">INDEX($AA$4:$AA$102,MATCH(F65,$N$4:$N$102,0))</f>
        <v>32</v>
      </c>
      <c r="N65" s="33" t="s">
        <v>54</v>
      </c>
      <c r="O65" s="34">
        <v>2</v>
      </c>
      <c r="P65" s="35"/>
      <c r="Q65" s="35"/>
      <c r="R65" s="35"/>
      <c r="S65" s="35"/>
      <c r="T65" s="35"/>
      <c r="U65" s="35"/>
      <c r="V65" s="35"/>
      <c r="W65" s="35"/>
      <c r="X65" s="35"/>
      <c r="Y65" s="36" t="str">
        <f t="shared" si="21"/>
        <v/>
      </c>
      <c r="Z65" s="36">
        <f t="shared" si="23"/>
        <v>6</v>
      </c>
      <c r="AA65" s="36" t="str">
        <f t="shared" si="22"/>
        <v xml:space="preserve"> </v>
      </c>
      <c r="AB65" s="36">
        <v>5.7666666666666657</v>
      </c>
      <c r="AC65" s="36">
        <v>5.7666666666666657</v>
      </c>
      <c r="AD65" s="10">
        <v>1</v>
      </c>
    </row>
    <row r="66" spans="2:30" ht="15.75" x14ac:dyDescent="0.25">
      <c r="B66" s="37" t="s">
        <v>62</v>
      </c>
      <c r="C66" s="38">
        <f t="shared" si="31"/>
        <v>48</v>
      </c>
      <c r="D66" s="38">
        <f t="shared" si="32"/>
        <v>12</v>
      </c>
      <c r="E66" s="38">
        <f t="shared" si="33"/>
        <v>36</v>
      </c>
      <c r="F66" s="37" t="s">
        <v>138</v>
      </c>
      <c r="G66" s="38">
        <f t="shared" si="34"/>
        <v>40</v>
      </c>
      <c r="H66" s="38">
        <f t="shared" si="35"/>
        <v>5</v>
      </c>
      <c r="I66" s="38">
        <f t="shared" si="36"/>
        <v>35</v>
      </c>
      <c r="N66" s="33" t="s">
        <v>139</v>
      </c>
      <c r="O66" s="34">
        <v>6</v>
      </c>
      <c r="P66" s="35">
        <v>3</v>
      </c>
      <c r="Q66" s="35">
        <v>5</v>
      </c>
      <c r="R66" s="35">
        <v>5</v>
      </c>
      <c r="S66" s="35">
        <v>5</v>
      </c>
      <c r="T66" s="35">
        <v>4</v>
      </c>
      <c r="U66" s="35">
        <v>5</v>
      </c>
      <c r="V66" s="35">
        <v>7</v>
      </c>
      <c r="W66" s="35">
        <v>4</v>
      </c>
      <c r="X66" s="35">
        <v>5</v>
      </c>
      <c r="Y66" s="36">
        <f t="shared" si="21"/>
        <v>43</v>
      </c>
      <c r="Z66" s="36">
        <f t="shared" si="23"/>
        <v>5</v>
      </c>
      <c r="AA66" s="36">
        <f t="shared" si="22"/>
        <v>38</v>
      </c>
      <c r="AB66" s="36">
        <v>4.9333333333333371</v>
      </c>
      <c r="AC66" s="36">
        <v>5.8222222222222229</v>
      </c>
      <c r="AD66" s="10">
        <v>1</v>
      </c>
    </row>
    <row r="67" spans="2:30" ht="15.75" x14ac:dyDescent="0.25">
      <c r="B67" s="37" t="s">
        <v>86</v>
      </c>
      <c r="C67" s="38">
        <f t="shared" si="31"/>
        <v>57</v>
      </c>
      <c r="D67" s="38">
        <f t="shared" si="32"/>
        <v>21</v>
      </c>
      <c r="E67" s="38">
        <f t="shared" si="33"/>
        <v>36</v>
      </c>
      <c r="F67" s="37" t="s">
        <v>28</v>
      </c>
      <c r="G67" s="38">
        <f t="shared" si="34"/>
        <v>54</v>
      </c>
      <c r="H67" s="38">
        <f t="shared" si="35"/>
        <v>18</v>
      </c>
      <c r="I67" s="38">
        <f t="shared" si="36"/>
        <v>36</v>
      </c>
      <c r="N67" s="33" t="s">
        <v>30</v>
      </c>
      <c r="O67" s="34">
        <v>2</v>
      </c>
      <c r="P67" s="35">
        <v>4</v>
      </c>
      <c r="Q67" s="35">
        <v>4</v>
      </c>
      <c r="R67" s="35">
        <v>4</v>
      </c>
      <c r="S67" s="35">
        <v>4</v>
      </c>
      <c r="T67" s="35">
        <v>4</v>
      </c>
      <c r="U67" s="35">
        <v>4</v>
      </c>
      <c r="V67" s="35">
        <v>8</v>
      </c>
      <c r="W67" s="35">
        <v>3</v>
      </c>
      <c r="X67" s="35">
        <v>5</v>
      </c>
      <c r="Y67" s="36">
        <f t="shared" si="21"/>
        <v>40</v>
      </c>
      <c r="Z67" s="36">
        <f t="shared" si="23"/>
        <v>8</v>
      </c>
      <c r="AA67" s="36">
        <f t="shared" si="22"/>
        <v>32</v>
      </c>
      <c r="AB67" s="36">
        <v>7.9333333333333371</v>
      </c>
      <c r="AC67" s="36">
        <v>6.82222222222223</v>
      </c>
      <c r="AD67" s="10">
        <v>1</v>
      </c>
    </row>
    <row r="68" spans="2:30" ht="15.75" x14ac:dyDescent="0.25">
      <c r="B68" s="37" t="s">
        <v>88</v>
      </c>
      <c r="C68" s="38">
        <f t="shared" si="31"/>
        <v>39</v>
      </c>
      <c r="D68" s="38">
        <f t="shared" si="32"/>
        <v>2</v>
      </c>
      <c r="E68" s="38">
        <f t="shared" si="33"/>
        <v>37</v>
      </c>
      <c r="F68" s="37" t="s">
        <v>49</v>
      </c>
      <c r="G68" s="38">
        <f t="shared" si="34"/>
        <v>43</v>
      </c>
      <c r="H68" s="38">
        <f t="shared" si="35"/>
        <v>7</v>
      </c>
      <c r="I68" s="38">
        <f t="shared" si="36"/>
        <v>36</v>
      </c>
      <c r="N68" s="33" t="s">
        <v>126</v>
      </c>
      <c r="O68" s="34">
        <v>5</v>
      </c>
      <c r="P68" s="35">
        <v>4</v>
      </c>
      <c r="Q68" s="35">
        <v>5</v>
      </c>
      <c r="R68" s="35">
        <v>4</v>
      </c>
      <c r="S68" s="35">
        <v>3</v>
      </c>
      <c r="T68" s="35">
        <v>4</v>
      </c>
      <c r="U68" s="35">
        <v>4</v>
      </c>
      <c r="V68" s="35">
        <v>5</v>
      </c>
      <c r="W68" s="35">
        <v>3</v>
      </c>
      <c r="X68" s="35">
        <v>5</v>
      </c>
      <c r="Y68" s="36">
        <f t="shared" ref="Y68:Y99" si="37">IF(P68&gt;1,SUM(P68:X68),"")</f>
        <v>37</v>
      </c>
      <c r="Z68" s="36">
        <f t="shared" si="23"/>
        <v>1</v>
      </c>
      <c r="AA68" s="36">
        <f t="shared" ref="AA68:AA99" si="38">IF(P68&gt;0,SUM(Y68-Z68)," ")</f>
        <v>36</v>
      </c>
      <c r="AB68" s="36">
        <v>0.97500000000000142</v>
      </c>
      <c r="AC68" s="36">
        <v>1.1833333333333371</v>
      </c>
      <c r="AD68" s="10">
        <v>1</v>
      </c>
    </row>
    <row r="69" spans="2:30" ht="15.75" x14ac:dyDescent="0.25">
      <c r="B69" s="37" t="s">
        <v>103</v>
      </c>
      <c r="C69" s="38">
        <f t="shared" si="31"/>
        <v>44</v>
      </c>
      <c r="D69" s="38">
        <f t="shared" si="32"/>
        <v>7</v>
      </c>
      <c r="E69" s="38">
        <f t="shared" si="33"/>
        <v>37</v>
      </c>
      <c r="F69" s="37" t="s">
        <v>140</v>
      </c>
      <c r="G69" s="38">
        <f t="shared" si="34"/>
        <v>49</v>
      </c>
      <c r="H69" s="38">
        <f t="shared" si="35"/>
        <v>12</v>
      </c>
      <c r="I69" s="38">
        <f t="shared" si="36"/>
        <v>37</v>
      </c>
      <c r="N69" s="33" t="s">
        <v>140</v>
      </c>
      <c r="O69" s="34">
        <v>7</v>
      </c>
      <c r="P69" s="35">
        <v>5</v>
      </c>
      <c r="Q69" s="35">
        <v>6</v>
      </c>
      <c r="R69" s="35">
        <v>7</v>
      </c>
      <c r="S69" s="35">
        <v>5</v>
      </c>
      <c r="T69" s="35">
        <v>6</v>
      </c>
      <c r="U69" s="35">
        <v>4</v>
      </c>
      <c r="V69" s="35">
        <v>7</v>
      </c>
      <c r="W69" s="35">
        <v>3</v>
      </c>
      <c r="X69" s="35">
        <v>6</v>
      </c>
      <c r="Y69" s="36">
        <f t="shared" si="37"/>
        <v>49</v>
      </c>
      <c r="Z69" s="36">
        <f t="shared" si="23"/>
        <v>12</v>
      </c>
      <c r="AA69" s="36">
        <f t="shared" si="38"/>
        <v>37</v>
      </c>
      <c r="AB69" s="36">
        <v>12.457142857142856</v>
      </c>
      <c r="AC69" s="36">
        <v>12.838095238095242</v>
      </c>
      <c r="AD69" s="10">
        <v>1</v>
      </c>
    </row>
    <row r="70" spans="2:30" ht="15.75" x14ac:dyDescent="0.25">
      <c r="B70" s="37" t="s">
        <v>139</v>
      </c>
      <c r="C70" s="38">
        <f t="shared" si="31"/>
        <v>43</v>
      </c>
      <c r="D70" s="38">
        <f t="shared" si="32"/>
        <v>5</v>
      </c>
      <c r="E70" s="38">
        <f t="shared" si="33"/>
        <v>38</v>
      </c>
      <c r="F70" s="37" t="s">
        <v>113</v>
      </c>
      <c r="G70" s="38">
        <f t="shared" si="34"/>
        <v>48</v>
      </c>
      <c r="H70" s="38">
        <f t="shared" si="35"/>
        <v>9</v>
      </c>
      <c r="I70" s="38">
        <f t="shared" si="36"/>
        <v>39</v>
      </c>
      <c r="N70" s="64" t="s">
        <v>116</v>
      </c>
      <c r="O70" s="34">
        <v>9</v>
      </c>
      <c r="P70" s="35"/>
      <c r="Q70" s="35"/>
      <c r="R70" s="35"/>
      <c r="S70" s="35"/>
      <c r="T70" s="35"/>
      <c r="U70" s="35"/>
      <c r="V70" s="35"/>
      <c r="W70" s="35"/>
      <c r="X70" s="35"/>
      <c r="Y70" s="36" t="str">
        <f t="shared" si="37"/>
        <v/>
      </c>
      <c r="Z70" s="36">
        <f t="shared" si="23"/>
        <v>4</v>
      </c>
      <c r="AA70" s="36" t="str">
        <f t="shared" si="38"/>
        <v xml:space="preserve"> </v>
      </c>
      <c r="AB70" s="36">
        <v>3.7666666666666657</v>
      </c>
      <c r="AC70" s="36">
        <v>3.7666666666666657</v>
      </c>
      <c r="AD70" s="10">
        <v>1</v>
      </c>
    </row>
    <row r="71" spans="2:30" ht="15.75" x14ac:dyDescent="0.25">
      <c r="B71" s="42" t="s">
        <v>141</v>
      </c>
      <c r="C71" s="34">
        <f t="shared" si="31"/>
        <v>49</v>
      </c>
      <c r="D71" s="34">
        <f t="shared" si="32"/>
        <v>10</v>
      </c>
      <c r="E71" s="34">
        <f t="shared" si="33"/>
        <v>39</v>
      </c>
      <c r="F71" s="42" t="s">
        <v>112</v>
      </c>
      <c r="G71" s="34">
        <f t="shared" si="34"/>
        <v>50</v>
      </c>
      <c r="H71" s="34">
        <f t="shared" si="35"/>
        <v>10</v>
      </c>
      <c r="I71" s="34">
        <f t="shared" si="36"/>
        <v>40</v>
      </c>
      <c r="N71" s="33" t="s">
        <v>114</v>
      </c>
      <c r="O71" s="34">
        <v>4</v>
      </c>
      <c r="P71" s="35"/>
      <c r="Q71" s="35"/>
      <c r="R71" s="35"/>
      <c r="S71" s="35"/>
      <c r="T71" s="35"/>
      <c r="U71" s="35"/>
      <c r="V71" s="35"/>
      <c r="W71" s="35"/>
      <c r="X71" s="35"/>
      <c r="Y71" s="36" t="str">
        <f t="shared" si="37"/>
        <v/>
      </c>
      <c r="Z71" s="36">
        <f t="shared" si="23"/>
        <v>1</v>
      </c>
      <c r="AA71" s="36" t="str">
        <f t="shared" si="38"/>
        <v xml:space="preserve"> </v>
      </c>
      <c r="AB71" s="36">
        <v>0.72500000000000142</v>
      </c>
      <c r="AC71" s="36">
        <v>0.72500000000000142</v>
      </c>
      <c r="AD71" s="10">
        <v>1</v>
      </c>
    </row>
    <row r="72" spans="2:30" ht="15.75" x14ac:dyDescent="0.25">
      <c r="B72" s="42" t="s">
        <v>43</v>
      </c>
      <c r="C72" s="34">
        <f t="shared" si="31"/>
        <v>46</v>
      </c>
      <c r="D72" s="34">
        <f t="shared" si="32"/>
        <v>6</v>
      </c>
      <c r="E72" s="34">
        <f t="shared" si="33"/>
        <v>40</v>
      </c>
      <c r="F72" s="42" t="s">
        <v>142</v>
      </c>
      <c r="G72" s="34">
        <f t="shared" si="34"/>
        <v>47</v>
      </c>
      <c r="H72" s="34">
        <f t="shared" si="35"/>
        <v>6</v>
      </c>
      <c r="I72" s="34">
        <f t="shared" si="36"/>
        <v>41</v>
      </c>
      <c r="N72" s="33" t="s">
        <v>125</v>
      </c>
      <c r="O72" s="34">
        <v>8</v>
      </c>
      <c r="P72" s="35">
        <v>4</v>
      </c>
      <c r="Q72" s="35">
        <v>5</v>
      </c>
      <c r="R72" s="35">
        <v>7</v>
      </c>
      <c r="S72" s="35">
        <v>3</v>
      </c>
      <c r="T72" s="35">
        <v>5</v>
      </c>
      <c r="U72" s="35">
        <v>6</v>
      </c>
      <c r="V72" s="35">
        <v>8</v>
      </c>
      <c r="W72" s="35">
        <v>3</v>
      </c>
      <c r="X72" s="35">
        <v>5</v>
      </c>
      <c r="Y72" s="36">
        <f t="shared" si="37"/>
        <v>46</v>
      </c>
      <c r="Z72" s="36">
        <f t="shared" ref="Z72:Z94" si="39">IF(AB72="TBD","TBD",ROUND(AB72,0))</f>
        <v>10</v>
      </c>
      <c r="AA72" s="36">
        <f t="shared" si="38"/>
        <v>36</v>
      </c>
      <c r="AB72" s="36">
        <v>10.225000000000001</v>
      </c>
      <c r="AC72" s="36">
        <v>10.350000000000001</v>
      </c>
      <c r="AD72" s="10">
        <v>1</v>
      </c>
    </row>
    <row r="73" spans="2:30" ht="15.75" x14ac:dyDescent="0.25">
      <c r="B73" s="42" t="s">
        <v>143</v>
      </c>
      <c r="C73" s="34">
        <f t="shared" si="31"/>
        <v>52</v>
      </c>
      <c r="D73" s="34">
        <f t="shared" si="32"/>
        <v>12</v>
      </c>
      <c r="E73" s="34">
        <f t="shared" si="33"/>
        <v>40</v>
      </c>
      <c r="F73" s="42" t="s">
        <v>55</v>
      </c>
      <c r="G73" s="34" t="str">
        <f t="shared" si="34"/>
        <v/>
      </c>
      <c r="H73" s="34" t="str">
        <f t="shared" si="35"/>
        <v>TBD</v>
      </c>
      <c r="I73" s="34" t="str">
        <f t="shared" si="36"/>
        <v xml:space="preserve"> </v>
      </c>
      <c r="N73" s="33" t="s">
        <v>130</v>
      </c>
      <c r="O73" s="34">
        <v>5</v>
      </c>
      <c r="P73" s="35">
        <v>6</v>
      </c>
      <c r="Q73" s="35">
        <v>5</v>
      </c>
      <c r="R73" s="35">
        <v>6</v>
      </c>
      <c r="S73" s="35">
        <v>3</v>
      </c>
      <c r="T73" s="35">
        <v>5</v>
      </c>
      <c r="U73" s="35">
        <v>7</v>
      </c>
      <c r="V73" s="35">
        <v>8</v>
      </c>
      <c r="W73" s="35">
        <v>3</v>
      </c>
      <c r="X73" s="35">
        <v>5</v>
      </c>
      <c r="Y73" s="36">
        <f t="shared" si="37"/>
        <v>48</v>
      </c>
      <c r="Z73" s="36">
        <f t="shared" si="39"/>
        <v>9</v>
      </c>
      <c r="AA73" s="36">
        <f t="shared" si="38"/>
        <v>39</v>
      </c>
      <c r="AB73" s="36">
        <v>8.82</v>
      </c>
      <c r="AC73" s="36" t="s">
        <v>76</v>
      </c>
      <c r="AD73" s="10">
        <v>0</v>
      </c>
    </row>
    <row r="74" spans="2:30" ht="15.75" x14ac:dyDescent="0.25">
      <c r="B74" s="42" t="s">
        <v>144</v>
      </c>
      <c r="C74" s="34">
        <f t="shared" si="31"/>
        <v>54</v>
      </c>
      <c r="D74" s="34">
        <f t="shared" si="32"/>
        <v>13</v>
      </c>
      <c r="E74" s="34">
        <f t="shared" si="33"/>
        <v>41</v>
      </c>
      <c r="F74" s="42" t="s">
        <v>133</v>
      </c>
      <c r="G74" s="34" t="str">
        <f t="shared" si="34"/>
        <v/>
      </c>
      <c r="H74" s="34">
        <f t="shared" si="35"/>
        <v>3</v>
      </c>
      <c r="I74" s="34" t="str">
        <f t="shared" si="36"/>
        <v xml:space="preserve"> </v>
      </c>
      <c r="N74" s="55" t="s">
        <v>107</v>
      </c>
      <c r="O74" s="34">
        <v>4</v>
      </c>
      <c r="P74" s="35">
        <v>5</v>
      </c>
      <c r="Q74" s="35">
        <v>5</v>
      </c>
      <c r="R74" s="35">
        <v>4</v>
      </c>
      <c r="S74" s="35">
        <v>4</v>
      </c>
      <c r="T74" s="35">
        <v>6</v>
      </c>
      <c r="U74" s="35">
        <v>5</v>
      </c>
      <c r="V74" s="35">
        <v>7</v>
      </c>
      <c r="W74" s="35">
        <v>3</v>
      </c>
      <c r="X74" s="35">
        <v>5</v>
      </c>
      <c r="Y74" s="36">
        <f t="shared" si="37"/>
        <v>44</v>
      </c>
      <c r="Z74" s="36">
        <f t="shared" si="39"/>
        <v>5</v>
      </c>
      <c r="AA74" s="36">
        <f t="shared" si="38"/>
        <v>39</v>
      </c>
      <c r="AB74" s="36">
        <v>5.1000000000000014</v>
      </c>
      <c r="AC74" s="36">
        <v>6.2666666666666657</v>
      </c>
      <c r="AD74" s="10">
        <v>1</v>
      </c>
    </row>
    <row r="75" spans="2:30" ht="15.75" x14ac:dyDescent="0.25">
      <c r="B75" s="43" t="s">
        <v>58</v>
      </c>
      <c r="C75" s="44"/>
      <c r="D75" s="45">
        <f>AVERAGE(D65:D73)</f>
        <v>9</v>
      </c>
      <c r="E75" s="46">
        <f>SUM(E65:E70)</f>
        <v>219</v>
      </c>
      <c r="F75" s="43" t="s">
        <v>58</v>
      </c>
      <c r="G75" s="44"/>
      <c r="H75" s="45">
        <f>AVERAGE(H65:H73)</f>
        <v>9.5</v>
      </c>
      <c r="I75" s="57">
        <f>SUM(I65:I70)</f>
        <v>215</v>
      </c>
      <c r="N75" s="33" t="s">
        <v>141</v>
      </c>
      <c r="O75" s="34">
        <v>6</v>
      </c>
      <c r="P75" s="35">
        <v>5</v>
      </c>
      <c r="Q75" s="35">
        <v>7</v>
      </c>
      <c r="R75" s="35">
        <v>6</v>
      </c>
      <c r="S75" s="35">
        <v>4</v>
      </c>
      <c r="T75" s="35">
        <v>6</v>
      </c>
      <c r="U75" s="35">
        <v>4</v>
      </c>
      <c r="V75" s="35">
        <v>8</v>
      </c>
      <c r="W75" s="35">
        <v>3</v>
      </c>
      <c r="X75" s="35">
        <v>6</v>
      </c>
      <c r="Y75" s="36">
        <f t="shared" si="37"/>
        <v>49</v>
      </c>
      <c r="Z75" s="36">
        <f t="shared" si="39"/>
        <v>10</v>
      </c>
      <c r="AA75" s="36">
        <f t="shared" si="38"/>
        <v>39</v>
      </c>
      <c r="AB75" s="36">
        <v>10.399999999999999</v>
      </c>
      <c r="AC75" s="36">
        <v>11.466666666666669</v>
      </c>
      <c r="AD75" s="10">
        <v>1</v>
      </c>
    </row>
    <row r="76" spans="2:30" ht="15.75" x14ac:dyDescent="0.25">
      <c r="B76" s="47" t="s">
        <v>60</v>
      </c>
      <c r="C76" s="48"/>
      <c r="D76" s="49"/>
      <c r="E76" s="34">
        <f>E75-SUM($H$1*6)</f>
        <v>9</v>
      </c>
      <c r="F76" s="47" t="s">
        <v>60</v>
      </c>
      <c r="G76" s="48"/>
      <c r="H76" s="49"/>
      <c r="I76" s="38">
        <f>I75-SUM($H$1*6)</f>
        <v>5</v>
      </c>
      <c r="N76" s="33" t="s">
        <v>131</v>
      </c>
      <c r="O76" s="34">
        <v>8</v>
      </c>
      <c r="P76" s="35">
        <v>5</v>
      </c>
      <c r="Q76" s="35">
        <v>5</v>
      </c>
      <c r="R76" s="35">
        <v>6</v>
      </c>
      <c r="S76" s="35">
        <v>4</v>
      </c>
      <c r="T76" s="35">
        <v>6</v>
      </c>
      <c r="U76" s="35">
        <v>5</v>
      </c>
      <c r="V76" s="35">
        <v>5</v>
      </c>
      <c r="W76" s="35">
        <v>4</v>
      </c>
      <c r="X76" s="35">
        <v>5</v>
      </c>
      <c r="Y76" s="36">
        <f t="shared" si="37"/>
        <v>45</v>
      </c>
      <c r="Z76" s="36">
        <f t="shared" si="39"/>
        <v>6</v>
      </c>
      <c r="AA76" s="36">
        <f t="shared" si="38"/>
        <v>39</v>
      </c>
      <c r="AB76" s="36">
        <v>5.7600000000000007</v>
      </c>
      <c r="AC76" s="36" t="s">
        <v>76</v>
      </c>
      <c r="AD76" s="10">
        <v>0</v>
      </c>
    </row>
    <row r="77" spans="2:30" ht="15.75" x14ac:dyDescent="0.25">
      <c r="B77" s="65"/>
      <c r="C77" s="66"/>
      <c r="D77" s="67"/>
      <c r="E77" s="68"/>
      <c r="F77" s="65"/>
      <c r="G77" s="66"/>
      <c r="H77" s="67"/>
      <c r="I77" s="68"/>
      <c r="N77" s="33" t="s">
        <v>81</v>
      </c>
      <c r="O77" s="34">
        <v>10</v>
      </c>
      <c r="P77" s="35">
        <v>7</v>
      </c>
      <c r="Q77" s="35">
        <v>5</v>
      </c>
      <c r="R77" s="35">
        <v>7</v>
      </c>
      <c r="S77" s="35">
        <v>4</v>
      </c>
      <c r="T77" s="35">
        <v>6</v>
      </c>
      <c r="U77" s="35">
        <v>6</v>
      </c>
      <c r="V77" s="35">
        <v>7</v>
      </c>
      <c r="W77" s="35">
        <v>3</v>
      </c>
      <c r="X77" s="35">
        <v>4</v>
      </c>
      <c r="Y77" s="36">
        <f t="shared" si="37"/>
        <v>49</v>
      </c>
      <c r="Z77" s="36">
        <f t="shared" si="39"/>
        <v>10</v>
      </c>
      <c r="AA77" s="36">
        <f t="shared" si="38"/>
        <v>39</v>
      </c>
      <c r="AB77" s="36">
        <v>9.52</v>
      </c>
      <c r="AC77" s="36" t="s">
        <v>76</v>
      </c>
      <c r="AD77" s="10">
        <v>0</v>
      </c>
    </row>
    <row r="78" spans="2:30" ht="15.75" x14ac:dyDescent="0.25">
      <c r="B78" s="69" t="s">
        <v>166</v>
      </c>
      <c r="C78" s="70"/>
      <c r="D78" s="70"/>
      <c r="E78" s="70"/>
      <c r="F78" s="70"/>
      <c r="G78" s="70"/>
      <c r="H78" s="70"/>
      <c r="I78" s="58"/>
      <c r="J78" s="71"/>
      <c r="K78" s="71"/>
      <c r="L78" s="72"/>
      <c r="N78" s="33" t="s">
        <v>129</v>
      </c>
      <c r="O78" s="34">
        <v>5</v>
      </c>
      <c r="P78" s="35">
        <v>5</v>
      </c>
      <c r="Q78" s="35">
        <v>6</v>
      </c>
      <c r="R78" s="35">
        <v>6</v>
      </c>
      <c r="S78" s="35">
        <v>4</v>
      </c>
      <c r="T78" s="35">
        <v>7</v>
      </c>
      <c r="U78" s="35">
        <v>7</v>
      </c>
      <c r="V78" s="35">
        <v>8</v>
      </c>
      <c r="W78" s="35">
        <v>3</v>
      </c>
      <c r="X78" s="35">
        <v>4</v>
      </c>
      <c r="Y78" s="36">
        <f t="shared" si="37"/>
        <v>50</v>
      </c>
      <c r="Z78" s="36">
        <f t="shared" si="39"/>
        <v>12</v>
      </c>
      <c r="AA78" s="36">
        <f t="shared" si="38"/>
        <v>38</v>
      </c>
      <c r="AB78" s="36">
        <v>12.314285714285717</v>
      </c>
      <c r="AC78" s="36">
        <v>13.076190476190483</v>
      </c>
      <c r="AD78" s="10">
        <v>1</v>
      </c>
    </row>
    <row r="79" spans="2:30" ht="15.75" x14ac:dyDescent="0.25">
      <c r="B79" s="1" t="s">
        <v>145</v>
      </c>
      <c r="C79" s="1"/>
      <c r="D79" s="1"/>
      <c r="E79" s="1"/>
      <c r="F79" s="1"/>
      <c r="G79" s="1"/>
      <c r="H79" s="1"/>
      <c r="I79" s="1"/>
      <c r="J79" s="1"/>
      <c r="K79" s="1"/>
      <c r="L79" s="1"/>
      <c r="N79" s="33" t="s">
        <v>39</v>
      </c>
      <c r="O79" s="34">
        <v>2</v>
      </c>
      <c r="P79" s="35">
        <v>5</v>
      </c>
      <c r="Q79" s="35">
        <v>4</v>
      </c>
      <c r="R79" s="35">
        <v>6</v>
      </c>
      <c r="S79" s="35">
        <v>5</v>
      </c>
      <c r="T79" s="35">
        <v>6</v>
      </c>
      <c r="U79" s="35">
        <v>5</v>
      </c>
      <c r="V79" s="35">
        <v>8</v>
      </c>
      <c r="W79" s="35">
        <v>5</v>
      </c>
      <c r="X79" s="35">
        <v>6</v>
      </c>
      <c r="Y79" s="36">
        <f t="shared" si="37"/>
        <v>50</v>
      </c>
      <c r="Z79" s="36">
        <f t="shared" si="39"/>
        <v>12</v>
      </c>
      <c r="AA79" s="36">
        <f t="shared" si="38"/>
        <v>38</v>
      </c>
      <c r="AB79" s="36">
        <v>11.600000000000001</v>
      </c>
      <c r="AC79" s="36">
        <v>12.600000000000001</v>
      </c>
      <c r="AD79" s="10">
        <v>1</v>
      </c>
    </row>
    <row r="80" spans="2:30" ht="15.75" x14ac:dyDescent="0.25">
      <c r="B80" s="73" t="s">
        <v>146</v>
      </c>
      <c r="C80" s="73">
        <v>1</v>
      </c>
      <c r="D80" s="73">
        <v>1</v>
      </c>
      <c r="E80" s="73">
        <v>1</v>
      </c>
      <c r="F80" s="73">
        <v>1</v>
      </c>
      <c r="G80" s="73">
        <v>1</v>
      </c>
      <c r="H80" s="73"/>
      <c r="I80" s="73"/>
      <c r="J80" s="73"/>
      <c r="K80" s="73"/>
      <c r="L80" s="73"/>
      <c r="N80" s="33" t="s">
        <v>124</v>
      </c>
      <c r="O80" s="34">
        <v>8</v>
      </c>
      <c r="P80" s="35">
        <v>4</v>
      </c>
      <c r="Q80" s="35">
        <v>4</v>
      </c>
      <c r="R80" s="35">
        <v>4</v>
      </c>
      <c r="S80" s="35">
        <v>4</v>
      </c>
      <c r="T80" s="35">
        <v>6</v>
      </c>
      <c r="U80" s="35">
        <v>5</v>
      </c>
      <c r="V80" s="35">
        <v>5</v>
      </c>
      <c r="W80" s="35">
        <v>3</v>
      </c>
      <c r="X80" s="35">
        <v>4</v>
      </c>
      <c r="Y80" s="36">
        <f t="shared" si="37"/>
        <v>39</v>
      </c>
      <c r="Z80" s="36">
        <f t="shared" si="39"/>
        <v>5</v>
      </c>
      <c r="AA80" s="36">
        <f t="shared" si="38"/>
        <v>34</v>
      </c>
      <c r="AB80" s="36">
        <v>4.6000000000000014</v>
      </c>
      <c r="AC80" s="36">
        <v>4.2666666666666657</v>
      </c>
      <c r="AD80" s="10">
        <v>1</v>
      </c>
    </row>
    <row r="81" spans="1:30" ht="15.75" x14ac:dyDescent="0.25">
      <c r="A81" s="74" t="s">
        <v>147</v>
      </c>
      <c r="B81" s="75" t="s">
        <v>148</v>
      </c>
      <c r="C81" s="75" t="s">
        <v>23</v>
      </c>
      <c r="D81" s="75" t="s">
        <v>94</v>
      </c>
      <c r="E81" s="75" t="s">
        <v>120</v>
      </c>
      <c r="F81" s="75" t="s">
        <v>149</v>
      </c>
      <c r="G81" s="75" t="s">
        <v>67</v>
      </c>
      <c r="H81" s="75" t="s">
        <v>27</v>
      </c>
      <c r="I81" s="75" t="s">
        <v>66</v>
      </c>
      <c r="J81" s="75" t="s">
        <v>136</v>
      </c>
      <c r="K81" s="75" t="s">
        <v>121</v>
      </c>
      <c r="L81" s="75" t="s">
        <v>95</v>
      </c>
      <c r="N81" s="33" t="s">
        <v>74</v>
      </c>
      <c r="O81" s="34">
        <v>10</v>
      </c>
      <c r="P81" s="35">
        <v>5</v>
      </c>
      <c r="Q81" s="35">
        <v>5</v>
      </c>
      <c r="R81" s="35">
        <v>5</v>
      </c>
      <c r="S81" s="35">
        <v>4</v>
      </c>
      <c r="T81" s="35">
        <v>5</v>
      </c>
      <c r="U81" s="35">
        <v>4</v>
      </c>
      <c r="V81" s="35">
        <v>6</v>
      </c>
      <c r="W81" s="35">
        <v>3</v>
      </c>
      <c r="X81" s="35">
        <v>3</v>
      </c>
      <c r="Y81" s="36">
        <f t="shared" si="37"/>
        <v>40</v>
      </c>
      <c r="Z81" s="36">
        <f t="shared" si="39"/>
        <v>4</v>
      </c>
      <c r="AA81" s="36">
        <f t="shared" si="38"/>
        <v>36</v>
      </c>
      <c r="AB81" s="36">
        <v>4.2666666666666657</v>
      </c>
      <c r="AC81" s="36">
        <v>4.37777777777778</v>
      </c>
      <c r="AD81" s="10">
        <v>1</v>
      </c>
    </row>
    <row r="82" spans="1:30" ht="15.75" x14ac:dyDescent="0.25">
      <c r="A82" s="76">
        <v>1</v>
      </c>
      <c r="B82" s="77">
        <v>45435</v>
      </c>
      <c r="C82" s="76">
        <v>2</v>
      </c>
      <c r="D82" s="76">
        <v>9</v>
      </c>
      <c r="E82" s="78">
        <v>8</v>
      </c>
      <c r="F82" s="78">
        <v>6</v>
      </c>
      <c r="G82" s="76">
        <v>3</v>
      </c>
      <c r="H82" s="79">
        <v>1</v>
      </c>
      <c r="I82" s="79">
        <v>10</v>
      </c>
      <c r="J82" s="80">
        <v>7</v>
      </c>
      <c r="K82" s="81">
        <v>5</v>
      </c>
      <c r="L82" s="81">
        <v>4</v>
      </c>
      <c r="N82" s="33" t="s">
        <v>132</v>
      </c>
      <c r="O82" s="34">
        <v>5</v>
      </c>
      <c r="P82" s="35">
        <v>5</v>
      </c>
      <c r="Q82" s="35">
        <v>4</v>
      </c>
      <c r="R82" s="35">
        <v>5</v>
      </c>
      <c r="S82" s="35">
        <v>3</v>
      </c>
      <c r="T82" s="35">
        <v>5</v>
      </c>
      <c r="U82" s="35">
        <v>6</v>
      </c>
      <c r="V82" s="35">
        <v>6</v>
      </c>
      <c r="W82" s="35">
        <v>4</v>
      </c>
      <c r="X82" s="35">
        <v>6</v>
      </c>
      <c r="Y82" s="36">
        <f t="shared" si="37"/>
        <v>44</v>
      </c>
      <c r="Z82" s="36">
        <f t="shared" si="39"/>
        <v>5</v>
      </c>
      <c r="AA82" s="36">
        <f t="shared" si="38"/>
        <v>39</v>
      </c>
      <c r="AB82" s="36">
        <v>5.160000000000001</v>
      </c>
      <c r="AC82" s="36" t="s">
        <v>76</v>
      </c>
      <c r="AD82" s="10">
        <v>0</v>
      </c>
    </row>
    <row r="83" spans="1:30" ht="15.75" x14ac:dyDescent="0.25">
      <c r="A83" s="80">
        <v>2</v>
      </c>
      <c r="B83" s="82">
        <v>45442</v>
      </c>
      <c r="C83" s="83">
        <v>7</v>
      </c>
      <c r="D83" s="80">
        <v>10</v>
      </c>
      <c r="E83" s="80">
        <v>9</v>
      </c>
      <c r="F83" s="80">
        <v>1</v>
      </c>
      <c r="G83" s="80">
        <v>4</v>
      </c>
      <c r="H83" s="83">
        <v>3</v>
      </c>
      <c r="I83" s="80">
        <v>2</v>
      </c>
      <c r="J83" s="83">
        <v>8</v>
      </c>
      <c r="K83" s="80">
        <v>6</v>
      </c>
      <c r="L83" s="80">
        <v>5</v>
      </c>
      <c r="N83" s="33" t="s">
        <v>144</v>
      </c>
      <c r="O83" s="34">
        <v>6</v>
      </c>
      <c r="P83" s="35">
        <v>4</v>
      </c>
      <c r="Q83" s="35">
        <v>7</v>
      </c>
      <c r="R83" s="35">
        <v>8</v>
      </c>
      <c r="S83" s="35">
        <v>7</v>
      </c>
      <c r="T83" s="35">
        <v>5</v>
      </c>
      <c r="U83" s="35">
        <v>5</v>
      </c>
      <c r="V83" s="35">
        <v>7</v>
      </c>
      <c r="W83" s="35">
        <v>4</v>
      </c>
      <c r="X83" s="35">
        <v>7</v>
      </c>
      <c r="Y83" s="36">
        <f t="shared" si="37"/>
        <v>54</v>
      </c>
      <c r="Z83" s="36">
        <f t="shared" si="39"/>
        <v>13</v>
      </c>
      <c r="AA83" s="36">
        <f t="shared" si="38"/>
        <v>41</v>
      </c>
      <c r="AB83" s="36">
        <v>13.02</v>
      </c>
      <c r="AC83" s="36" t="s">
        <v>76</v>
      </c>
      <c r="AD83" s="10">
        <v>0</v>
      </c>
    </row>
    <row r="84" spans="1:30" ht="15.75" x14ac:dyDescent="0.25">
      <c r="A84" s="80">
        <v>3</v>
      </c>
      <c r="B84" s="82">
        <v>45449</v>
      </c>
      <c r="C84" s="80">
        <v>3</v>
      </c>
      <c r="D84" s="80">
        <v>2</v>
      </c>
      <c r="E84" s="80">
        <v>10</v>
      </c>
      <c r="F84" s="80">
        <v>8</v>
      </c>
      <c r="G84" s="80">
        <v>5</v>
      </c>
      <c r="H84" s="80">
        <v>4</v>
      </c>
      <c r="I84" s="80">
        <v>1</v>
      </c>
      <c r="J84" s="80">
        <v>9</v>
      </c>
      <c r="K84" s="80">
        <v>7</v>
      </c>
      <c r="L84" s="80">
        <v>6</v>
      </c>
      <c r="N84" s="33" t="s">
        <v>47</v>
      </c>
      <c r="O84" s="34">
        <v>1</v>
      </c>
      <c r="P84" s="35">
        <v>3</v>
      </c>
      <c r="Q84" s="35">
        <v>5</v>
      </c>
      <c r="R84" s="35">
        <v>6</v>
      </c>
      <c r="S84" s="35">
        <v>4</v>
      </c>
      <c r="T84" s="35">
        <v>5</v>
      </c>
      <c r="U84" s="35">
        <v>5</v>
      </c>
      <c r="V84" s="35">
        <v>6</v>
      </c>
      <c r="W84" s="35">
        <v>4</v>
      </c>
      <c r="X84" s="35">
        <v>4</v>
      </c>
      <c r="Y84" s="36">
        <f t="shared" si="37"/>
        <v>42</v>
      </c>
      <c r="Z84" s="36">
        <f t="shared" si="39"/>
        <v>4</v>
      </c>
      <c r="AA84" s="36">
        <f t="shared" si="38"/>
        <v>38</v>
      </c>
      <c r="AB84" s="36">
        <v>3.9600000000000009</v>
      </c>
      <c r="AC84" s="36" t="s">
        <v>76</v>
      </c>
      <c r="AD84" s="10">
        <v>1</v>
      </c>
    </row>
    <row r="85" spans="1:30" ht="15.75" x14ac:dyDescent="0.25">
      <c r="A85" s="80">
        <v>4</v>
      </c>
      <c r="B85" s="82">
        <v>45456</v>
      </c>
      <c r="C85" s="80">
        <v>8</v>
      </c>
      <c r="D85" s="80">
        <v>3</v>
      </c>
      <c r="E85" s="80">
        <v>2</v>
      </c>
      <c r="F85" s="80">
        <v>9</v>
      </c>
      <c r="G85" s="80">
        <v>6</v>
      </c>
      <c r="H85" s="80">
        <v>5</v>
      </c>
      <c r="I85" s="80">
        <v>4</v>
      </c>
      <c r="J85" s="80">
        <v>10</v>
      </c>
      <c r="K85" s="80">
        <v>1</v>
      </c>
      <c r="L85" s="80">
        <v>7</v>
      </c>
      <c r="N85" s="33" t="s">
        <v>128</v>
      </c>
      <c r="O85" s="34">
        <v>8</v>
      </c>
      <c r="P85" s="35">
        <v>4</v>
      </c>
      <c r="Q85" s="35">
        <v>6</v>
      </c>
      <c r="R85" s="35">
        <v>5</v>
      </c>
      <c r="S85" s="35">
        <v>3</v>
      </c>
      <c r="T85" s="35">
        <v>4</v>
      </c>
      <c r="U85" s="35">
        <v>5</v>
      </c>
      <c r="V85" s="35">
        <v>8</v>
      </c>
      <c r="W85" s="35">
        <v>4</v>
      </c>
      <c r="X85" s="35">
        <v>4</v>
      </c>
      <c r="Y85" s="36">
        <f t="shared" si="37"/>
        <v>43</v>
      </c>
      <c r="Z85" s="36">
        <f t="shared" si="39"/>
        <v>5</v>
      </c>
      <c r="AA85" s="36">
        <f t="shared" si="38"/>
        <v>38</v>
      </c>
      <c r="AB85" s="36">
        <v>4.5600000000000005</v>
      </c>
      <c r="AC85" s="36" t="s">
        <v>76</v>
      </c>
      <c r="AD85" s="10">
        <v>0</v>
      </c>
    </row>
    <row r="86" spans="1:30" ht="15.75" x14ac:dyDescent="0.25">
      <c r="A86" s="80">
        <v>5</v>
      </c>
      <c r="B86" s="82">
        <v>45463</v>
      </c>
      <c r="C86" s="80">
        <v>4</v>
      </c>
      <c r="D86" s="80">
        <v>1</v>
      </c>
      <c r="E86" s="80">
        <v>3</v>
      </c>
      <c r="F86" s="80">
        <v>10</v>
      </c>
      <c r="G86" s="80">
        <v>7</v>
      </c>
      <c r="H86" s="80">
        <v>6</v>
      </c>
      <c r="I86" s="80">
        <v>5</v>
      </c>
      <c r="J86" s="80">
        <v>2</v>
      </c>
      <c r="K86" s="80">
        <v>9</v>
      </c>
      <c r="L86" s="80">
        <v>8</v>
      </c>
      <c r="N86" s="33" t="s">
        <v>56</v>
      </c>
      <c r="O86" s="34">
        <v>1</v>
      </c>
      <c r="P86" s="35"/>
      <c r="Q86" s="35"/>
      <c r="R86" s="35"/>
      <c r="S86" s="35"/>
      <c r="T86" s="35"/>
      <c r="U86" s="35"/>
      <c r="V86" s="35"/>
      <c r="W86" s="35"/>
      <c r="X86" s="35"/>
      <c r="Y86" s="36" t="str">
        <f t="shared" si="37"/>
        <v/>
      </c>
      <c r="Z86" s="36">
        <f t="shared" si="39"/>
        <v>11</v>
      </c>
      <c r="AA86" s="36" t="str">
        <f t="shared" si="38"/>
        <v xml:space="preserve"> </v>
      </c>
      <c r="AB86" s="36">
        <v>11.399999999999999</v>
      </c>
      <c r="AC86" s="36">
        <v>11.399999999999999</v>
      </c>
      <c r="AD86" s="10">
        <v>1</v>
      </c>
    </row>
    <row r="87" spans="1:30" ht="15.75" x14ac:dyDescent="0.25">
      <c r="A87" s="80">
        <v>6</v>
      </c>
      <c r="B87" s="82">
        <v>45470</v>
      </c>
      <c r="C87" s="80">
        <v>9</v>
      </c>
      <c r="D87" s="80">
        <v>5</v>
      </c>
      <c r="E87" s="80">
        <v>4</v>
      </c>
      <c r="F87" s="80">
        <v>2</v>
      </c>
      <c r="G87" s="80">
        <v>8</v>
      </c>
      <c r="H87" s="80">
        <v>7</v>
      </c>
      <c r="I87" s="80">
        <v>6</v>
      </c>
      <c r="J87" s="80">
        <v>3</v>
      </c>
      <c r="K87" s="80">
        <v>10</v>
      </c>
      <c r="L87" s="80">
        <v>1</v>
      </c>
      <c r="N87" s="33" t="s">
        <v>71</v>
      </c>
      <c r="O87" s="34">
        <v>10</v>
      </c>
      <c r="P87" s="35">
        <v>5</v>
      </c>
      <c r="Q87" s="35">
        <v>5</v>
      </c>
      <c r="R87" s="35">
        <v>6</v>
      </c>
      <c r="S87" s="35">
        <v>5</v>
      </c>
      <c r="T87" s="35">
        <v>5</v>
      </c>
      <c r="U87" s="35">
        <v>5</v>
      </c>
      <c r="V87" s="35">
        <v>8</v>
      </c>
      <c r="W87" s="35">
        <v>4</v>
      </c>
      <c r="X87" s="35">
        <v>5</v>
      </c>
      <c r="Y87" s="36">
        <f t="shared" si="37"/>
        <v>48</v>
      </c>
      <c r="Z87" s="36">
        <f t="shared" si="39"/>
        <v>14</v>
      </c>
      <c r="AA87" s="36">
        <f t="shared" si="38"/>
        <v>34</v>
      </c>
      <c r="AB87" s="36">
        <v>13.975000000000001</v>
      </c>
      <c r="AC87" s="36">
        <v>13.516666666666666</v>
      </c>
      <c r="AD87" s="10">
        <v>1</v>
      </c>
    </row>
    <row r="88" spans="1:30" ht="15.75" x14ac:dyDescent="0.25">
      <c r="A88" s="80">
        <v>7</v>
      </c>
      <c r="B88" s="82">
        <v>45484</v>
      </c>
      <c r="C88" s="80">
        <v>5</v>
      </c>
      <c r="D88" s="80">
        <v>6</v>
      </c>
      <c r="E88" s="80">
        <v>1</v>
      </c>
      <c r="F88" s="80">
        <v>3</v>
      </c>
      <c r="G88" s="80">
        <v>9</v>
      </c>
      <c r="H88" s="80">
        <v>8</v>
      </c>
      <c r="I88" s="80">
        <v>7</v>
      </c>
      <c r="J88" s="80">
        <v>4</v>
      </c>
      <c r="K88" s="80">
        <v>2</v>
      </c>
      <c r="L88" s="80">
        <v>10</v>
      </c>
      <c r="N88" s="33" t="s">
        <v>115</v>
      </c>
      <c r="O88" s="34">
        <v>4</v>
      </c>
      <c r="P88" s="35"/>
      <c r="Q88" s="35"/>
      <c r="R88" s="35"/>
      <c r="S88" s="35"/>
      <c r="T88" s="35"/>
      <c r="U88" s="35"/>
      <c r="V88" s="35"/>
      <c r="W88" s="35"/>
      <c r="X88" s="35"/>
      <c r="Y88" s="36" t="str">
        <f t="shared" si="37"/>
        <v/>
      </c>
      <c r="Z88" s="36">
        <f t="shared" si="39"/>
        <v>11</v>
      </c>
      <c r="AA88" s="36" t="str">
        <f t="shared" si="38"/>
        <v xml:space="preserve"> </v>
      </c>
      <c r="AB88" s="36">
        <v>11</v>
      </c>
      <c r="AC88" s="36">
        <v>11</v>
      </c>
      <c r="AD88" s="10">
        <v>1</v>
      </c>
    </row>
    <row r="89" spans="1:30" ht="17.25" customHeight="1" x14ac:dyDescent="0.25">
      <c r="A89" s="80">
        <v>8</v>
      </c>
      <c r="B89" s="82">
        <v>45491</v>
      </c>
      <c r="C89" s="80">
        <v>10</v>
      </c>
      <c r="D89" s="80">
        <v>7</v>
      </c>
      <c r="E89" s="83">
        <v>6</v>
      </c>
      <c r="F89" s="83">
        <v>4</v>
      </c>
      <c r="G89" s="80">
        <v>1</v>
      </c>
      <c r="H89" s="83">
        <v>9</v>
      </c>
      <c r="I89" s="83">
        <v>8</v>
      </c>
      <c r="J89" s="80">
        <v>5</v>
      </c>
      <c r="K89" s="80">
        <v>3</v>
      </c>
      <c r="L89" s="80">
        <v>2</v>
      </c>
      <c r="N89" s="33" t="s">
        <v>99</v>
      </c>
      <c r="O89" s="34">
        <v>4</v>
      </c>
      <c r="P89" s="35">
        <v>6</v>
      </c>
      <c r="Q89" s="35">
        <v>3</v>
      </c>
      <c r="R89" s="35">
        <v>4</v>
      </c>
      <c r="S89" s="35">
        <v>4</v>
      </c>
      <c r="T89" s="35">
        <v>5</v>
      </c>
      <c r="U89" s="35">
        <v>5</v>
      </c>
      <c r="V89" s="35">
        <v>7</v>
      </c>
      <c r="W89" s="35">
        <v>3</v>
      </c>
      <c r="X89" s="35">
        <v>4</v>
      </c>
      <c r="Y89" s="36">
        <f t="shared" si="37"/>
        <v>41</v>
      </c>
      <c r="Z89" s="36">
        <f t="shared" si="39"/>
        <v>7</v>
      </c>
      <c r="AA89" s="36">
        <f t="shared" si="38"/>
        <v>34</v>
      </c>
      <c r="AB89" s="36">
        <v>7.3999999999999986</v>
      </c>
      <c r="AC89" s="36">
        <v>6.7999999999999972</v>
      </c>
      <c r="AD89" s="10">
        <v>1</v>
      </c>
    </row>
    <row r="90" spans="1:30" ht="15.75" x14ac:dyDescent="0.25">
      <c r="A90" s="80">
        <v>9</v>
      </c>
      <c r="B90" s="82">
        <v>45498</v>
      </c>
      <c r="C90" s="80">
        <v>6</v>
      </c>
      <c r="D90" s="80">
        <v>8</v>
      </c>
      <c r="E90" s="80">
        <v>7</v>
      </c>
      <c r="F90" s="80">
        <v>5</v>
      </c>
      <c r="G90" s="80">
        <v>2</v>
      </c>
      <c r="H90" s="80">
        <v>10</v>
      </c>
      <c r="I90" s="80">
        <v>9</v>
      </c>
      <c r="J90" s="80">
        <v>1</v>
      </c>
      <c r="K90" s="80">
        <v>4</v>
      </c>
      <c r="L90" s="80">
        <v>3</v>
      </c>
      <c r="N90" s="33" t="s">
        <v>38</v>
      </c>
      <c r="O90" s="34">
        <v>1</v>
      </c>
      <c r="P90" s="35">
        <v>4</v>
      </c>
      <c r="Q90" s="35">
        <v>4</v>
      </c>
      <c r="R90" s="35">
        <v>4</v>
      </c>
      <c r="S90" s="35">
        <v>3</v>
      </c>
      <c r="T90" s="35">
        <v>4</v>
      </c>
      <c r="U90" s="35">
        <v>4</v>
      </c>
      <c r="V90" s="35">
        <v>6</v>
      </c>
      <c r="W90" s="35">
        <v>3</v>
      </c>
      <c r="X90" s="35">
        <v>4</v>
      </c>
      <c r="Y90" s="36">
        <f t="shared" si="37"/>
        <v>36</v>
      </c>
      <c r="Z90" s="36">
        <f t="shared" si="39"/>
        <v>-1</v>
      </c>
      <c r="AA90" s="36">
        <f t="shared" si="38"/>
        <v>37</v>
      </c>
      <c r="AB90" s="36">
        <v>-0.52499999999999858</v>
      </c>
      <c r="AC90" s="36">
        <v>-0.14999999999999858</v>
      </c>
      <c r="AD90" s="10">
        <v>1</v>
      </c>
    </row>
    <row r="91" spans="1:30" ht="15.75" x14ac:dyDescent="0.25">
      <c r="A91" s="80">
        <v>10</v>
      </c>
      <c r="B91" s="82">
        <v>45505</v>
      </c>
      <c r="C91" s="133" t="s">
        <v>150</v>
      </c>
      <c r="D91" s="134"/>
      <c r="E91" s="134"/>
      <c r="F91" s="134"/>
      <c r="G91" s="134"/>
      <c r="H91" s="134"/>
      <c r="I91" s="134"/>
      <c r="J91" s="134"/>
      <c r="K91" s="134"/>
      <c r="L91" s="135"/>
      <c r="N91" s="33" t="s">
        <v>143</v>
      </c>
      <c r="O91" s="34">
        <v>6</v>
      </c>
      <c r="P91" s="35">
        <v>5</v>
      </c>
      <c r="Q91" s="35">
        <v>7</v>
      </c>
      <c r="R91" s="35">
        <v>7</v>
      </c>
      <c r="S91" s="35">
        <v>5</v>
      </c>
      <c r="T91" s="35">
        <v>6</v>
      </c>
      <c r="U91" s="35">
        <v>5</v>
      </c>
      <c r="V91" s="35">
        <v>8</v>
      </c>
      <c r="W91" s="35">
        <v>4</v>
      </c>
      <c r="X91" s="35">
        <v>5</v>
      </c>
      <c r="Y91" s="36">
        <f t="shared" si="37"/>
        <v>52</v>
      </c>
      <c r="Z91" s="36">
        <f t="shared" si="39"/>
        <v>12</v>
      </c>
      <c r="AA91" s="36">
        <f t="shared" si="38"/>
        <v>40</v>
      </c>
      <c r="AB91" s="36">
        <v>11.620000000000001</v>
      </c>
      <c r="AC91" s="36" t="s">
        <v>76</v>
      </c>
      <c r="AD91" s="10">
        <v>1</v>
      </c>
    </row>
    <row r="92" spans="1:30" ht="15.75" x14ac:dyDescent="0.25">
      <c r="A92" s="80">
        <v>11</v>
      </c>
      <c r="B92" s="82">
        <v>45512</v>
      </c>
      <c r="C92" s="133" t="s">
        <v>151</v>
      </c>
      <c r="D92" s="134"/>
      <c r="E92" s="134"/>
      <c r="F92" s="134"/>
      <c r="G92" s="134"/>
      <c r="H92" s="134"/>
      <c r="I92" s="134"/>
      <c r="J92" s="134"/>
      <c r="K92" s="134"/>
      <c r="L92" s="135"/>
      <c r="N92" s="33" t="s">
        <v>138</v>
      </c>
      <c r="O92" s="34">
        <v>7</v>
      </c>
      <c r="P92" s="35">
        <v>4</v>
      </c>
      <c r="Q92" s="35">
        <v>5</v>
      </c>
      <c r="R92" s="35">
        <v>5</v>
      </c>
      <c r="S92" s="35">
        <v>3</v>
      </c>
      <c r="T92" s="35">
        <v>5</v>
      </c>
      <c r="U92" s="35">
        <v>4</v>
      </c>
      <c r="V92" s="35">
        <v>5</v>
      </c>
      <c r="W92" s="35">
        <v>4</v>
      </c>
      <c r="X92" s="35">
        <v>5</v>
      </c>
      <c r="Y92" s="36">
        <f t="shared" si="37"/>
        <v>40</v>
      </c>
      <c r="Z92" s="36">
        <f t="shared" si="39"/>
        <v>5</v>
      </c>
      <c r="AA92" s="36">
        <f t="shared" si="38"/>
        <v>35</v>
      </c>
      <c r="AB92" s="36">
        <v>4.7666666666666657</v>
      </c>
      <c r="AC92" s="36">
        <v>4.7111111111111086</v>
      </c>
      <c r="AD92" s="10">
        <v>1</v>
      </c>
    </row>
    <row r="93" spans="1:30" ht="15.75" x14ac:dyDescent="0.25">
      <c r="A93" s="80">
        <v>12</v>
      </c>
      <c r="B93" s="82">
        <v>45519</v>
      </c>
      <c r="C93" s="136" t="s">
        <v>152</v>
      </c>
      <c r="D93" s="137"/>
      <c r="E93" s="137"/>
      <c r="F93" s="137"/>
      <c r="G93" s="137"/>
      <c r="H93" s="137"/>
      <c r="I93" s="137"/>
      <c r="J93" s="137"/>
      <c r="K93" s="137"/>
      <c r="L93" s="138"/>
      <c r="N93" s="33" t="s">
        <v>104</v>
      </c>
      <c r="O93" s="34">
        <v>9</v>
      </c>
      <c r="P93" s="35">
        <v>5</v>
      </c>
      <c r="Q93" s="35">
        <v>5</v>
      </c>
      <c r="R93" s="35">
        <v>4</v>
      </c>
      <c r="S93" s="35">
        <v>3</v>
      </c>
      <c r="T93" s="35">
        <v>4</v>
      </c>
      <c r="U93" s="35">
        <v>4</v>
      </c>
      <c r="V93" s="35">
        <v>8</v>
      </c>
      <c r="W93" s="35">
        <v>3</v>
      </c>
      <c r="X93" s="35">
        <v>6</v>
      </c>
      <c r="Y93" s="36">
        <f t="shared" si="37"/>
        <v>42</v>
      </c>
      <c r="Z93" s="36">
        <f t="shared" si="39"/>
        <v>4</v>
      </c>
      <c r="AA93" s="36">
        <f t="shared" si="38"/>
        <v>38</v>
      </c>
      <c r="AB93" s="36">
        <v>3.9600000000000009</v>
      </c>
      <c r="AC93" s="36" t="s">
        <v>76</v>
      </c>
      <c r="AD93" s="10">
        <v>0</v>
      </c>
    </row>
    <row r="94" spans="1:30" ht="15.75" x14ac:dyDescent="0.25">
      <c r="N94" s="33" t="s">
        <v>80</v>
      </c>
      <c r="O94" s="34">
        <v>3</v>
      </c>
      <c r="P94" s="35">
        <v>4</v>
      </c>
      <c r="Q94" s="35">
        <v>6</v>
      </c>
      <c r="R94" s="35">
        <v>6</v>
      </c>
      <c r="S94" s="35">
        <v>4</v>
      </c>
      <c r="T94" s="35">
        <v>6</v>
      </c>
      <c r="U94" s="35">
        <v>5</v>
      </c>
      <c r="V94" s="35">
        <v>7</v>
      </c>
      <c r="W94" s="35">
        <v>4</v>
      </c>
      <c r="X94" s="35">
        <v>5</v>
      </c>
      <c r="Y94" s="36">
        <f t="shared" si="37"/>
        <v>47</v>
      </c>
      <c r="Z94" s="36">
        <f t="shared" si="39"/>
        <v>8</v>
      </c>
      <c r="AA94" s="36">
        <f t="shared" si="38"/>
        <v>39</v>
      </c>
      <c r="AB94" s="36">
        <v>8.3999999999999986</v>
      </c>
      <c r="AC94" s="36">
        <v>9.4666666666666686</v>
      </c>
      <c r="AD94" s="10">
        <v>1</v>
      </c>
    </row>
    <row r="95" spans="1:30" ht="15.75" x14ac:dyDescent="0.25">
      <c r="N95" s="33" t="s">
        <v>97</v>
      </c>
      <c r="O95" s="34">
        <v>4</v>
      </c>
      <c r="P95" s="35">
        <v>6</v>
      </c>
      <c r="Q95" s="35">
        <v>5</v>
      </c>
      <c r="R95" s="35">
        <v>5</v>
      </c>
      <c r="S95" s="35">
        <v>4</v>
      </c>
      <c r="T95" s="35">
        <v>6</v>
      </c>
      <c r="U95" s="35">
        <v>6</v>
      </c>
      <c r="V95" s="35">
        <v>8</v>
      </c>
      <c r="W95" s="35">
        <v>6</v>
      </c>
      <c r="X95" s="35">
        <v>6</v>
      </c>
      <c r="Y95" s="36">
        <f t="shared" si="37"/>
        <v>52</v>
      </c>
      <c r="Z95" s="86">
        <f>IF(AB95="TBD","TBD",ROUND(AB95,0))-6</f>
        <v>21</v>
      </c>
      <c r="AA95" s="86">
        <f t="shared" si="38"/>
        <v>31</v>
      </c>
      <c r="AB95" s="36">
        <v>27.35</v>
      </c>
      <c r="AC95" s="36">
        <v>23.766666666666666</v>
      </c>
      <c r="AD95" s="10">
        <v>1</v>
      </c>
    </row>
    <row r="96" spans="1:30" ht="15.75" x14ac:dyDescent="0.25">
      <c r="N96" s="33" t="s">
        <v>106</v>
      </c>
      <c r="O96" s="34">
        <v>9</v>
      </c>
      <c r="P96" s="35">
        <v>6</v>
      </c>
      <c r="Q96" s="35">
        <v>6</v>
      </c>
      <c r="R96" s="35">
        <v>6</v>
      </c>
      <c r="S96" s="35">
        <v>4</v>
      </c>
      <c r="T96" s="35">
        <v>5</v>
      </c>
      <c r="U96" s="35">
        <v>6</v>
      </c>
      <c r="V96" s="35">
        <v>8</v>
      </c>
      <c r="W96" s="35">
        <v>5</v>
      </c>
      <c r="X96" s="35">
        <v>5</v>
      </c>
      <c r="Y96" s="36">
        <f t="shared" si="37"/>
        <v>51</v>
      </c>
      <c r="Z96" s="36">
        <f t="shared" ref="Z96:Z101" si="40">IF(AB96="TBD","TBD",ROUND(AB96,0))</f>
        <v>13</v>
      </c>
      <c r="AA96" s="36">
        <f t="shared" si="38"/>
        <v>38</v>
      </c>
      <c r="AB96" s="36">
        <v>12.600000000000001</v>
      </c>
      <c r="AC96" s="36">
        <v>13.600000000000001</v>
      </c>
      <c r="AD96" s="10">
        <v>1</v>
      </c>
    </row>
    <row r="97" spans="14:30" ht="15.75" x14ac:dyDescent="0.25">
      <c r="N97" s="33" t="s">
        <v>45</v>
      </c>
      <c r="O97" s="34">
        <v>2</v>
      </c>
      <c r="P97" s="35">
        <v>5</v>
      </c>
      <c r="Q97" s="35">
        <v>5</v>
      </c>
      <c r="R97" s="35">
        <v>6</v>
      </c>
      <c r="S97" s="35">
        <v>4</v>
      </c>
      <c r="T97" s="35">
        <v>4</v>
      </c>
      <c r="U97" s="35">
        <v>4</v>
      </c>
      <c r="V97" s="35">
        <v>7</v>
      </c>
      <c r="W97" s="35">
        <v>5</v>
      </c>
      <c r="X97" s="35">
        <v>5</v>
      </c>
      <c r="Y97" s="36">
        <f t="shared" si="37"/>
        <v>45</v>
      </c>
      <c r="Z97" s="36">
        <f t="shared" si="40"/>
        <v>6</v>
      </c>
      <c r="AA97" s="36">
        <f t="shared" si="38"/>
        <v>39</v>
      </c>
      <c r="AB97" s="36">
        <v>5.7250000000000014</v>
      </c>
      <c r="AC97" s="36">
        <v>7.0166666666666657</v>
      </c>
      <c r="AD97" s="10">
        <v>1</v>
      </c>
    </row>
    <row r="98" spans="14:30" ht="15.75" x14ac:dyDescent="0.25">
      <c r="N98" s="33" t="s">
        <v>123</v>
      </c>
      <c r="O98" s="34">
        <v>5</v>
      </c>
      <c r="P98" s="35">
        <v>5</v>
      </c>
      <c r="Q98" s="35">
        <v>4</v>
      </c>
      <c r="R98" s="35">
        <v>5</v>
      </c>
      <c r="S98" s="35">
        <v>4</v>
      </c>
      <c r="T98" s="35">
        <v>4</v>
      </c>
      <c r="U98" s="35">
        <v>3</v>
      </c>
      <c r="V98" s="35">
        <v>6</v>
      </c>
      <c r="W98" s="35">
        <v>3</v>
      </c>
      <c r="X98" s="35">
        <v>4</v>
      </c>
      <c r="Y98" s="36">
        <f t="shared" si="37"/>
        <v>38</v>
      </c>
      <c r="Z98" s="36">
        <f t="shared" si="40"/>
        <v>5</v>
      </c>
      <c r="AA98" s="36">
        <f t="shared" si="38"/>
        <v>33</v>
      </c>
      <c r="AB98" s="36">
        <v>5</v>
      </c>
      <c r="AC98" s="36">
        <v>4.2000000000000028</v>
      </c>
      <c r="AD98" s="10">
        <v>1</v>
      </c>
    </row>
    <row r="99" spans="14:30" ht="15.75" x14ac:dyDescent="0.25">
      <c r="N99" s="33" t="s">
        <v>53</v>
      </c>
      <c r="O99" s="34">
        <v>1</v>
      </c>
      <c r="P99" s="35">
        <v>7</v>
      </c>
      <c r="Q99" s="35">
        <v>6</v>
      </c>
      <c r="R99" s="35">
        <v>5</v>
      </c>
      <c r="S99" s="35">
        <v>6</v>
      </c>
      <c r="T99" s="35">
        <v>7</v>
      </c>
      <c r="U99" s="35">
        <v>7</v>
      </c>
      <c r="V99" s="35">
        <v>8</v>
      </c>
      <c r="W99" s="35">
        <v>6</v>
      </c>
      <c r="X99" s="35">
        <v>7</v>
      </c>
      <c r="Y99" s="36">
        <f t="shared" si="37"/>
        <v>59</v>
      </c>
      <c r="Z99" s="36">
        <f t="shared" si="40"/>
        <v>19</v>
      </c>
      <c r="AA99" s="36">
        <f t="shared" si="38"/>
        <v>40</v>
      </c>
      <c r="AB99" s="36">
        <v>18.880000000000003</v>
      </c>
      <c r="AC99" s="36" t="s">
        <v>76</v>
      </c>
      <c r="AD99" s="10">
        <v>0</v>
      </c>
    </row>
    <row r="100" spans="14:30" ht="15.75" x14ac:dyDescent="0.25">
      <c r="N100" s="33" t="s">
        <v>85</v>
      </c>
      <c r="O100" s="34">
        <v>10</v>
      </c>
      <c r="P100" s="35">
        <v>7</v>
      </c>
      <c r="Q100" s="35">
        <v>6</v>
      </c>
      <c r="R100" s="35">
        <v>6</v>
      </c>
      <c r="S100" s="35">
        <v>5</v>
      </c>
      <c r="T100" s="35">
        <v>6</v>
      </c>
      <c r="U100" s="35">
        <v>6</v>
      </c>
      <c r="V100" s="35">
        <v>8</v>
      </c>
      <c r="W100" s="35">
        <v>6</v>
      </c>
      <c r="X100" s="35">
        <v>5</v>
      </c>
      <c r="Y100" s="36">
        <f t="shared" ref="Y100:Y131" si="41">IF(P100&gt;1,SUM(P100:X100),"")</f>
        <v>55</v>
      </c>
      <c r="Z100" s="36">
        <f t="shared" si="40"/>
        <v>14</v>
      </c>
      <c r="AA100" s="36">
        <f t="shared" ref="AA100:AA131" si="42">IF(P100&gt;0,SUM(Y100-Z100)," ")</f>
        <v>41</v>
      </c>
      <c r="AB100" s="36">
        <v>13.72</v>
      </c>
      <c r="AC100" s="36" t="s">
        <v>76</v>
      </c>
      <c r="AD100" s="10">
        <v>0</v>
      </c>
    </row>
    <row r="101" spans="14:30" ht="15.75" x14ac:dyDescent="0.25">
      <c r="N101" s="33" t="s">
        <v>142</v>
      </c>
      <c r="O101" s="34">
        <v>7</v>
      </c>
      <c r="P101" s="35">
        <v>7</v>
      </c>
      <c r="Q101" s="35">
        <v>6</v>
      </c>
      <c r="R101" s="35">
        <v>5</v>
      </c>
      <c r="S101" s="35">
        <v>4</v>
      </c>
      <c r="T101" s="35">
        <v>6</v>
      </c>
      <c r="U101" s="35">
        <v>4</v>
      </c>
      <c r="V101" s="35">
        <v>6</v>
      </c>
      <c r="W101" s="35">
        <v>5</v>
      </c>
      <c r="X101" s="35">
        <v>4</v>
      </c>
      <c r="Y101" s="36">
        <f t="shared" si="41"/>
        <v>47</v>
      </c>
      <c r="Z101" s="36">
        <f t="shared" si="40"/>
        <v>6</v>
      </c>
      <c r="AA101" s="36">
        <f t="shared" si="42"/>
        <v>41</v>
      </c>
      <c r="AB101" s="36">
        <v>6.1000000000000014</v>
      </c>
      <c r="AC101" s="36">
        <v>7.9333333333333371</v>
      </c>
      <c r="AD101" s="10">
        <v>1</v>
      </c>
    </row>
    <row r="103" spans="14:30" x14ac:dyDescent="0.25">
      <c r="O103" s="87"/>
      <c r="P103" s="88" t="s">
        <v>3</v>
      </c>
      <c r="Q103" s="89" t="s">
        <v>4</v>
      </c>
      <c r="R103" s="89" t="s">
        <v>5</v>
      </c>
      <c r="S103" s="89" t="s">
        <v>6</v>
      </c>
      <c r="T103" s="89" t="s">
        <v>7</v>
      </c>
      <c r="U103" s="89" t="s">
        <v>8</v>
      </c>
      <c r="V103" s="89" t="s">
        <v>9</v>
      </c>
      <c r="W103" s="89" t="s">
        <v>10</v>
      </c>
      <c r="X103" s="90" t="s">
        <v>11</v>
      </c>
    </row>
    <row r="104" spans="14:30" x14ac:dyDescent="0.25">
      <c r="N104" s="15" t="s">
        <v>153</v>
      </c>
      <c r="O104" s="91"/>
      <c r="P104" s="91">
        <f t="shared" ref="P104:AB104" si="43">AVERAGE(P4:P102)</f>
        <v>5.1566265060240966</v>
      </c>
      <c r="Q104" s="91">
        <f t="shared" si="43"/>
        <v>5.096385542168675</v>
      </c>
      <c r="R104" s="91">
        <f t="shared" si="43"/>
        <v>5.3132530120481931</v>
      </c>
      <c r="S104" s="91">
        <f t="shared" si="43"/>
        <v>4.0481927710843371</v>
      </c>
      <c r="T104" s="91">
        <f t="shared" si="43"/>
        <v>5.1084337349397586</v>
      </c>
      <c r="U104" s="91">
        <f t="shared" si="43"/>
        <v>5.1325301204819276</v>
      </c>
      <c r="V104" s="91">
        <f t="shared" si="43"/>
        <v>6.8795180722891569</v>
      </c>
      <c r="W104" s="91">
        <f t="shared" si="43"/>
        <v>3.8554216867469879</v>
      </c>
      <c r="X104" s="91">
        <f t="shared" si="43"/>
        <v>5.0602409638554215</v>
      </c>
      <c r="Y104" s="91">
        <f t="shared" si="43"/>
        <v>45.650602409638552</v>
      </c>
      <c r="Z104" s="91">
        <f t="shared" si="43"/>
        <v>8.2886597938144337</v>
      </c>
      <c r="AA104" s="91">
        <f t="shared" si="43"/>
        <v>37.325301204819276</v>
      </c>
      <c r="AB104" s="91">
        <f t="shared" si="43"/>
        <v>8.4014212076583252</v>
      </c>
    </row>
    <row r="105" spans="14:30" x14ac:dyDescent="0.25">
      <c r="N105" s="15" t="s">
        <v>154</v>
      </c>
      <c r="O105" s="91"/>
      <c r="P105" s="91">
        <f t="shared" ref="P105:X105" si="44">P104-P3</f>
        <v>1.1566265060240966</v>
      </c>
      <c r="Q105" s="91">
        <f t="shared" si="44"/>
        <v>1.096385542168675</v>
      </c>
      <c r="R105" s="91">
        <f t="shared" si="44"/>
        <v>1.3132530120481931</v>
      </c>
      <c r="S105" s="91">
        <f t="shared" si="44"/>
        <v>1.0481927710843371</v>
      </c>
      <c r="T105" s="91">
        <f t="shared" si="44"/>
        <v>1.1084337349397586</v>
      </c>
      <c r="U105" s="91">
        <f t="shared" si="44"/>
        <v>1.1325301204819276</v>
      </c>
      <c r="V105" s="91">
        <f t="shared" si="44"/>
        <v>1.8795180722891569</v>
      </c>
      <c r="W105" s="91">
        <f t="shared" si="44"/>
        <v>0.85542168674698793</v>
      </c>
      <c r="X105" s="91">
        <f t="shared" si="44"/>
        <v>1.0602409638554215</v>
      </c>
    </row>
    <row r="106" spans="14:30" x14ac:dyDescent="0.25">
      <c r="N106" s="15" t="s">
        <v>155</v>
      </c>
      <c r="O106" s="91"/>
      <c r="P106" s="9">
        <f>COUNTIF(P4:P102,"&lt;4")</f>
        <v>2</v>
      </c>
      <c r="Q106" s="9">
        <f>COUNTIF(Q4:Q102,"&lt;4")</f>
        <v>6</v>
      </c>
      <c r="R106" s="9">
        <f>COUNTIF(R4:R102,"&lt;4")</f>
        <v>1</v>
      </c>
      <c r="S106" s="9">
        <f>COUNTIF(S4:S102,"&lt;3")</f>
        <v>1</v>
      </c>
      <c r="T106" s="9">
        <f>COUNTIF(T4:T102,"&lt;4")</f>
        <v>1</v>
      </c>
      <c r="U106" s="9">
        <f>COUNTIF(U4:U102,"&lt;4")</f>
        <v>1</v>
      </c>
      <c r="V106" s="9">
        <f>COUNTIF(V4:V102,"&lt;5")</f>
        <v>0</v>
      </c>
      <c r="W106" s="9">
        <f>COUNTIF(W4:W102,"&lt;3")</f>
        <v>2</v>
      </c>
      <c r="X106" s="9">
        <f>COUNTIF(X4:X102,"&lt;4")</f>
        <v>3</v>
      </c>
    </row>
    <row r="107" spans="14:30" x14ac:dyDescent="0.25">
      <c r="N107" s="15" t="s">
        <v>156</v>
      </c>
      <c r="O107" s="9"/>
      <c r="P107" s="9">
        <f>COUNTIF(P5:P102,"=4")</f>
        <v>21</v>
      </c>
      <c r="Q107" s="9">
        <f>COUNTIF(Q4:Q102,"=4")</f>
        <v>19</v>
      </c>
      <c r="R107" s="9">
        <f>COUNTIF(R4:R102,"=4")</f>
        <v>18</v>
      </c>
      <c r="S107" s="9">
        <f>COUNTIF(S4:S102,"=3")</f>
        <v>21</v>
      </c>
      <c r="T107" s="9">
        <f>COUNTIF(T4:T102,"=4")</f>
        <v>23</v>
      </c>
      <c r="U107" s="9">
        <f>COUNTIF(U4:U102,"=4")</f>
        <v>23</v>
      </c>
      <c r="V107" s="9">
        <f>COUNTIF(V4:V102,"=5")</f>
        <v>13</v>
      </c>
      <c r="W107" s="9">
        <f>COUNTIF(W4:W102,"=3")</f>
        <v>31</v>
      </c>
      <c r="X107" s="9">
        <f>COUNTIF(X4:X102,"=4")</f>
        <v>21</v>
      </c>
    </row>
    <row r="108" spans="14:30" x14ac:dyDescent="0.25">
      <c r="N108" s="15" t="s">
        <v>157</v>
      </c>
      <c r="O108" s="92"/>
      <c r="P108" s="9">
        <f>COUNTIF(P4:P102,"=5")</f>
        <v>31</v>
      </c>
      <c r="Q108" s="9">
        <f>COUNTIF(Q4:Q102,"=5")</f>
        <v>28</v>
      </c>
      <c r="R108" s="9">
        <f>COUNTIF(R4:R102,"=5")</f>
        <v>31</v>
      </c>
      <c r="S108" s="9">
        <f>COUNTIF(S4:S102,"=4")</f>
        <v>40</v>
      </c>
      <c r="T108" s="9">
        <f>COUNTIF(T4:T102,"=5")</f>
        <v>32</v>
      </c>
      <c r="U108" s="9">
        <f>COUNTIF(U4:U102,"=5")</f>
        <v>32</v>
      </c>
      <c r="V108" s="9">
        <f>COUNTIF(V4:V102,"=6")</f>
        <v>15</v>
      </c>
      <c r="W108" s="9">
        <f>COUNTIF(W4:W102,"=4")</f>
        <v>34</v>
      </c>
      <c r="X108" s="9">
        <f>COUNTIF(X4:X102,"=5")</f>
        <v>35</v>
      </c>
    </row>
    <row r="109" spans="14:30" x14ac:dyDescent="0.25">
      <c r="N109" s="15" t="s">
        <v>158</v>
      </c>
      <c r="O109" s="92"/>
      <c r="P109" s="9">
        <f>COUNTIF(P4:P102,"&gt;5")</f>
        <v>29</v>
      </c>
      <c r="Q109" s="9">
        <f>COUNTIF(Q4:Q102,"&gt;5")</f>
        <v>30</v>
      </c>
      <c r="R109" s="9">
        <f>COUNTIF(R4:R102,"&gt;5")</f>
        <v>33</v>
      </c>
      <c r="S109" s="9">
        <f>COUNTIF(S4:S102,"&gt;4")</f>
        <v>21</v>
      </c>
      <c r="T109" s="9">
        <f>COUNTIF(T4:T102,"&gt;5")</f>
        <v>27</v>
      </c>
      <c r="U109" s="9">
        <f>COUNTIF(U4:U102,"&gt;5")</f>
        <v>27</v>
      </c>
      <c r="V109" s="9">
        <f>COUNTIF(V4:V102,"&gt;6")</f>
        <v>55</v>
      </c>
      <c r="W109" s="9">
        <f>COUNTIF(W4:W102,"&gt;4")</f>
        <v>16</v>
      </c>
      <c r="X109" s="9">
        <f>COUNTIF(X4:X102,"&gt;5")</f>
        <v>24</v>
      </c>
    </row>
    <row r="110" spans="14:30" x14ac:dyDescent="0.25">
      <c r="N110" s="15" t="s">
        <v>159</v>
      </c>
      <c r="O110" s="92"/>
      <c r="P110" s="15">
        <f>SUM(P106:X106)</f>
        <v>17</v>
      </c>
      <c r="Q110" s="93">
        <f>P110/(SUM(P110:P113))</f>
        <v>2.2757697456492636E-2</v>
      </c>
      <c r="R110" s="15"/>
      <c r="S110" s="15"/>
      <c r="T110" s="15"/>
      <c r="U110" s="15"/>
      <c r="V110" s="15"/>
      <c r="W110" s="15"/>
      <c r="X110" s="15"/>
    </row>
    <row r="111" spans="14:30" x14ac:dyDescent="0.25">
      <c r="N111" s="15" t="s">
        <v>160</v>
      </c>
      <c r="O111" s="9"/>
      <c r="P111" s="15">
        <f>SUM(P107:X107)</f>
        <v>190</v>
      </c>
      <c r="Q111" s="93">
        <f>P111/(SUM(P110:P113))</f>
        <v>0.25435073627844712</v>
      </c>
      <c r="R111" s="15"/>
      <c r="S111" s="15"/>
    </row>
    <row r="112" spans="14:30" x14ac:dyDescent="0.25">
      <c r="N112" s="15" t="s">
        <v>161</v>
      </c>
      <c r="O112" s="92"/>
      <c r="P112" s="15">
        <f>SUM(P108:X108)</f>
        <v>278</v>
      </c>
      <c r="Q112" s="93">
        <f>P112/(SUM(P110:P113))</f>
        <v>0.37215528781793844</v>
      </c>
      <c r="R112" s="15"/>
      <c r="S112" s="15"/>
    </row>
    <row r="113" spans="14:19" x14ac:dyDescent="0.25">
      <c r="N113" s="15" t="s">
        <v>162</v>
      </c>
      <c r="O113" s="92"/>
      <c r="P113" s="15">
        <f>SUM(P109:X109)</f>
        <v>262</v>
      </c>
      <c r="Q113" s="93">
        <f>P113/(SUM(P110:P113))</f>
        <v>0.3507362784471218</v>
      </c>
      <c r="R113" s="94">
        <f>SUM(Q110:Q113)</f>
        <v>1</v>
      </c>
      <c r="S113" s="15"/>
    </row>
    <row r="114" spans="14:19" x14ac:dyDescent="0.25">
      <c r="N114" s="15" t="s">
        <v>163</v>
      </c>
      <c r="O114" s="9"/>
      <c r="P114" s="15">
        <f>SUM(P4:X101)</f>
        <v>3789</v>
      </c>
      <c r="Q114" s="15"/>
      <c r="R114" s="15"/>
      <c r="S114" s="15"/>
    </row>
    <row r="115" spans="14:19" x14ac:dyDescent="0.25">
      <c r="N115" s="15" t="s">
        <v>164</v>
      </c>
      <c r="O115" s="92"/>
      <c r="P115" s="15">
        <f>COUNTIF(P4:P101,"&gt;0")</f>
        <v>83</v>
      </c>
      <c r="Q115" s="15"/>
      <c r="R115" s="15"/>
      <c r="S115" s="15"/>
    </row>
    <row r="116" spans="14:19" x14ac:dyDescent="0.25">
      <c r="N116" s="15" t="s">
        <v>165</v>
      </c>
      <c r="O116" s="9"/>
      <c r="P116" s="95">
        <f>P115/C1</f>
        <v>0.84693877551020413</v>
      </c>
      <c r="Q116" s="15"/>
      <c r="R116" s="15"/>
      <c r="S116" s="15"/>
    </row>
  </sheetData>
  <sortState xmlns:xlrd2="http://schemas.microsoft.com/office/spreadsheetml/2017/richdata2" ref="N4:AE101">
    <sortCondition ref="N4:N101"/>
  </sortState>
  <mergeCells count="3">
    <mergeCell ref="C91:L91"/>
    <mergeCell ref="C92:L92"/>
    <mergeCell ref="C93:L93"/>
  </mergeCells>
  <conditionalFormatting sqref="P91:R101 T91:U101 X91:X101">
    <cfRule type="cellIs" dxfId="11" priority="3" stopIfTrue="1" operator="between">
      <formula>1</formula>
      <formula>3</formula>
    </cfRule>
  </conditionalFormatting>
  <conditionalFormatting sqref="P105:X105">
    <cfRule type="colorScale" priority="10">
      <colorScale>
        <cfvo type="min"/>
        <cfvo type="percentile" val="50"/>
        <cfvo type="max"/>
        <color rgb="FF63BE7B"/>
        <color rgb="FFFFEB84"/>
        <color rgb="FFF8696B"/>
      </colorScale>
    </cfRule>
  </conditionalFormatting>
  <conditionalFormatting sqref="Q50">
    <cfRule type="cellIs" dxfId="10" priority="8" stopIfTrue="1" operator="between">
      <formula>1</formula>
      <formula>3</formula>
    </cfRule>
  </conditionalFormatting>
  <conditionalFormatting sqref="S4:S88 W4:W88">
    <cfRule type="cellIs" dxfId="9" priority="7" stopIfTrue="1" operator="between">
      <formula>1</formula>
      <formula>2</formula>
    </cfRule>
  </conditionalFormatting>
  <conditionalFormatting sqref="S91:S101 W91:W101">
    <cfRule type="cellIs" dxfId="8" priority="2" stopIfTrue="1" operator="between">
      <formula>1</formula>
      <formula>2</formula>
    </cfRule>
  </conditionalFormatting>
  <conditionalFormatting sqref="T4:U29 P4:R88 X4:X88 T30:V30 T31:U88 N106:O116">
    <cfRule type="cellIs" dxfId="7" priority="9" stopIfTrue="1" operator="between">
      <formula>1</formula>
      <formula>3</formula>
    </cfRule>
  </conditionalFormatting>
  <conditionalFormatting sqref="V4:V29 V31:V88">
    <cfRule type="cellIs" dxfId="6" priority="6" operator="between">
      <formula>3</formula>
      <formula>4.9</formula>
    </cfRule>
  </conditionalFormatting>
  <conditionalFormatting sqref="V91:V101">
    <cfRule type="cellIs" dxfId="5" priority="1" operator="between">
      <formula>3</formula>
      <formula>4.9</formula>
    </cfRule>
  </conditionalFormatting>
  <conditionalFormatting sqref="Y4:Y87">
    <cfRule type="top10" dxfId="4" priority="11" percent="1" bottom="1" rank="10"/>
  </conditionalFormatting>
  <conditionalFormatting sqref="Y88:Y101">
    <cfRule type="top10" dxfId="3" priority="4" percent="1" bottom="1" rank="10"/>
  </conditionalFormatting>
  <conditionalFormatting sqref="AA4:AA88">
    <cfRule type="top10" dxfId="2" priority="12" percent="1" bottom="1" rank="10"/>
  </conditionalFormatting>
  <conditionalFormatting sqref="AA89:AA90">
    <cfRule type="top10" dxfId="1" priority="13" percent="1" bottom="1" rank="10"/>
  </conditionalFormatting>
  <conditionalFormatting sqref="AA91:AA101">
    <cfRule type="top10" dxfId="0" priority="5" percent="1" bottom="1" rank="10"/>
  </conditionalFormatting>
  <printOptions horizontalCentered="1" verticalCentered="1"/>
  <pageMargins left="0.2" right="0.2" top="0.25" bottom="0.25" header="0.3" footer="0.3"/>
  <pageSetup scale="99" fitToHeight="0" orientation="landscape" verticalDpi="300" r:id="rId1"/>
  <headerFooter>
    <oddHeader>&amp;C&amp;"-,Bold"&amp;14Week 1 - F9 Results &amp; Standings</oddHeader>
  </headerFooter>
  <rowBreaks count="3" manualBreakCount="3">
    <brk id="31" max="11" man="1"/>
    <brk id="62" max="11" man="1"/>
    <brk id="95"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E57AD-8A89-484F-9597-0CDBCDC54B82}">
  <dimension ref="A1:AX79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1.140625" style="10" customWidth="1"/>
    <col min="2" max="2" width="13.28515625" style="87" customWidth="1"/>
    <col min="3" max="3" width="9.7109375" style="96" customWidth="1"/>
    <col min="4" max="4" width="14.85546875" style="129" customWidth="1"/>
    <col min="5" max="5" width="15.28515625" style="129" customWidth="1"/>
    <col min="6" max="6" width="10.28515625" style="10" customWidth="1"/>
    <col min="7" max="7" width="9" style="129" customWidth="1"/>
    <col min="8" max="8" width="9.85546875" style="129" customWidth="1"/>
    <col min="9" max="9" width="11.42578125" style="128" customWidth="1"/>
    <col min="10" max="10" width="11" style="128" customWidth="1"/>
    <col min="11" max="11" width="9.140625" style="10"/>
    <col min="12" max="12" width="18.140625" style="10" customWidth="1"/>
    <col min="13" max="16384" width="9.140625" style="10"/>
  </cols>
  <sheetData>
    <row r="1" spans="1:50" ht="49.5" customHeight="1" x14ac:dyDescent="0.25">
      <c r="D1" s="97" t="s">
        <v>167</v>
      </c>
      <c r="E1" s="98">
        <v>35.4</v>
      </c>
      <c r="F1" s="130" t="s">
        <v>168</v>
      </c>
      <c r="G1" s="99" t="s">
        <v>169</v>
      </c>
      <c r="H1" s="100"/>
      <c r="I1" s="101"/>
      <c r="J1" s="101"/>
      <c r="K1" s="101"/>
      <c r="L1" s="101"/>
      <c r="M1" s="101"/>
      <c r="N1" s="101"/>
    </row>
    <row r="2" spans="1:50" ht="31.5" customHeight="1" x14ac:dyDescent="0.25">
      <c r="A2" s="102" t="s">
        <v>170</v>
      </c>
      <c r="B2" s="103" t="s">
        <v>171</v>
      </c>
      <c r="C2" s="104" t="s">
        <v>172</v>
      </c>
      <c r="D2" s="105" t="s">
        <v>173</v>
      </c>
      <c r="E2" s="105" t="s">
        <v>173</v>
      </c>
      <c r="F2" s="106" t="s">
        <v>174</v>
      </c>
      <c r="G2" s="107" t="s">
        <v>175</v>
      </c>
      <c r="H2" s="107" t="s">
        <v>176</v>
      </c>
      <c r="I2" s="108" t="s">
        <v>177</v>
      </c>
      <c r="J2" s="109" t="s">
        <v>178</v>
      </c>
      <c r="K2" s="110"/>
      <c r="L2" s="110"/>
      <c r="M2" s="110"/>
      <c r="N2" s="110"/>
      <c r="O2" s="110"/>
      <c r="P2" s="110"/>
    </row>
    <row r="3" spans="1:50" ht="15.75" x14ac:dyDescent="0.25">
      <c r="A3" s="33" t="s">
        <v>28</v>
      </c>
      <c r="B3" s="111" t="str">
        <f>INDEX('[1]2024 Sign Ups'!$B$2:$B$101,MATCH(A3,'[1]2024 Sign Ups'!$A$2:$A$101,0))</f>
        <v>Y</v>
      </c>
      <c r="C3" s="111">
        <v>7</v>
      </c>
      <c r="D3" s="112">
        <f t="shared" ref="D3:D8" si="0">G3+35.4</f>
        <v>53.2</v>
      </c>
      <c r="E3" s="112">
        <f>D3</f>
        <v>53.2</v>
      </c>
      <c r="F3" s="113">
        <f>INDEX('[1]WK 1 F9 2024'!$Y$4:$Y$102, MATCH(A3,'[1]WK 1 F9 2024'!$N$4:$N$102,0))</f>
        <v>54</v>
      </c>
      <c r="G3" s="112">
        <f>VLOOKUP($A3,'[1]2024 Sign Ups'!$A$2:$T$101,3,FALSE)</f>
        <v>17.800000000000004</v>
      </c>
      <c r="H3" s="112">
        <f>AVERAGE(SMALL((D3:F3),{1,2,3}))-$E$1</f>
        <v>18.06666666666667</v>
      </c>
      <c r="I3" s="114">
        <f t="shared" ref="I3:I34" si="1">COUNT(F3:F3)</f>
        <v>1</v>
      </c>
      <c r="J3" s="115">
        <v>2</v>
      </c>
      <c r="L3" s="116"/>
      <c r="M3" s="116"/>
      <c r="N3" s="116"/>
    </row>
    <row r="4" spans="1:50" ht="15.75" x14ac:dyDescent="0.25">
      <c r="A4" s="33" t="s">
        <v>31</v>
      </c>
      <c r="B4" s="111" t="str">
        <f>INDEX('[1]2024 Sign Ups'!$B$2:$B$101,MATCH(A4,'[1]2024 Sign Ups'!$A$2:$A$101,0))</f>
        <v>Y</v>
      </c>
      <c r="C4" s="111">
        <v>10</v>
      </c>
      <c r="D4" s="112">
        <f t="shared" si="0"/>
        <v>45.2</v>
      </c>
      <c r="E4" s="112">
        <f>D4</f>
        <v>45.2</v>
      </c>
      <c r="F4" s="113">
        <f>INDEX('[1]WK 1 F9 2024'!$Y$4:$Y$102, MATCH(A4,'[1]WK 1 F9 2024'!$N$4:$N$102,0))</f>
        <v>54</v>
      </c>
      <c r="G4" s="112">
        <f>VLOOKUP($A4,'[1]2024 Sign Ups'!$A$2:$T$101,3,FALSE)</f>
        <v>9.8000000000000043</v>
      </c>
      <c r="H4" s="112">
        <f>AVERAGE(SMALL((D4:F4),{1,2,3}))-$E$1</f>
        <v>12.733333333333334</v>
      </c>
      <c r="I4" s="114">
        <f t="shared" si="1"/>
        <v>1</v>
      </c>
      <c r="J4" s="115">
        <v>2</v>
      </c>
      <c r="L4" s="117"/>
      <c r="M4" s="139"/>
      <c r="N4" s="140"/>
    </row>
    <row r="5" spans="1:50" ht="15.75" x14ac:dyDescent="0.25">
      <c r="A5" s="39" t="s">
        <v>34</v>
      </c>
      <c r="B5" s="111" t="str">
        <f>INDEX('[1]2024 Sign Ups'!$B$2:$B$101,MATCH(A5,'[1]2024 Sign Ups'!$A$2:$A$101,0))</f>
        <v>Y</v>
      </c>
      <c r="C5" s="111">
        <v>4</v>
      </c>
      <c r="D5" s="112">
        <f t="shared" si="0"/>
        <v>47.714285714285715</v>
      </c>
      <c r="E5" s="112">
        <f>D5</f>
        <v>47.714285714285715</v>
      </c>
      <c r="F5" s="113" t="str">
        <f>INDEX('[1]WK 1 F9 2024'!$Y$4:$Y$102, MATCH(A5,'[1]WK 1 F9 2024'!$N$4:$N$102,0))</f>
        <v/>
      </c>
      <c r="G5" s="112">
        <f>VLOOKUP($A5,'[1]2024 Sign Ups'!$A$2:$T$101,3,FALSE)</f>
        <v>12.314285714285717</v>
      </c>
      <c r="H5" s="112">
        <f>AVERAGE(SMALL((D5:F5),{1,2}))-$E$1</f>
        <v>12.314285714285717</v>
      </c>
      <c r="I5" s="114">
        <f t="shared" si="1"/>
        <v>0</v>
      </c>
      <c r="J5" s="115">
        <v>2</v>
      </c>
      <c r="L5" s="117"/>
      <c r="M5" s="139"/>
      <c r="N5" s="140"/>
    </row>
    <row r="6" spans="1:50" ht="17.25" customHeight="1" x14ac:dyDescent="0.25">
      <c r="A6" s="33" t="s">
        <v>37</v>
      </c>
      <c r="B6" s="111" t="str">
        <f>INDEX('[1]2024 Sign Ups'!$B$2:$B$101,MATCH(A6,'[1]2024 Sign Ups'!$A$2:$A$101,0))</f>
        <v>Y</v>
      </c>
      <c r="C6" s="111">
        <v>5</v>
      </c>
      <c r="D6" s="112">
        <f t="shared" si="0"/>
        <v>58.625</v>
      </c>
      <c r="E6" s="112">
        <f>D6</f>
        <v>58.625</v>
      </c>
      <c r="F6" s="113">
        <f>INDEX('[1]WK 1 F9 2024'!$Y$4:$Y$102, MATCH(A6,'[1]WK 1 F9 2024'!$N$4:$N$102,0))</f>
        <v>52</v>
      </c>
      <c r="G6" s="112">
        <f>VLOOKUP($A6,'[1]2024 Sign Ups'!$A$2:$T$101,3,FALSE)</f>
        <v>23.225000000000001</v>
      </c>
      <c r="H6" s="112">
        <f>AVERAGE(SMALL((D6:F6),{1,2,3}))-$E$1</f>
        <v>21.016666666666666</v>
      </c>
      <c r="I6" s="114">
        <f t="shared" si="1"/>
        <v>1</v>
      </c>
      <c r="J6" s="115">
        <v>2</v>
      </c>
      <c r="L6" s="117"/>
      <c r="M6" s="139"/>
      <c r="N6" s="140"/>
    </row>
    <row r="7" spans="1:50" s="120" customFormat="1" ht="18" x14ac:dyDescent="0.25">
      <c r="A7" s="33" t="s">
        <v>40</v>
      </c>
      <c r="B7" s="111" t="str">
        <f>INDEX('[1]2024 Sign Ups'!$B$2:$B$101,MATCH(A7,'[1]2024 Sign Ups'!$A$2:$A$101,0))</f>
        <v>Y</v>
      </c>
      <c r="C7" s="111">
        <v>3</v>
      </c>
      <c r="D7" s="112">
        <f t="shared" si="0"/>
        <v>43.166666666666664</v>
      </c>
      <c r="E7" s="112">
        <f>D7</f>
        <v>43.166666666666664</v>
      </c>
      <c r="F7" s="113">
        <f>INDEX('[1]WK 1 F9 2024'!$Y$4:$Y$102, MATCH(A7,'[1]WK 1 F9 2024'!$N$4:$N$102,0))</f>
        <v>47</v>
      </c>
      <c r="G7" s="112">
        <f>VLOOKUP($A7,'[1]2024 Sign Ups'!$A$2:$T$101,3,FALSE)</f>
        <v>7.7666666666666657</v>
      </c>
      <c r="H7" s="112">
        <f>AVERAGE(SMALL((D7:F7),{1,2,3}))-$E$1</f>
        <v>9.0444444444444372</v>
      </c>
      <c r="I7" s="114">
        <f t="shared" si="1"/>
        <v>1</v>
      </c>
      <c r="J7" s="115">
        <v>2</v>
      </c>
      <c r="K7" s="10"/>
      <c r="L7" s="117"/>
      <c r="M7" s="139"/>
      <c r="N7" s="140"/>
      <c r="O7" s="119"/>
      <c r="P7" s="119"/>
      <c r="Q7" s="119"/>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row>
    <row r="8" spans="1:50" ht="18.75" customHeight="1" x14ac:dyDescent="0.25">
      <c r="A8" s="33" t="s">
        <v>43</v>
      </c>
      <c r="B8" s="111" t="str">
        <f>INDEX('[1]2024 Sign Ups'!$B$2:$B$101,MATCH(A8,'[1]2024 Sign Ups'!$A$2:$A$101,0))</f>
        <v>New</v>
      </c>
      <c r="C8" s="111">
        <v>6</v>
      </c>
      <c r="D8" s="112">
        <f t="shared" si="0"/>
        <v>41.76</v>
      </c>
      <c r="E8" s="112" t="s">
        <v>76</v>
      </c>
      <c r="F8" s="113">
        <f>INDEX('[1]WK 1 F9 2024'!$Y$4:$Y$102, MATCH(A8,'[1]WK 1 F9 2024'!$N$4:$N$102,0))</f>
        <v>46</v>
      </c>
      <c r="G8" s="112">
        <f>(F8-$E$1)*0.6</f>
        <v>6.36</v>
      </c>
      <c r="H8" s="112" t="s">
        <v>76</v>
      </c>
      <c r="I8" s="114">
        <f t="shared" si="1"/>
        <v>1</v>
      </c>
      <c r="J8" s="115">
        <v>0</v>
      </c>
      <c r="L8" s="117"/>
      <c r="M8" s="139"/>
      <c r="N8" s="140"/>
      <c r="O8" s="121"/>
      <c r="P8" s="122"/>
      <c r="Q8" s="119"/>
    </row>
    <row r="9" spans="1:50" ht="18" x14ac:dyDescent="0.25">
      <c r="A9" s="33" t="s">
        <v>46</v>
      </c>
      <c r="B9" s="111" t="str">
        <f>INDEX('[1]2024 Sign Ups'!$B$2:$B$101,MATCH(A9,'[1]2024 Sign Ups'!$A$2:$A$101,0))</f>
        <v>New</v>
      </c>
      <c r="C9" s="111">
        <v>4</v>
      </c>
      <c r="D9" s="112" t="s">
        <v>76</v>
      </c>
      <c r="E9" s="112" t="str">
        <f>D9</f>
        <v>TBD</v>
      </c>
      <c r="F9" s="113">
        <f>INDEX('[1]WK 1 F9 2024'!$Y$4:$Y$102, MATCH(A9,'[1]WK 1 F9 2024'!$N$4:$N$102,0))</f>
        <v>41</v>
      </c>
      <c r="G9" s="112">
        <f>(F9-$E$1)*0.6</f>
        <v>3.3600000000000008</v>
      </c>
      <c r="H9" s="112" t="s">
        <v>76</v>
      </c>
      <c r="I9" s="114">
        <f t="shared" si="1"/>
        <v>1</v>
      </c>
      <c r="J9" s="115">
        <v>0</v>
      </c>
      <c r="L9" s="123"/>
      <c r="N9" s="124"/>
      <c r="O9" s="84"/>
      <c r="P9" s="85"/>
      <c r="Q9" s="119"/>
    </row>
    <row r="10" spans="1:50" ht="18" x14ac:dyDescent="0.25">
      <c r="A10" s="33" t="s">
        <v>49</v>
      </c>
      <c r="B10" s="111" t="str">
        <f>INDEX('[1]2024 Sign Ups'!$B$2:$B$101,MATCH(A10,'[1]2024 Sign Ups'!$A$2:$A$101,0))</f>
        <v>Y</v>
      </c>
      <c r="C10" s="111">
        <v>7</v>
      </c>
      <c r="D10" s="112">
        <f>G10+35.4</f>
        <v>42.6</v>
      </c>
      <c r="E10" s="112">
        <f>D10</f>
        <v>42.6</v>
      </c>
      <c r="F10" s="113">
        <f>INDEX('[1]WK 1 F9 2024'!$Y$4:$Y$102, MATCH(A10,'[1]WK 1 F9 2024'!$N$4:$N$102,0))</f>
        <v>43</v>
      </c>
      <c r="G10" s="112">
        <f>VLOOKUP($A10,'[1]2024 Sign Ups'!$A$2:$T$101,3,FALSE)</f>
        <v>7.2000000000000028</v>
      </c>
      <c r="H10" s="112">
        <f>AVERAGE(SMALL((D10:F10),{1,2,3}))-$E$1</f>
        <v>7.3333333333333286</v>
      </c>
      <c r="I10" s="114">
        <f t="shared" si="1"/>
        <v>1</v>
      </c>
      <c r="J10" s="115">
        <v>2</v>
      </c>
      <c r="L10" s="10" t="s">
        <v>179</v>
      </c>
      <c r="M10" s="72" t="s">
        <v>180</v>
      </c>
      <c r="N10" s="122"/>
      <c r="O10" s="84"/>
      <c r="P10" s="85"/>
      <c r="Q10" s="119"/>
    </row>
    <row r="11" spans="1:50" ht="18" x14ac:dyDescent="0.25">
      <c r="A11" s="33" t="s">
        <v>52</v>
      </c>
      <c r="B11" s="111" t="str">
        <f>INDEX('[1]2024 Sign Ups'!$B$2:$B$101,MATCH(A11,'[1]2024 Sign Ups'!$A$2:$A$101,0))</f>
        <v>Y</v>
      </c>
      <c r="C11" s="111">
        <v>8</v>
      </c>
      <c r="D11" s="112">
        <f>G11+35.4</f>
        <v>44.166666666666664</v>
      </c>
      <c r="E11" s="112">
        <f>D11</f>
        <v>44.166666666666664</v>
      </c>
      <c r="F11" s="113">
        <f>INDEX('[1]WK 1 F9 2024'!$Y$4:$Y$102, MATCH(A11,'[1]WK 1 F9 2024'!$N$4:$N$102,0))</f>
        <v>42</v>
      </c>
      <c r="G11" s="112">
        <f>VLOOKUP($A11,'[1]2024 Sign Ups'!$A$2:$T$101,3,FALSE)</f>
        <v>8.7666666666666657</v>
      </c>
      <c r="H11" s="112">
        <f>AVERAGE(SMALL((D11:F11),{1,2,3}))-$E$1</f>
        <v>8.0444444444444372</v>
      </c>
      <c r="I11" s="114">
        <f t="shared" si="1"/>
        <v>1</v>
      </c>
      <c r="J11" s="115">
        <v>2</v>
      </c>
      <c r="L11" s="116" t="s">
        <v>181</v>
      </c>
      <c r="M11" s="116"/>
      <c r="N11" s="119"/>
      <c r="Q11" s="119"/>
    </row>
    <row r="12" spans="1:50" ht="18" x14ac:dyDescent="0.25">
      <c r="A12" s="33" t="s">
        <v>55</v>
      </c>
      <c r="B12" s="111" t="str">
        <f>INDEX('[1]2024 Sign Ups'!$B$2:$B$101,MATCH(A12,'[1]2024 Sign Ups'!$A$2:$A$101,0))</f>
        <v>New</v>
      </c>
      <c r="C12" s="111">
        <v>7</v>
      </c>
      <c r="D12" s="112" t="s">
        <v>76</v>
      </c>
      <c r="E12" s="112" t="str">
        <f>D12</f>
        <v>TBD</v>
      </c>
      <c r="F12" s="113" t="str">
        <f>INDEX('[1]WK 1 F9 2024'!$Y$4:$Y$102, MATCH(A12,'[1]WK 1 F9 2024'!$N$4:$N$102,0))</f>
        <v/>
      </c>
      <c r="G12" s="112" t="s">
        <v>76</v>
      </c>
      <c r="H12" s="112" t="s">
        <v>76</v>
      </c>
      <c r="I12" s="114">
        <f t="shared" si="1"/>
        <v>0</v>
      </c>
      <c r="J12" s="115">
        <v>0</v>
      </c>
      <c r="L12" s="116" t="s">
        <v>182</v>
      </c>
      <c r="M12" s="118">
        <v>0.6</v>
      </c>
      <c r="N12" s="119"/>
      <c r="Q12" s="119"/>
    </row>
    <row r="13" spans="1:50" ht="18" x14ac:dyDescent="0.25">
      <c r="A13" s="33" t="s">
        <v>57</v>
      </c>
      <c r="B13" s="111" t="str">
        <f>INDEX('[1]2024 Sign Ups'!$B$2:$B$101,MATCH(A13,'[1]2024 Sign Ups'!$A$2:$A$101,0))</f>
        <v>New</v>
      </c>
      <c r="C13" s="111">
        <v>3</v>
      </c>
      <c r="D13" s="112">
        <f t="shared" ref="D13:D40" si="2">G13+35.4</f>
        <v>44.92</v>
      </c>
      <c r="E13" s="112" t="s">
        <v>76</v>
      </c>
      <c r="F13" s="113">
        <f>INDEX('[1]WK 1 F9 2024'!$Y$4:$Y$102, MATCH(A13,'[1]WK 1 F9 2024'!$N$4:$N$102,0))</f>
        <v>49</v>
      </c>
      <c r="G13" s="112">
        <f>(F13-$E$1)*0.7</f>
        <v>9.52</v>
      </c>
      <c r="H13" s="112" t="s">
        <v>76</v>
      </c>
      <c r="I13" s="114">
        <f t="shared" si="1"/>
        <v>1</v>
      </c>
      <c r="J13" s="115">
        <v>0</v>
      </c>
      <c r="L13" s="116" t="s">
        <v>183</v>
      </c>
      <c r="M13" s="118">
        <v>0.7</v>
      </c>
      <c r="N13" s="119"/>
    </row>
    <row r="14" spans="1:50" ht="18" x14ac:dyDescent="0.25">
      <c r="A14" s="33" t="s">
        <v>59</v>
      </c>
      <c r="B14" s="111" t="str">
        <f>INDEX('[1]2024 Sign Ups'!$B$2:$B$101,MATCH(A14,'[1]2024 Sign Ups'!$A$2:$A$101,0))</f>
        <v>Y</v>
      </c>
      <c r="C14" s="111">
        <v>3</v>
      </c>
      <c r="D14" s="112">
        <f t="shared" si="2"/>
        <v>47.666666666666664</v>
      </c>
      <c r="E14" s="112">
        <f t="shared" ref="E14:E28" si="3">D14</f>
        <v>47.666666666666664</v>
      </c>
      <c r="F14" s="113">
        <f>INDEX('[1]WK 1 F9 2024'!$Y$4:$Y$102, MATCH(A14,'[1]WK 1 F9 2024'!$N$4:$N$102,0))</f>
        <v>54</v>
      </c>
      <c r="G14" s="112">
        <f>VLOOKUP($A14,'[1]2024 Sign Ups'!$A$2:$T$101,3,FALSE)</f>
        <v>12.266666666666666</v>
      </c>
      <c r="H14" s="112">
        <f>AVERAGE(SMALL((D14:F14),{1,2,3}))-$E$1</f>
        <v>14.377777777777773</v>
      </c>
      <c r="I14" s="114">
        <f t="shared" si="1"/>
        <v>1</v>
      </c>
      <c r="J14" s="115">
        <v>2</v>
      </c>
      <c r="L14" s="116" t="s">
        <v>184</v>
      </c>
      <c r="M14" s="118">
        <v>0.8</v>
      </c>
      <c r="N14" s="119"/>
    </row>
    <row r="15" spans="1:50" s="120" customFormat="1" ht="15.75" x14ac:dyDescent="0.25">
      <c r="A15" s="33" t="s">
        <v>61</v>
      </c>
      <c r="B15" s="111" t="str">
        <f>INDEX('[1]2024 Sign Ups'!$B$2:$B$101,MATCH(A15,'[1]2024 Sign Ups'!$A$2:$A$101,0))</f>
        <v>Y</v>
      </c>
      <c r="C15" s="111">
        <v>10</v>
      </c>
      <c r="D15" s="112">
        <f t="shared" si="2"/>
        <v>49.428571428571431</v>
      </c>
      <c r="E15" s="112">
        <f t="shared" si="3"/>
        <v>49.428571428571431</v>
      </c>
      <c r="F15" s="113">
        <f>INDEX('[1]WK 1 F9 2024'!$Y$4:$Y$102, MATCH(A15,'[1]WK 1 F9 2024'!$N$4:$N$102,0))</f>
        <v>45</v>
      </c>
      <c r="G15" s="112">
        <f>VLOOKUP($A15,'[1]2024 Sign Ups'!$A$2:$T$101,3,FALSE)</f>
        <v>14.028571428571432</v>
      </c>
      <c r="H15" s="112">
        <f>AVERAGE(SMALL((D15:F15),{1,2,3}))-$E$1</f>
        <v>12.552380952380958</v>
      </c>
      <c r="I15" s="114">
        <f t="shared" si="1"/>
        <v>1</v>
      </c>
      <c r="J15" s="115">
        <v>2</v>
      </c>
      <c r="K15" s="10"/>
      <c r="L15" s="116" t="s">
        <v>185</v>
      </c>
      <c r="M15" s="118">
        <v>0.9</v>
      </c>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row>
    <row r="16" spans="1:50" ht="15.75" x14ac:dyDescent="0.25">
      <c r="A16" s="33" t="s">
        <v>62</v>
      </c>
      <c r="B16" s="111" t="str">
        <f>INDEX('[1]2024 Sign Ups'!$B$2:$B$101,MATCH(A16,'[1]2024 Sign Ups'!$A$2:$A$101,0))</f>
        <v>Y</v>
      </c>
      <c r="C16" s="111">
        <v>6</v>
      </c>
      <c r="D16" s="112">
        <f t="shared" si="2"/>
        <v>47.8</v>
      </c>
      <c r="E16" s="112">
        <f t="shared" si="3"/>
        <v>47.8</v>
      </c>
      <c r="F16" s="113">
        <f>INDEX('[1]WK 1 F9 2024'!$Y$4:$Y$102, MATCH(A16,'[1]WK 1 F9 2024'!$N$4:$N$102,0))</f>
        <v>48</v>
      </c>
      <c r="G16" s="112">
        <f>VLOOKUP($A16,'[1]2024 Sign Ups'!$A$2:$T$101,3,FALSE)</f>
        <v>12.399999999999999</v>
      </c>
      <c r="H16" s="112">
        <f>AVERAGE(SMALL((D16:F16),{1,2,3}))-$E$1</f>
        <v>12.466666666666669</v>
      </c>
      <c r="I16" s="114">
        <f t="shared" si="1"/>
        <v>1</v>
      </c>
      <c r="J16" s="115">
        <v>2</v>
      </c>
      <c r="L16" s="125" t="s">
        <v>186</v>
      </c>
    </row>
    <row r="17" spans="1:50" ht="15.75" x14ac:dyDescent="0.25">
      <c r="A17" s="33" t="s">
        <v>65</v>
      </c>
      <c r="B17" s="111" t="str">
        <f>INDEX('[1]2024 Sign Ups'!$B$2:$B$101,MATCH(A17,'[1]2024 Sign Ups'!$A$2:$A$101,0))</f>
        <v>Y</v>
      </c>
      <c r="C17" s="111">
        <v>8</v>
      </c>
      <c r="D17" s="112">
        <f t="shared" si="2"/>
        <v>41.5</v>
      </c>
      <c r="E17" s="112">
        <f t="shared" si="3"/>
        <v>41.5</v>
      </c>
      <c r="F17" s="113" t="str">
        <f>INDEX('[1]WK 1 F9 2024'!$Y$4:$Y$102, MATCH(A17,'[1]WK 1 F9 2024'!$N$4:$N$102,0))</f>
        <v/>
      </c>
      <c r="G17" s="112">
        <f>VLOOKUP($A17,'[1]2024 Sign Ups'!$A$2:$T$101,3,FALSE)</f>
        <v>6.1000000000000014</v>
      </c>
      <c r="H17" s="112">
        <f>AVERAGE(SMALL((D17:F17),{1,2}))-$E$1</f>
        <v>6.1000000000000014</v>
      </c>
      <c r="I17" s="114">
        <f t="shared" si="1"/>
        <v>0</v>
      </c>
      <c r="J17" s="115">
        <v>2</v>
      </c>
      <c r="L17" s="126" t="s">
        <v>187</v>
      </c>
      <c r="M17" s="126"/>
      <c r="N17" s="126"/>
      <c r="O17" s="126"/>
      <c r="P17" s="126"/>
      <c r="Q17" s="126"/>
      <c r="R17" s="126"/>
      <c r="S17" s="126"/>
      <c r="T17" s="126"/>
    </row>
    <row r="18" spans="1:50" s="120" customFormat="1" ht="15.75" x14ac:dyDescent="0.25">
      <c r="A18" s="55" t="s">
        <v>68</v>
      </c>
      <c r="B18" s="111" t="str">
        <f>INDEX('[1]2024 Sign Ups'!$B$2:$B$101,MATCH(A18,'[1]2024 Sign Ups'!$A$2:$A$101,0))</f>
        <v>Y</v>
      </c>
      <c r="C18" s="111">
        <v>3</v>
      </c>
      <c r="D18" s="112">
        <f t="shared" si="2"/>
        <v>41.375</v>
      </c>
      <c r="E18" s="112">
        <f t="shared" si="3"/>
        <v>41.375</v>
      </c>
      <c r="F18" s="113">
        <f>INDEX('[1]WK 1 F9 2024'!$Y$4:$Y$102, MATCH(A18,'[1]WK 1 F9 2024'!$N$4:$N$102,0))</f>
        <v>41</v>
      </c>
      <c r="G18" s="112">
        <f>VLOOKUP($A18,'[1]2024 Sign Ups'!$A$2:$T$101,3,FALSE)</f>
        <v>5.9750000000000014</v>
      </c>
      <c r="H18" s="112">
        <f>AVERAGE(SMALL((D18:F18),{1,2,3}))-$E$1</f>
        <v>5.8500000000000014</v>
      </c>
      <c r="I18" s="114">
        <f t="shared" si="1"/>
        <v>1</v>
      </c>
      <c r="J18" s="115">
        <v>2</v>
      </c>
      <c r="K18" s="10"/>
      <c r="L18" s="10"/>
      <c r="M18" s="126" t="s">
        <v>188</v>
      </c>
      <c r="N18" s="126"/>
      <c r="O18" s="126"/>
      <c r="P18" s="126"/>
      <c r="Q18" s="127"/>
      <c r="R18" s="126"/>
      <c r="S18" s="126"/>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row>
    <row r="19" spans="1:50" ht="15.75" x14ac:dyDescent="0.25">
      <c r="A19" s="55" t="s">
        <v>70</v>
      </c>
      <c r="B19" s="111" t="str">
        <f>INDEX('[1]2024 Sign Ups'!$B$2:$B$101,MATCH(A19,'[1]2024 Sign Ups'!$A$2:$A$101,0))</f>
        <v>Y</v>
      </c>
      <c r="C19" s="111">
        <v>8</v>
      </c>
      <c r="D19" s="112">
        <f t="shared" si="2"/>
        <v>50.125</v>
      </c>
      <c r="E19" s="112">
        <f t="shared" si="3"/>
        <v>50.125</v>
      </c>
      <c r="F19" s="113" t="str">
        <f>INDEX('[1]WK 1 F9 2024'!$Y$4:$Y$102, MATCH(A19,'[1]WK 1 F9 2024'!$N$4:$N$102,0))</f>
        <v/>
      </c>
      <c r="G19" s="112">
        <f>VLOOKUP($A19,'[1]2024 Sign Ups'!$A$2:$T$101,3,FALSE)</f>
        <v>14.725000000000001</v>
      </c>
      <c r="H19" s="112">
        <f>AVERAGE(SMALL((D19:F19),{1,2}))-$E$1</f>
        <v>14.725000000000001</v>
      </c>
      <c r="I19" s="114">
        <f t="shared" si="1"/>
        <v>0</v>
      </c>
      <c r="J19" s="115">
        <v>2</v>
      </c>
      <c r="L19" s="126" t="s">
        <v>189</v>
      </c>
      <c r="M19" s="126"/>
      <c r="N19" s="126"/>
      <c r="O19" s="126"/>
      <c r="P19" s="126"/>
      <c r="Q19" s="126"/>
      <c r="R19" s="126"/>
      <c r="S19" s="126"/>
      <c r="T19" s="126"/>
    </row>
    <row r="20" spans="1:50" ht="15.75" x14ac:dyDescent="0.25">
      <c r="A20" s="33" t="s">
        <v>72</v>
      </c>
      <c r="B20" s="111" t="str">
        <f>INDEX('[1]2024 Sign Ups'!$B$2:$B$101,MATCH(A20,'[1]2024 Sign Ups'!$A$2:$A$101,0))</f>
        <v>Y</v>
      </c>
      <c r="C20" s="111">
        <v>8</v>
      </c>
      <c r="D20" s="112">
        <f t="shared" si="2"/>
        <v>38.857142857142854</v>
      </c>
      <c r="E20" s="34">
        <f t="shared" si="3"/>
        <v>38.857142857142854</v>
      </c>
      <c r="F20" s="113">
        <f>INDEX('[1]WK 1 F9 2024'!$Y$4:$Y$102, MATCH(A20,'[1]WK 1 F9 2024'!$N$4:$N$102,0))</f>
        <v>42</v>
      </c>
      <c r="G20" s="112">
        <f>VLOOKUP($A20,'[1]2024 Sign Ups'!$A$2:$T$101,3,FALSE)</f>
        <v>3.4571428571428555</v>
      </c>
      <c r="H20" s="112">
        <f>AVERAGE(SMALL((D20:F20),{1,2,3}))-$E$1</f>
        <v>4.5047619047619065</v>
      </c>
      <c r="I20" s="114">
        <f t="shared" si="1"/>
        <v>1</v>
      </c>
      <c r="J20" s="115">
        <v>2</v>
      </c>
      <c r="L20" s="10" t="s">
        <v>190</v>
      </c>
    </row>
    <row r="21" spans="1:50" s="120" customFormat="1" ht="15.75" x14ac:dyDescent="0.25">
      <c r="A21" s="33" t="s">
        <v>75</v>
      </c>
      <c r="B21" s="111" t="str">
        <f>INDEX('[1]2024 Sign Ups'!$B$2:$B$101,MATCH(A21,'[1]2024 Sign Ups'!$A$2:$A$101,0))</f>
        <v>Y</v>
      </c>
      <c r="C21" s="111">
        <v>5</v>
      </c>
      <c r="D21" s="112">
        <f t="shared" si="2"/>
        <v>46.2</v>
      </c>
      <c r="E21" s="112">
        <f t="shared" si="3"/>
        <v>46.2</v>
      </c>
      <c r="F21" s="113" t="str">
        <f>INDEX('[1]WK 1 F9 2024'!$Y$4:$Y$102, MATCH(A21,'[1]WK 1 F9 2024'!$N$4:$N$102,0))</f>
        <v/>
      </c>
      <c r="G21" s="112">
        <f>VLOOKUP($A21,'[1]2024 Sign Ups'!$A$2:$T$101,3,FALSE)</f>
        <v>10.800000000000004</v>
      </c>
      <c r="H21" s="112">
        <f>AVERAGE(SMALL((D21:F21),{1,2}))-$E$1</f>
        <v>10.800000000000004</v>
      </c>
      <c r="I21" s="114">
        <f t="shared" si="1"/>
        <v>0</v>
      </c>
      <c r="J21" s="115">
        <v>2</v>
      </c>
      <c r="K21" s="10"/>
      <c r="L21" s="126" t="s">
        <v>191</v>
      </c>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row>
    <row r="22" spans="1:50" ht="15.75" x14ac:dyDescent="0.25">
      <c r="A22" s="33" t="s">
        <v>32</v>
      </c>
      <c r="B22" s="111" t="str">
        <f>INDEX('[1]2024 Sign Ups'!$B$2:$B$101,MATCH(A22,'[1]2024 Sign Ups'!$A$2:$A$101,0))</f>
        <v>Y</v>
      </c>
      <c r="C22" s="111">
        <v>1</v>
      </c>
      <c r="D22" s="112">
        <f t="shared" si="2"/>
        <v>41.142857142857146</v>
      </c>
      <c r="E22" s="112">
        <f t="shared" si="3"/>
        <v>41.142857142857146</v>
      </c>
      <c r="F22" s="113">
        <f>INDEX('[1]WK 1 F9 2024'!$Y$4:$Y$102, MATCH(A22,'[1]WK 1 F9 2024'!$N$4:$N$102,0))</f>
        <v>39</v>
      </c>
      <c r="G22" s="112">
        <f>VLOOKUP($A22,'[1]2024 Sign Ups'!$A$2:$T$101,3,FALSE)</f>
        <v>5.7428571428571473</v>
      </c>
      <c r="H22" s="112">
        <f>AVERAGE(SMALL((D22:F22),{1,2,3}))-$E$1</f>
        <v>5.0285714285714249</v>
      </c>
      <c r="I22" s="114">
        <f t="shared" si="1"/>
        <v>1</v>
      </c>
      <c r="J22" s="115">
        <v>2</v>
      </c>
    </row>
    <row r="23" spans="1:50" ht="15.75" x14ac:dyDescent="0.25">
      <c r="A23" s="33" t="s">
        <v>79</v>
      </c>
      <c r="B23" s="111" t="str">
        <f>INDEX('[1]2024 Sign Ups'!$B$2:$B$101,MATCH(A23,'[1]2024 Sign Ups'!$A$2:$A$101,0))</f>
        <v>Y</v>
      </c>
      <c r="C23" s="111">
        <v>5</v>
      </c>
      <c r="D23" s="112">
        <f t="shared" si="2"/>
        <v>41.5</v>
      </c>
      <c r="E23" s="112">
        <f t="shared" si="3"/>
        <v>41.5</v>
      </c>
      <c r="F23" s="113">
        <f>INDEX('[1]WK 1 F9 2024'!$Y$4:$Y$102, MATCH(A23,'[1]WK 1 F9 2024'!$N$4:$N$102,0))</f>
        <v>46</v>
      </c>
      <c r="G23" s="112">
        <f>VLOOKUP($A23,'[1]2024 Sign Ups'!$A$2:$T$101,3,FALSE)</f>
        <v>6.1000000000000014</v>
      </c>
      <c r="H23" s="112">
        <f>AVERAGE(SMALL((D23:F23),{1,2,3}))-$E$1</f>
        <v>7.6000000000000014</v>
      </c>
      <c r="I23" s="114">
        <f t="shared" si="1"/>
        <v>1</v>
      </c>
      <c r="J23" s="115">
        <v>2</v>
      </c>
    </row>
    <row r="24" spans="1:50" ht="15.75" x14ac:dyDescent="0.25">
      <c r="A24" s="33" t="s">
        <v>35</v>
      </c>
      <c r="B24" s="111" t="str">
        <f>INDEX('[1]2024 Sign Ups'!$B$2:$B$101,MATCH(A24,'[1]2024 Sign Ups'!$A$2:$A$101,0))</f>
        <v>Y</v>
      </c>
      <c r="C24" s="111">
        <v>1</v>
      </c>
      <c r="D24" s="112">
        <f t="shared" si="2"/>
        <v>43.5</v>
      </c>
      <c r="E24" s="112">
        <f t="shared" si="3"/>
        <v>43.5</v>
      </c>
      <c r="F24" s="113">
        <f>INDEX('[1]WK 1 F9 2024'!$Y$4:$Y$102, MATCH(A24,'[1]WK 1 F9 2024'!$N$4:$N$102,0))</f>
        <v>44</v>
      </c>
      <c r="G24" s="112">
        <f>VLOOKUP($A24,'[1]2024 Sign Ups'!$A$2:$T$101,3,FALSE)</f>
        <v>8.1000000000000014</v>
      </c>
      <c r="H24" s="112">
        <f>AVERAGE(SMALL((D24:F24),{1,2,3}))-$E$1</f>
        <v>8.2666666666666657</v>
      </c>
      <c r="I24" s="114">
        <f t="shared" si="1"/>
        <v>1</v>
      </c>
      <c r="J24" s="115">
        <v>2</v>
      </c>
    </row>
    <row r="25" spans="1:50" ht="15.75" x14ac:dyDescent="0.25">
      <c r="A25" s="33" t="s">
        <v>84</v>
      </c>
      <c r="B25" s="111" t="str">
        <f>INDEX('[1]2024 Sign Ups'!$B$2:$B$101,MATCH(A25,'[1]2024 Sign Ups'!$A$2:$A$101,0))</f>
        <v>Y</v>
      </c>
      <c r="C25" s="111">
        <v>8</v>
      </c>
      <c r="D25" s="112">
        <f t="shared" si="2"/>
        <v>47.875</v>
      </c>
      <c r="E25" s="112">
        <f t="shared" si="3"/>
        <v>47.875</v>
      </c>
      <c r="F25" s="113">
        <f>INDEX('[1]WK 1 F9 2024'!$Y$4:$Y$102, MATCH(A25,'[1]WK 1 F9 2024'!$N$4:$N$102,0))</f>
        <v>50</v>
      </c>
      <c r="G25" s="112">
        <f>VLOOKUP($A25,'[1]2024 Sign Ups'!$A$2:$T$101,3,FALSE)</f>
        <v>12.475000000000001</v>
      </c>
      <c r="H25" s="112">
        <f>AVERAGE(SMALL((D25:F25),{1,2,3}))-$E$1</f>
        <v>13.183333333333337</v>
      </c>
      <c r="I25" s="114">
        <f t="shared" si="1"/>
        <v>1</v>
      </c>
      <c r="J25" s="115">
        <v>2</v>
      </c>
    </row>
    <row r="26" spans="1:50" ht="15.75" x14ac:dyDescent="0.25">
      <c r="A26" s="33" t="s">
        <v>86</v>
      </c>
      <c r="B26" s="111" t="str">
        <f>INDEX('[1]2024 Sign Ups'!$B$2:$B$101,MATCH(A26,'[1]2024 Sign Ups'!$A$2:$A$101,0))</f>
        <v>Y</v>
      </c>
      <c r="C26" s="111">
        <v>6</v>
      </c>
      <c r="D26" s="112">
        <f t="shared" si="2"/>
        <v>56.571428571428569</v>
      </c>
      <c r="E26" s="112">
        <f t="shared" si="3"/>
        <v>56.571428571428569</v>
      </c>
      <c r="F26" s="113">
        <f>INDEX('[1]WK 1 F9 2024'!$Y$4:$Y$102, MATCH(A26,'[1]WK 1 F9 2024'!$N$4:$N$102,0))</f>
        <v>57</v>
      </c>
      <c r="G26" s="112">
        <f>VLOOKUP($A26,'[1]2024 Sign Ups'!$A$2:$T$101,3,FALSE)</f>
        <v>21.171428571428571</v>
      </c>
      <c r="H26" s="112">
        <f>AVERAGE(SMALL((D26:F26),{1,2,3}))-$E$1</f>
        <v>21.314285714285717</v>
      </c>
      <c r="I26" s="114">
        <f t="shared" si="1"/>
        <v>1</v>
      </c>
      <c r="J26" s="115">
        <v>2</v>
      </c>
    </row>
    <row r="27" spans="1:50" ht="15.75" x14ac:dyDescent="0.25">
      <c r="A27" s="33" t="s">
        <v>88</v>
      </c>
      <c r="B27" s="111" t="str">
        <f>INDEX('[1]2024 Sign Ups'!$B$2:$B$101,MATCH(A27,'[1]2024 Sign Ups'!$A$2:$A$101,0))</f>
        <v>Y</v>
      </c>
      <c r="C27" s="111">
        <v>6</v>
      </c>
      <c r="D27" s="112">
        <f t="shared" si="2"/>
        <v>37</v>
      </c>
      <c r="E27" s="112">
        <f t="shared" si="3"/>
        <v>37</v>
      </c>
      <c r="F27" s="113">
        <f>INDEX('[1]WK 1 F9 2024'!$Y$4:$Y$102, MATCH(A27,'[1]WK 1 F9 2024'!$N$4:$N$102,0))</f>
        <v>39</v>
      </c>
      <c r="G27" s="112">
        <f>VLOOKUP($A27,'[1]2024 Sign Ups'!$A$2:$T$101,3,FALSE)</f>
        <v>1.6000000000000014</v>
      </c>
      <c r="H27" s="112">
        <f>AVERAGE(SMALL((D27:F27),{1,2,3}))-$E$1</f>
        <v>2.2666666666666657</v>
      </c>
      <c r="I27" s="114">
        <f t="shared" si="1"/>
        <v>1</v>
      </c>
      <c r="J27" s="115">
        <v>2</v>
      </c>
    </row>
    <row r="28" spans="1:50" ht="15.75" x14ac:dyDescent="0.25">
      <c r="A28" s="33" t="s">
        <v>90</v>
      </c>
      <c r="B28" s="111" t="str">
        <f>INDEX('[1]2024 Sign Ups'!$B$2:$B$101,MATCH(A28,'[1]2024 Sign Ups'!$A$2:$A$101,0))</f>
        <v>Y</v>
      </c>
      <c r="C28" s="111">
        <v>8</v>
      </c>
      <c r="D28" s="112">
        <f t="shared" si="2"/>
        <v>42.375</v>
      </c>
      <c r="E28" s="112">
        <f t="shared" si="3"/>
        <v>42.375</v>
      </c>
      <c r="F28" s="113">
        <f>INDEX('[1]WK 1 F9 2024'!$Y$4:$Y$102, MATCH(A28,'[1]WK 1 F9 2024'!$N$4:$N$102,0))</f>
        <v>47</v>
      </c>
      <c r="G28" s="112">
        <f>VLOOKUP($A28,'[1]2024 Sign Ups'!$A$2:$T$101,3,FALSE)</f>
        <v>6.9750000000000014</v>
      </c>
      <c r="H28" s="112">
        <f>AVERAGE(SMALL((D28:F28),{1,2,3}))-$E$1</f>
        <v>8.5166666666666657</v>
      </c>
      <c r="I28" s="114">
        <f t="shared" si="1"/>
        <v>1</v>
      </c>
      <c r="J28" s="115">
        <v>2</v>
      </c>
    </row>
    <row r="29" spans="1:50" ht="15.75" x14ac:dyDescent="0.25">
      <c r="A29" s="33" t="s">
        <v>48</v>
      </c>
      <c r="B29" s="111" t="str">
        <f>INDEX('[1]2024 Sign Ups'!$B$2:$B$101,MATCH(A29,'[1]2024 Sign Ups'!$A$2:$A$101,0))</f>
        <v>New</v>
      </c>
      <c r="C29" s="111">
        <v>2</v>
      </c>
      <c r="D29" s="112">
        <f t="shared" si="2"/>
        <v>47.019999999999996</v>
      </c>
      <c r="E29" s="112" t="s">
        <v>76</v>
      </c>
      <c r="F29" s="113">
        <f>INDEX('[1]WK 1 F9 2024'!$Y$4:$Y$102, MATCH(A29,'[1]WK 1 F9 2024'!$N$4:$N$102,0))</f>
        <v>52</v>
      </c>
      <c r="G29" s="112">
        <f>(F29-$E$1)*0.7</f>
        <v>11.620000000000001</v>
      </c>
      <c r="H29" s="112" t="s">
        <v>76</v>
      </c>
      <c r="I29" s="114">
        <f t="shared" si="1"/>
        <v>1</v>
      </c>
      <c r="J29" s="115">
        <v>0</v>
      </c>
    </row>
    <row r="30" spans="1:50" ht="15.75" x14ac:dyDescent="0.25">
      <c r="A30" s="33" t="s">
        <v>33</v>
      </c>
      <c r="B30" s="111" t="str">
        <f>INDEX('[1]2024 Sign Ups'!$B$2:$B$101,MATCH(A30,'[1]2024 Sign Ups'!$A$2:$A$101,0))</f>
        <v>Y</v>
      </c>
      <c r="C30" s="111">
        <v>2</v>
      </c>
      <c r="D30" s="112">
        <f t="shared" si="2"/>
        <v>35.5</v>
      </c>
      <c r="E30" s="112">
        <f t="shared" ref="E30:E36" si="4">D30</f>
        <v>35.5</v>
      </c>
      <c r="F30" s="113">
        <f>INDEX('[1]WK 1 F9 2024'!$Y$4:$Y$102, MATCH(A30,'[1]WK 1 F9 2024'!$N$4:$N$102,0))</f>
        <v>35</v>
      </c>
      <c r="G30" s="112">
        <f>VLOOKUP($A30,'[1]2024 Sign Ups'!$A$2:$T$101,3,FALSE)</f>
        <v>0.10000000000000142</v>
      </c>
      <c r="H30" s="112">
        <f>AVERAGE(SMALL((D30:F30),{1,2,3}))-$E$1</f>
        <v>-6.6666666666662877E-2</v>
      </c>
      <c r="I30" s="114">
        <f t="shared" si="1"/>
        <v>1</v>
      </c>
      <c r="J30" s="115">
        <v>2</v>
      </c>
    </row>
    <row r="31" spans="1:50" ht="15.75" x14ac:dyDescent="0.25">
      <c r="A31" s="33" t="s">
        <v>77</v>
      </c>
      <c r="B31" s="111" t="str">
        <f>INDEX('[1]2024 Sign Ups'!$B$2:$B$101,MATCH(A31,'[1]2024 Sign Ups'!$A$2:$A$101,0))</f>
        <v>Y</v>
      </c>
      <c r="C31" s="111">
        <v>10</v>
      </c>
      <c r="D31" s="112">
        <f t="shared" si="2"/>
        <v>42.125</v>
      </c>
      <c r="E31" s="112">
        <f t="shared" si="4"/>
        <v>42.125</v>
      </c>
      <c r="F31" s="113">
        <f>INDEX('[1]WK 1 F9 2024'!$Y$4:$Y$102, MATCH(A31,'[1]WK 1 F9 2024'!$N$4:$N$102,0))</f>
        <v>44</v>
      </c>
      <c r="G31" s="112">
        <f>VLOOKUP($A31,'[1]2024 Sign Ups'!$A$2:$T$101,3,FALSE)</f>
        <v>6.7250000000000014</v>
      </c>
      <c r="H31" s="112">
        <f>AVERAGE(SMALL((D31:F31),{1,2,3}))-$E$1</f>
        <v>7.3500000000000014</v>
      </c>
      <c r="I31" s="114">
        <f t="shared" si="1"/>
        <v>1</v>
      </c>
      <c r="J31" s="115">
        <v>2</v>
      </c>
    </row>
    <row r="32" spans="1:50" ht="15.75" x14ac:dyDescent="0.25">
      <c r="A32" s="33" t="s">
        <v>93</v>
      </c>
      <c r="B32" s="111" t="str">
        <f>INDEX('[1]2024 Sign Ups'!$B$2:$B$101,MATCH(A32,'[1]2024 Sign Ups'!$A$2:$A$101,0))</f>
        <v>Y</v>
      </c>
      <c r="C32" s="111">
        <v>5</v>
      </c>
      <c r="D32" s="112">
        <f t="shared" si="2"/>
        <v>43.916666666666664</v>
      </c>
      <c r="E32" s="112">
        <f t="shared" si="4"/>
        <v>43.916666666666664</v>
      </c>
      <c r="F32" s="113">
        <f>INDEX('[1]WK 1 F9 2024'!$Y$4:$Y$102, MATCH(A32,'[1]WK 1 F9 2024'!$N$4:$N$102,0))</f>
        <v>45</v>
      </c>
      <c r="G32" s="112">
        <f>VLOOKUP($A32,'[1]2024 Sign Ups'!$A$2:$T$101,3,FALSE)</f>
        <v>8.5166666666666657</v>
      </c>
      <c r="H32" s="112">
        <f>AVERAGE(SMALL((D32:F32),{1,2,3}))-$E$1</f>
        <v>8.8777777777777729</v>
      </c>
      <c r="I32" s="114">
        <f t="shared" si="1"/>
        <v>1</v>
      </c>
      <c r="J32" s="115">
        <v>2</v>
      </c>
    </row>
    <row r="33" spans="1:10" ht="15.75" x14ac:dyDescent="0.25">
      <c r="A33" s="39" t="s">
        <v>96</v>
      </c>
      <c r="B33" s="111" t="str">
        <f>INDEX('[1]2024 Sign Ups'!$B$2:$B$101,MATCH(A33,'[1]2024 Sign Ups'!$A$2:$A$101,0))</f>
        <v>Y</v>
      </c>
      <c r="C33" s="111">
        <v>9</v>
      </c>
      <c r="D33" s="112">
        <f t="shared" si="2"/>
        <v>41.625</v>
      </c>
      <c r="E33" s="112">
        <f t="shared" si="4"/>
        <v>41.625</v>
      </c>
      <c r="F33" s="113">
        <f>INDEX('[1]WK 1 F9 2024'!$Y$4:$Y$102, MATCH(A33,'[1]WK 1 F9 2024'!$N$4:$N$102,0))</f>
        <v>47</v>
      </c>
      <c r="G33" s="112">
        <f>VLOOKUP($A33,'[1]2024 Sign Ups'!$A$2:$T$101,3,FALSE)</f>
        <v>6.2250000000000014</v>
      </c>
      <c r="H33" s="112">
        <f>AVERAGE(SMALL((D33:F33),{1,2,3}))-$E$1</f>
        <v>8.0166666666666657</v>
      </c>
      <c r="I33" s="114">
        <f t="shared" si="1"/>
        <v>1</v>
      </c>
      <c r="J33" s="115">
        <v>2</v>
      </c>
    </row>
    <row r="34" spans="1:10" ht="15.75" x14ac:dyDescent="0.25">
      <c r="A34" s="33" t="s">
        <v>41</v>
      </c>
      <c r="B34" s="111" t="str">
        <f>INDEX('[1]2024 Sign Ups'!$B$2:$B$101,MATCH(A34,'[1]2024 Sign Ups'!$A$2:$A$101,0))</f>
        <v>Y</v>
      </c>
      <c r="C34" s="111">
        <v>1</v>
      </c>
      <c r="D34" s="112">
        <f t="shared" si="2"/>
        <v>41.142857142857146</v>
      </c>
      <c r="E34" s="112">
        <f t="shared" si="4"/>
        <v>41.142857142857146</v>
      </c>
      <c r="F34" s="113">
        <f>INDEX('[1]WK 1 F9 2024'!$Y$4:$Y$102, MATCH(A34,'[1]WK 1 F9 2024'!$N$4:$N$102,0))</f>
        <v>44</v>
      </c>
      <c r="G34" s="112">
        <f>VLOOKUP($A34,'[1]2024 Sign Ups'!$A$2:$T$101,3,FALSE)</f>
        <v>5.7428571428571473</v>
      </c>
      <c r="H34" s="112">
        <f>AVERAGE(SMALL((D34:F34),{1,2,3}))-$E$1</f>
        <v>6.6952380952380963</v>
      </c>
      <c r="I34" s="114">
        <f t="shared" si="1"/>
        <v>1</v>
      </c>
      <c r="J34" s="115">
        <v>2</v>
      </c>
    </row>
    <row r="35" spans="1:10" ht="15.75" x14ac:dyDescent="0.25">
      <c r="A35" s="33" t="s">
        <v>83</v>
      </c>
      <c r="B35" s="111" t="str">
        <f>INDEX('[1]2024 Sign Ups'!$B$2:$B$101,MATCH(A35,'[1]2024 Sign Ups'!$A$2:$A$101,0))</f>
        <v>Y</v>
      </c>
      <c r="C35" s="111">
        <v>10</v>
      </c>
      <c r="D35" s="112">
        <f t="shared" si="2"/>
        <v>39.857142857142854</v>
      </c>
      <c r="E35" s="112">
        <f t="shared" si="4"/>
        <v>39.857142857142854</v>
      </c>
      <c r="F35" s="113">
        <f>INDEX('[1]WK 1 F9 2024'!$Y$4:$Y$102, MATCH(A35,'[1]WK 1 F9 2024'!$N$4:$N$102,0))</f>
        <v>44</v>
      </c>
      <c r="G35" s="112">
        <f>VLOOKUP($A35,'[1]2024 Sign Ups'!$A$2:$T$101,3,FALSE)</f>
        <v>4.4571428571428555</v>
      </c>
      <c r="H35" s="112">
        <f>AVERAGE(SMALL((D35:F35),{1,2,3}))-$E$1</f>
        <v>5.8380952380952351</v>
      </c>
      <c r="I35" s="114">
        <f t="shared" ref="I35:I66" si="5">COUNT(F35:F35)</f>
        <v>1</v>
      </c>
      <c r="J35" s="115">
        <v>2</v>
      </c>
    </row>
    <row r="36" spans="1:10" ht="15.75" x14ac:dyDescent="0.25">
      <c r="A36" s="33" t="s">
        <v>103</v>
      </c>
      <c r="B36" s="111" t="str">
        <f>INDEX('[1]2024 Sign Ups'!$B$2:$B$101,MATCH(A36,'[1]2024 Sign Ups'!$A$2:$A$101,0))</f>
        <v>Y</v>
      </c>
      <c r="C36" s="111">
        <v>6</v>
      </c>
      <c r="D36" s="112">
        <f t="shared" si="2"/>
        <v>42.666666666666664</v>
      </c>
      <c r="E36" s="112">
        <f t="shared" si="4"/>
        <v>42.666666666666664</v>
      </c>
      <c r="F36" s="113">
        <f>INDEX('[1]WK 1 F9 2024'!$Y$4:$Y$102, MATCH(A36,'[1]WK 1 F9 2024'!$N$4:$N$102,0))</f>
        <v>44</v>
      </c>
      <c r="G36" s="112">
        <f>VLOOKUP($A36,'[1]2024 Sign Ups'!$A$2:$T$101,3,FALSE)</f>
        <v>7.2666666666666657</v>
      </c>
      <c r="H36" s="112">
        <f>AVERAGE(SMALL((D36:F36),{1,2,3}))-$E$1</f>
        <v>7.7111111111111086</v>
      </c>
      <c r="I36" s="114">
        <f t="shared" si="5"/>
        <v>1</v>
      </c>
      <c r="J36" s="115">
        <v>2</v>
      </c>
    </row>
    <row r="37" spans="1:10" ht="15.75" x14ac:dyDescent="0.25">
      <c r="A37" s="33" t="s">
        <v>50</v>
      </c>
      <c r="B37" s="111" t="str">
        <f>INDEX('[1]2024 Sign Ups'!$B$2:$B$101,MATCH(A37,'[1]2024 Sign Ups'!$A$2:$A$101,0))</f>
        <v>New</v>
      </c>
      <c r="C37" s="111">
        <v>1</v>
      </c>
      <c r="D37" s="112">
        <f t="shared" si="2"/>
        <v>44.22</v>
      </c>
      <c r="E37" s="112" t="s">
        <v>76</v>
      </c>
      <c r="F37" s="113">
        <f>INDEX('[1]WK 1 F9 2024'!$Y$4:$Y$102, MATCH(A37,'[1]WK 1 F9 2024'!$N$4:$N$102,0))</f>
        <v>48</v>
      </c>
      <c r="G37" s="112">
        <f>(F37-$E$1)*0.7</f>
        <v>8.82</v>
      </c>
      <c r="H37" s="112" t="s">
        <v>76</v>
      </c>
      <c r="I37" s="114">
        <f t="shared" si="5"/>
        <v>1</v>
      </c>
      <c r="J37" s="115">
        <v>0</v>
      </c>
    </row>
    <row r="38" spans="1:10" ht="15.75" x14ac:dyDescent="0.25">
      <c r="A38" s="33" t="s">
        <v>89</v>
      </c>
      <c r="B38" s="111" t="str">
        <f>INDEX('[1]2024 Sign Ups'!$B$2:$B$101,MATCH(A38,'[1]2024 Sign Ups'!$A$2:$A$101,0))</f>
        <v>Y</v>
      </c>
      <c r="C38" s="111">
        <v>10</v>
      </c>
      <c r="D38" s="112">
        <f t="shared" si="2"/>
        <v>45.5</v>
      </c>
      <c r="E38" s="112">
        <f>D38</f>
        <v>45.5</v>
      </c>
      <c r="F38" s="113" t="str">
        <f>INDEX('[1]WK 1 F9 2024'!$Y$4:$Y$102, MATCH(A38,'[1]WK 1 F9 2024'!$N$4:$N$102,0))</f>
        <v/>
      </c>
      <c r="G38" s="112">
        <f>VLOOKUP($A38,'[1]2024 Sign Ups'!$A$2:$T$101,3,FALSE)</f>
        <v>10.100000000000001</v>
      </c>
      <c r="H38" s="112">
        <f>AVERAGE(SMALL((D38:F38),{1,2}))-$E$1</f>
        <v>10.100000000000001</v>
      </c>
      <c r="I38" s="114">
        <f t="shared" si="5"/>
        <v>0</v>
      </c>
      <c r="J38" s="115">
        <v>2</v>
      </c>
    </row>
    <row r="39" spans="1:10" ht="15.75" x14ac:dyDescent="0.25">
      <c r="A39" s="33" t="s">
        <v>109</v>
      </c>
      <c r="B39" s="111" t="str">
        <f>INDEX('[1]2024 Sign Ups'!$B$2:$B$101,MATCH(A39,'[1]2024 Sign Ups'!$A$2:$A$101,0))</f>
        <v>Y</v>
      </c>
      <c r="C39" s="111">
        <v>9</v>
      </c>
      <c r="D39" s="112">
        <f t="shared" si="2"/>
        <v>45.6</v>
      </c>
      <c r="E39" s="112">
        <f>D39</f>
        <v>45.6</v>
      </c>
      <c r="F39" s="113" t="str">
        <f>INDEX('[1]WK 1 F9 2024'!$Y$4:$Y$102, MATCH(A39,'[1]WK 1 F9 2024'!$N$4:$N$102,0))</f>
        <v/>
      </c>
      <c r="G39" s="112">
        <f>VLOOKUP($A39,'[1]2024 Sign Ups'!$A$2:$T$101,3,FALSE)</f>
        <v>10.200000000000003</v>
      </c>
      <c r="H39" s="112">
        <f>AVERAGE(SMALL((D39:F39),{1,2}))-$E$1</f>
        <v>10.200000000000003</v>
      </c>
      <c r="I39" s="114">
        <f t="shared" si="5"/>
        <v>0</v>
      </c>
      <c r="J39" s="115">
        <v>2</v>
      </c>
    </row>
    <row r="40" spans="1:10" ht="15.75" x14ac:dyDescent="0.25">
      <c r="A40" s="39" t="s">
        <v>112</v>
      </c>
      <c r="B40" s="111" t="str">
        <f>INDEX('[1]2024 Sign Ups'!$B$2:$B$101,MATCH(A40,'[1]2024 Sign Ups'!$A$2:$A$101,0))</f>
        <v>Y</v>
      </c>
      <c r="C40" s="111">
        <v>7</v>
      </c>
      <c r="D40" s="112">
        <f t="shared" si="2"/>
        <v>45.75</v>
      </c>
      <c r="E40" s="112">
        <f>D40</f>
        <v>45.75</v>
      </c>
      <c r="F40" s="113">
        <f>INDEX('[1]WK 1 F9 2024'!$Y$4:$Y$102, MATCH(A40,'[1]WK 1 F9 2024'!$N$4:$N$102,0))</f>
        <v>50</v>
      </c>
      <c r="G40" s="112">
        <f>VLOOKUP($A40,'[1]2024 Sign Ups'!$A$2:$T$101,3,FALSE)</f>
        <v>10.350000000000001</v>
      </c>
      <c r="H40" s="112">
        <f>AVERAGE(SMALL((D40:F40),{1,2,3}))-$E$1</f>
        <v>11.766666666666666</v>
      </c>
      <c r="I40" s="114">
        <f t="shared" si="5"/>
        <v>1</v>
      </c>
      <c r="J40" s="115">
        <v>2</v>
      </c>
    </row>
    <row r="41" spans="1:10" ht="15.75" x14ac:dyDescent="0.25">
      <c r="A41" s="33" t="s">
        <v>113</v>
      </c>
      <c r="B41" s="111" t="str">
        <f>INDEX('[1]2024 Sign Ups'!$B$2:$B$101,MATCH(A41,'[1]2024 Sign Ups'!$A$2:$A$101,0))</f>
        <v>New</v>
      </c>
      <c r="C41" s="111">
        <v>7</v>
      </c>
      <c r="D41" s="112" t="s">
        <v>76</v>
      </c>
      <c r="E41" s="112" t="str">
        <f>D41</f>
        <v>TBD</v>
      </c>
      <c r="F41" s="113">
        <f>INDEX('[1]WK 1 F9 2024'!$Y$4:$Y$102, MATCH(A41,'[1]WK 1 F9 2024'!$N$4:$N$102,0))</f>
        <v>48</v>
      </c>
      <c r="G41" s="112">
        <f>(F41-$E$1)*0.7</f>
        <v>8.82</v>
      </c>
      <c r="H41" s="112" t="s">
        <v>76</v>
      </c>
      <c r="I41" s="114">
        <f t="shared" si="5"/>
        <v>1</v>
      </c>
      <c r="J41" s="115">
        <v>0</v>
      </c>
    </row>
    <row r="42" spans="1:10" ht="15.75" x14ac:dyDescent="0.25">
      <c r="A42" s="39" t="s">
        <v>44</v>
      </c>
      <c r="B42" s="111" t="str">
        <f>INDEX('[1]2024 Sign Ups'!$B$2:$B$101,MATCH(A42,'[1]2024 Sign Ups'!$A$2:$A$101,0))</f>
        <v>New</v>
      </c>
      <c r="C42" s="111">
        <v>1</v>
      </c>
      <c r="D42" s="112">
        <f t="shared" ref="D42:D62" si="6">G42+35.4</f>
        <v>38.76</v>
      </c>
      <c r="E42" s="112" t="s">
        <v>76</v>
      </c>
      <c r="F42" s="113">
        <f>INDEX('[1]WK 1 F9 2024'!$Y$4:$Y$102, MATCH(A42,'[1]WK 1 F9 2024'!$N$4:$N$102,0))</f>
        <v>41</v>
      </c>
      <c r="G42" s="112">
        <f>(F42-$E$1)*0.6</f>
        <v>3.3600000000000008</v>
      </c>
      <c r="H42" s="112" t="s">
        <v>76</v>
      </c>
      <c r="I42" s="114">
        <f t="shared" si="5"/>
        <v>1</v>
      </c>
      <c r="J42" s="115">
        <v>0</v>
      </c>
    </row>
    <row r="43" spans="1:10" ht="15.75" x14ac:dyDescent="0.25">
      <c r="A43" s="33" t="s">
        <v>51</v>
      </c>
      <c r="B43" s="111" t="str">
        <f>INDEX('[1]2024 Sign Ups'!$B$2:$B$101,MATCH(A43,'[1]2024 Sign Ups'!$A$2:$A$101,0))</f>
        <v>Y</v>
      </c>
      <c r="C43" s="111">
        <v>2</v>
      </c>
      <c r="D43" s="112">
        <f t="shared" si="6"/>
        <v>43.8</v>
      </c>
      <c r="E43" s="112">
        <f t="shared" ref="E43:E50" si="7">D43</f>
        <v>43.8</v>
      </c>
      <c r="F43" s="113" t="str">
        <f>INDEX('[1]WK 1 F9 2024'!$Y$4:$Y$102, MATCH(A43,'[1]WK 1 F9 2024'!$N$4:$N$102,0))</f>
        <v/>
      </c>
      <c r="G43" s="112">
        <f>VLOOKUP($A43,'[1]2024 Sign Ups'!$A$2:$T$101,3,FALSE)</f>
        <v>8.3999999999999986</v>
      </c>
      <c r="H43" s="112">
        <f>AVERAGE(SMALL((D43:F43),{1,2}))-$E$1</f>
        <v>8.3999999999999986</v>
      </c>
      <c r="I43" s="114">
        <f t="shared" si="5"/>
        <v>0</v>
      </c>
      <c r="J43" s="115">
        <v>2</v>
      </c>
    </row>
    <row r="44" spans="1:10" ht="15.75" x14ac:dyDescent="0.25">
      <c r="A44" s="33" t="s">
        <v>73</v>
      </c>
      <c r="B44" s="111" t="str">
        <f>INDEX('[1]2024 Sign Ups'!$B$2:$B$101,MATCH(A44,'[1]2024 Sign Ups'!$A$2:$A$101,0))</f>
        <v>Y</v>
      </c>
      <c r="C44" s="111">
        <v>3</v>
      </c>
      <c r="D44" s="112">
        <f t="shared" si="6"/>
        <v>36.125</v>
      </c>
      <c r="E44" s="112">
        <f t="shared" si="7"/>
        <v>36.125</v>
      </c>
      <c r="F44" s="113">
        <f>INDEX('[1]WK 1 F9 2024'!$Y$4:$Y$102, MATCH(A44,'[1]WK 1 F9 2024'!$N$4:$N$102,0))</f>
        <v>37</v>
      </c>
      <c r="G44" s="112">
        <f>VLOOKUP($A44,'[1]2024 Sign Ups'!$A$2:$T$101,3,FALSE)</f>
        <v>0.72500000000000142</v>
      </c>
      <c r="H44" s="112">
        <f>AVERAGE(SMALL((D44:F44),{1,2,3}))-$E$1</f>
        <v>1.0166666666666657</v>
      </c>
      <c r="I44" s="114">
        <f t="shared" si="5"/>
        <v>1</v>
      </c>
      <c r="J44" s="115">
        <v>2</v>
      </c>
    </row>
    <row r="45" spans="1:10" ht="15.75" x14ac:dyDescent="0.25">
      <c r="A45" s="33" t="s">
        <v>102</v>
      </c>
      <c r="B45" s="111" t="str">
        <f>INDEX('[1]2024 Sign Ups'!$B$2:$B$101,MATCH(A45,'[1]2024 Sign Ups'!$A$2:$A$101,0))</f>
        <v>Y</v>
      </c>
      <c r="C45" s="111">
        <v>9</v>
      </c>
      <c r="D45" s="112">
        <f t="shared" si="6"/>
        <v>42.285714285714285</v>
      </c>
      <c r="E45" s="112">
        <f t="shared" si="7"/>
        <v>42.285714285714285</v>
      </c>
      <c r="F45" s="113">
        <f>INDEX('[1]WK 1 F9 2024'!$Y$4:$Y$102, MATCH(A45,'[1]WK 1 F9 2024'!$N$4:$N$102,0))</f>
        <v>44</v>
      </c>
      <c r="G45" s="112">
        <f>VLOOKUP($A45,'[1]2024 Sign Ups'!$A$2:$T$101,3,FALSE)</f>
        <v>6.8857142857142861</v>
      </c>
      <c r="H45" s="112">
        <f>AVERAGE(SMALL((D45:F45),{1,2,3}))-$E$1</f>
        <v>7.4571428571428555</v>
      </c>
      <c r="I45" s="114">
        <f t="shared" si="5"/>
        <v>1</v>
      </c>
      <c r="J45" s="115">
        <v>2</v>
      </c>
    </row>
    <row r="46" spans="1:10" ht="15.75" x14ac:dyDescent="0.25">
      <c r="A46" s="33" t="s">
        <v>117</v>
      </c>
      <c r="B46" s="111" t="str">
        <f>INDEX('[1]2024 Sign Ups'!$B$2:$B$101,MATCH(A46,'[1]2024 Sign Ups'!$A$2:$A$101,0))</f>
        <v>Y</v>
      </c>
      <c r="C46" s="111">
        <v>7</v>
      </c>
      <c r="D46" s="112">
        <f t="shared" si="6"/>
        <v>44.166666666666664</v>
      </c>
      <c r="E46" s="112">
        <f t="shared" si="7"/>
        <v>44.166666666666664</v>
      </c>
      <c r="F46" s="113">
        <f>INDEX('[1]WK 1 F9 2024'!$Y$4:$Y$102, MATCH(A46,'[1]WK 1 F9 2024'!$N$4:$N$102,0))</f>
        <v>41</v>
      </c>
      <c r="G46" s="112">
        <f>VLOOKUP($A46,'[1]2024 Sign Ups'!$A$2:$T$101,3,FALSE)</f>
        <v>8.7666666666666657</v>
      </c>
      <c r="H46" s="112">
        <f>AVERAGE(SMALL((D46:F46),{1,2,3}))-$E$1</f>
        <v>7.7111111111111086</v>
      </c>
      <c r="I46" s="114">
        <f t="shared" si="5"/>
        <v>1</v>
      </c>
      <c r="J46" s="115">
        <v>2</v>
      </c>
    </row>
    <row r="47" spans="1:10" ht="15.75" x14ac:dyDescent="0.25">
      <c r="A47" s="33" t="s">
        <v>98</v>
      </c>
      <c r="B47" s="111" t="str">
        <f>INDEX('[1]2024 Sign Ups'!$B$2:$B$101,MATCH(A47,'[1]2024 Sign Ups'!$A$2:$A$101,0))</f>
        <v>Y</v>
      </c>
      <c r="C47" s="111">
        <v>9</v>
      </c>
      <c r="D47" s="112">
        <f t="shared" si="6"/>
        <v>39.875</v>
      </c>
      <c r="E47" s="112">
        <f t="shared" si="7"/>
        <v>39.875</v>
      </c>
      <c r="F47" s="113">
        <f>INDEX('[1]WK 1 F9 2024'!$Y$4:$Y$102, MATCH(A47,'[1]WK 1 F9 2024'!$N$4:$N$102,0))</f>
        <v>40</v>
      </c>
      <c r="G47" s="112">
        <f>VLOOKUP($A47,'[1]2024 Sign Ups'!$A$2:$T$101,3,FALSE)</f>
        <v>4.4750000000000014</v>
      </c>
      <c r="H47" s="112">
        <f>AVERAGE(SMALL((D47:F47),{1,2,3}))-$E$1</f>
        <v>4.5166666666666657</v>
      </c>
      <c r="I47" s="114">
        <f t="shared" si="5"/>
        <v>1</v>
      </c>
      <c r="J47" s="115">
        <v>2</v>
      </c>
    </row>
    <row r="48" spans="1:10" ht="15.75" x14ac:dyDescent="0.25">
      <c r="A48" s="33" t="s">
        <v>122</v>
      </c>
      <c r="B48" s="111" t="str">
        <f>INDEX('[1]2024 Sign Ups'!$B$2:$B$101,MATCH(A48,'[1]2024 Sign Ups'!$A$2:$A$101,0))</f>
        <v>Y</v>
      </c>
      <c r="C48" s="111">
        <v>6</v>
      </c>
      <c r="D48" s="112">
        <f t="shared" si="6"/>
        <v>41.5</v>
      </c>
      <c r="E48" s="112">
        <f t="shared" si="7"/>
        <v>41.5</v>
      </c>
      <c r="F48" s="113">
        <f>INDEX('[1]WK 1 F9 2024'!$Y$4:$Y$102, MATCH(A48,'[1]WK 1 F9 2024'!$N$4:$N$102,0))</f>
        <v>41</v>
      </c>
      <c r="G48" s="112">
        <f>VLOOKUP($A48,'[1]2024 Sign Ups'!$A$2:$T$101,3,FALSE)</f>
        <v>6.1000000000000014</v>
      </c>
      <c r="H48" s="112">
        <f>AVERAGE(SMALL((D48:F48),{1,2,3}))-$E$1</f>
        <v>5.9333333333333371</v>
      </c>
      <c r="I48" s="114">
        <f t="shared" si="5"/>
        <v>1</v>
      </c>
      <c r="J48" s="115">
        <v>2</v>
      </c>
    </row>
    <row r="49" spans="1:10" ht="15.75" x14ac:dyDescent="0.25">
      <c r="A49" s="33" t="s">
        <v>100</v>
      </c>
      <c r="B49" s="111" t="str">
        <f>INDEX('[1]2024 Sign Ups'!$B$2:$B$101,MATCH(A49,'[1]2024 Sign Ups'!$A$2:$A$101,0))</f>
        <v>Y</v>
      </c>
      <c r="C49" s="111">
        <v>9</v>
      </c>
      <c r="D49" s="112">
        <f t="shared" si="6"/>
        <v>44.428571428571431</v>
      </c>
      <c r="E49" s="112">
        <f t="shared" si="7"/>
        <v>44.428571428571431</v>
      </c>
      <c r="F49" s="113">
        <f>INDEX('[1]WK 1 F9 2024'!$Y$4:$Y$102, MATCH(A49,'[1]WK 1 F9 2024'!$N$4:$N$102,0))</f>
        <v>45</v>
      </c>
      <c r="G49" s="112">
        <f>VLOOKUP($A49,'[1]2024 Sign Ups'!$A$2:$T$101,3,FALSE)</f>
        <v>9.028571428571432</v>
      </c>
      <c r="H49" s="112">
        <f>AVERAGE(SMALL((D49:F49),{1,2,3}))-$E$1</f>
        <v>9.2190476190476218</v>
      </c>
      <c r="I49" s="114">
        <f t="shared" si="5"/>
        <v>1</v>
      </c>
      <c r="J49" s="115">
        <v>2</v>
      </c>
    </row>
    <row r="50" spans="1:10" ht="15.75" x14ac:dyDescent="0.25">
      <c r="A50" s="33" t="s">
        <v>108</v>
      </c>
      <c r="B50" s="111" t="str">
        <f>INDEX('[1]2024 Sign Ups'!$B$2:$B$101,MATCH(A50,'[1]2024 Sign Ups'!$A$2:$A$101,0))</f>
        <v>Y</v>
      </c>
      <c r="C50" s="111">
        <v>9</v>
      </c>
      <c r="D50" s="112">
        <f t="shared" si="6"/>
        <v>49.714285714285715</v>
      </c>
      <c r="E50" s="112">
        <f t="shared" si="7"/>
        <v>49.714285714285715</v>
      </c>
      <c r="F50" s="113">
        <f>INDEX('[1]WK 1 F9 2024'!$Y$4:$Y$102, MATCH(A50,'[1]WK 1 F9 2024'!$N$4:$N$102,0))</f>
        <v>53</v>
      </c>
      <c r="G50" s="112">
        <f>VLOOKUP($A50,'[1]2024 Sign Ups'!$A$2:$T$101,3,FALSE)</f>
        <v>14.314285714285717</v>
      </c>
      <c r="H50" s="112">
        <f>AVERAGE(SMALL((D50:F50),{1,2,3}))-$E$1</f>
        <v>15.409523809523819</v>
      </c>
      <c r="I50" s="114">
        <f t="shared" si="5"/>
        <v>1</v>
      </c>
      <c r="J50" s="115">
        <v>2</v>
      </c>
    </row>
    <row r="51" spans="1:10" ht="15.75" x14ac:dyDescent="0.25">
      <c r="A51" s="33" t="s">
        <v>42</v>
      </c>
      <c r="B51" s="111" t="str">
        <f>INDEX('[1]2024 Sign Ups'!$B$2:$B$101,MATCH(A51,'[1]2024 Sign Ups'!$A$2:$A$101,0))</f>
        <v>New</v>
      </c>
      <c r="C51" s="111">
        <v>2</v>
      </c>
      <c r="D51" s="112">
        <f t="shared" si="6"/>
        <v>44.22</v>
      </c>
      <c r="E51" s="112" t="s">
        <v>76</v>
      </c>
      <c r="F51" s="113">
        <f>INDEX('[1]WK 1 F9 2024'!$Y$4:$Y$102, MATCH(A51,'[1]WK 1 F9 2024'!$N$4:$N$102,0))</f>
        <v>48</v>
      </c>
      <c r="G51" s="112">
        <f>(F51-$E$1)*0.7</f>
        <v>8.82</v>
      </c>
      <c r="H51" s="112" t="s">
        <v>76</v>
      </c>
      <c r="I51" s="114">
        <f t="shared" si="5"/>
        <v>1</v>
      </c>
      <c r="J51" s="115">
        <v>0</v>
      </c>
    </row>
    <row r="52" spans="1:10" ht="15.75" x14ac:dyDescent="0.25">
      <c r="A52" s="33" t="s">
        <v>82</v>
      </c>
      <c r="B52" s="111" t="str">
        <f>INDEX('[1]2024 Sign Ups'!$B$2:$B$101,MATCH(A52,'[1]2024 Sign Ups'!$A$2:$A$101,0))</f>
        <v>New</v>
      </c>
      <c r="C52" s="111">
        <v>3</v>
      </c>
      <c r="D52" s="112">
        <f t="shared" si="6"/>
        <v>47.019999999999996</v>
      </c>
      <c r="E52" s="112" t="s">
        <v>76</v>
      </c>
      <c r="F52" s="113">
        <f>INDEX('[1]WK 1 F9 2024'!$Y$4:$Y$102, MATCH(A52,'[1]WK 1 F9 2024'!$N$4:$N$102,0))</f>
        <v>52</v>
      </c>
      <c r="G52" s="112">
        <f>(F52-$E$1)*0.7</f>
        <v>11.620000000000001</v>
      </c>
      <c r="H52" s="112" t="s">
        <v>76</v>
      </c>
      <c r="I52" s="114">
        <f t="shared" si="5"/>
        <v>1</v>
      </c>
      <c r="J52" s="115">
        <v>0</v>
      </c>
    </row>
    <row r="53" spans="1:10" ht="15.75" x14ac:dyDescent="0.25">
      <c r="A53" s="33" t="s">
        <v>69</v>
      </c>
      <c r="B53" s="111" t="str">
        <f>INDEX('[1]2024 Sign Ups'!$B$2:$B$101,MATCH(A53,'[1]2024 Sign Ups'!$A$2:$A$101,0))</f>
        <v>Y</v>
      </c>
      <c r="C53" s="111">
        <v>3</v>
      </c>
      <c r="D53" s="112">
        <f t="shared" si="6"/>
        <v>46.625</v>
      </c>
      <c r="E53" s="112">
        <f>D53</f>
        <v>46.625</v>
      </c>
      <c r="F53" s="113">
        <f>INDEX('[1]WK 1 F9 2024'!$Y$4:$Y$102, MATCH(A53,'[1]WK 1 F9 2024'!$N$4:$N$102,0))</f>
        <v>45</v>
      </c>
      <c r="G53" s="112">
        <f>VLOOKUP($A53,'[1]2024 Sign Ups'!$A$2:$T$101,3,FALSE)</f>
        <v>11.225000000000001</v>
      </c>
      <c r="H53" s="112">
        <f>AVERAGE(SMALL((D53:F53),{1,2,3}))-$E$1</f>
        <v>10.683333333333337</v>
      </c>
      <c r="I53" s="114">
        <f t="shared" si="5"/>
        <v>1</v>
      </c>
      <c r="J53" s="115">
        <v>2</v>
      </c>
    </row>
    <row r="54" spans="1:10" ht="15.75" x14ac:dyDescent="0.25">
      <c r="A54" s="33" t="s">
        <v>36</v>
      </c>
      <c r="B54" s="111" t="str">
        <f>INDEX('[1]2024 Sign Ups'!$B$2:$B$101,MATCH(A54,'[1]2024 Sign Ups'!$A$2:$A$101,0))</f>
        <v>Y</v>
      </c>
      <c r="C54" s="111">
        <v>2</v>
      </c>
      <c r="D54" s="112">
        <f t="shared" si="6"/>
        <v>46.625</v>
      </c>
      <c r="E54" s="112">
        <f>D54</f>
        <v>46.625</v>
      </c>
      <c r="F54" s="113">
        <f>INDEX('[1]WK 1 F9 2024'!$Y$4:$Y$102, MATCH(A54,'[1]WK 1 F9 2024'!$N$4:$N$102,0))</f>
        <v>48</v>
      </c>
      <c r="G54" s="112">
        <f>VLOOKUP($A54,'[1]2024 Sign Ups'!$A$2:$T$101,3,FALSE)</f>
        <v>11.225000000000001</v>
      </c>
      <c r="H54" s="112">
        <f>AVERAGE(SMALL((D54:F54),{1,2,3}))-$E$1</f>
        <v>11.683333333333337</v>
      </c>
      <c r="I54" s="114">
        <f t="shared" si="5"/>
        <v>1</v>
      </c>
      <c r="J54" s="115">
        <v>2</v>
      </c>
    </row>
    <row r="55" spans="1:10" ht="15.75" x14ac:dyDescent="0.25">
      <c r="A55" s="33" t="s">
        <v>111</v>
      </c>
      <c r="B55" s="111" t="str">
        <f>INDEX('[1]2024 Sign Ups'!$B$2:$B$101,MATCH(A55,'[1]2024 Sign Ups'!$A$2:$A$101,0))</f>
        <v>New</v>
      </c>
      <c r="C55" s="111">
        <v>9</v>
      </c>
      <c r="D55" s="112">
        <f t="shared" si="6"/>
        <v>40.56</v>
      </c>
      <c r="E55" s="112" t="s">
        <v>76</v>
      </c>
      <c r="F55" s="113">
        <f>INDEX('[1]WK 1 F9 2024'!$Y$4:$Y$102, MATCH(A55,'[1]WK 1 F9 2024'!$N$4:$N$102,0))</f>
        <v>44</v>
      </c>
      <c r="G55" s="112">
        <f>(F55-$E$1)*0.6</f>
        <v>5.160000000000001</v>
      </c>
      <c r="H55" s="112" t="s">
        <v>76</v>
      </c>
      <c r="I55" s="114">
        <f t="shared" si="5"/>
        <v>1</v>
      </c>
      <c r="J55" s="115">
        <v>0</v>
      </c>
    </row>
    <row r="56" spans="1:10" ht="15.75" x14ac:dyDescent="0.25">
      <c r="A56" s="33" t="s">
        <v>87</v>
      </c>
      <c r="B56" s="111" t="str">
        <f>INDEX('[1]2024 Sign Ups'!$B$2:$B$101,MATCH(A56,'[1]2024 Sign Ups'!$A$2:$A$101,0))</f>
        <v>Y</v>
      </c>
      <c r="C56" s="111">
        <v>3</v>
      </c>
      <c r="D56" s="112">
        <f t="shared" si="6"/>
        <v>40.75</v>
      </c>
      <c r="E56" s="112">
        <f t="shared" ref="E56:E74" si="8">D56</f>
        <v>40.75</v>
      </c>
      <c r="F56" s="113" t="str">
        <f>INDEX('[1]WK 1 F9 2024'!$Y$4:$Y$102, MATCH(A56,'[1]WK 1 F9 2024'!$N$4:$N$102,0))</f>
        <v/>
      </c>
      <c r="G56" s="112">
        <f>VLOOKUP($A56,'[1]2024 Sign Ups'!$A$2:$T$101,3,FALSE)</f>
        <v>5.3500000000000014</v>
      </c>
      <c r="H56" s="112">
        <f>AVERAGE(SMALL((D56:F56),{1,2}))-$E$1</f>
        <v>5.3500000000000014</v>
      </c>
      <c r="I56" s="114">
        <f t="shared" si="5"/>
        <v>0</v>
      </c>
      <c r="J56" s="115">
        <v>2</v>
      </c>
    </row>
    <row r="57" spans="1:10" ht="15.75" x14ac:dyDescent="0.25">
      <c r="A57" s="33" t="s">
        <v>78</v>
      </c>
      <c r="B57" s="111" t="str">
        <f>INDEX('[1]2024 Sign Ups'!$B$2:$B$101,MATCH(A57,'[1]2024 Sign Ups'!$A$2:$A$101,0))</f>
        <v>Y</v>
      </c>
      <c r="C57" s="111">
        <v>10</v>
      </c>
      <c r="D57" s="112">
        <f t="shared" si="6"/>
        <v>41.625</v>
      </c>
      <c r="E57" s="112">
        <f t="shared" si="8"/>
        <v>41.625</v>
      </c>
      <c r="F57" s="113">
        <f>INDEX('[1]WK 1 F9 2024'!$Y$4:$Y$102, MATCH(A57,'[1]WK 1 F9 2024'!$N$4:$N$102,0))</f>
        <v>45</v>
      </c>
      <c r="G57" s="112">
        <f>VLOOKUP($A57,'[1]2024 Sign Ups'!$A$2:$T$101,3,FALSE)</f>
        <v>6.2250000000000014</v>
      </c>
      <c r="H57" s="112">
        <f>AVERAGE(SMALL((D57:F57),{1,2,3}))-$E$1</f>
        <v>7.3500000000000014</v>
      </c>
      <c r="I57" s="114">
        <f t="shared" si="5"/>
        <v>1</v>
      </c>
      <c r="J57" s="115">
        <v>2</v>
      </c>
    </row>
    <row r="58" spans="1:10" ht="15.75" x14ac:dyDescent="0.25">
      <c r="A58" s="33" t="s">
        <v>127</v>
      </c>
      <c r="B58" s="111" t="str">
        <f>INDEX('[1]2024 Sign Ups'!$B$2:$B$101,MATCH(A58,'[1]2024 Sign Ups'!$A$2:$A$101,0))</f>
        <v>Y</v>
      </c>
      <c r="C58" s="111">
        <v>5</v>
      </c>
      <c r="D58" s="112">
        <f t="shared" si="6"/>
        <v>42.666666666666664</v>
      </c>
      <c r="E58" s="112">
        <f t="shared" si="8"/>
        <v>42.666666666666664</v>
      </c>
      <c r="F58" s="113">
        <f>INDEX('[1]WK 1 F9 2024'!$Y$4:$Y$102, MATCH(A58,'[1]WK 1 F9 2024'!$N$4:$N$102,0))</f>
        <v>44</v>
      </c>
      <c r="G58" s="112">
        <f>VLOOKUP($A58,'[1]2024 Sign Ups'!$A$2:$T$101,3,FALSE)</f>
        <v>7.2666666666666657</v>
      </c>
      <c r="H58" s="112">
        <f>AVERAGE(SMALL((D58:F58),{1,2,3}))-$E$1</f>
        <v>7.7111111111111086</v>
      </c>
      <c r="I58" s="114">
        <f t="shared" si="5"/>
        <v>1</v>
      </c>
      <c r="J58" s="115">
        <v>2</v>
      </c>
    </row>
    <row r="59" spans="1:10" ht="15.75" x14ac:dyDescent="0.25">
      <c r="A59" s="33" t="s">
        <v>133</v>
      </c>
      <c r="B59" s="111" t="str">
        <f>INDEX('[1]2024 Sign Ups'!$B$2:$B$101,MATCH(A59,'[1]2024 Sign Ups'!$A$2:$A$101,0))</f>
        <v>Y</v>
      </c>
      <c r="C59" s="111">
        <v>7</v>
      </c>
      <c r="D59" s="112">
        <f t="shared" si="6"/>
        <v>38.695</v>
      </c>
      <c r="E59" s="112">
        <f t="shared" si="8"/>
        <v>38.695</v>
      </c>
      <c r="F59" s="113" t="str">
        <f>INDEX('[1]WK 1 F9 2024'!$Y$4:$Y$102, MATCH(A59,'[1]WK 1 F9 2024'!$N$4:$N$102,0))</f>
        <v/>
      </c>
      <c r="G59" s="112">
        <f>VLOOKUP($A59,'[1]2024 Sign Ups'!$A$2:$T$101,3,FALSE)</f>
        <v>3.2950000000000017</v>
      </c>
      <c r="H59" s="112">
        <f>AVERAGE(SMALL((D59:F59),{1,2}))-$E$1</f>
        <v>3.2950000000000017</v>
      </c>
      <c r="I59" s="114">
        <f t="shared" si="5"/>
        <v>0</v>
      </c>
      <c r="J59" s="115">
        <v>2</v>
      </c>
    </row>
    <row r="60" spans="1:10" ht="15.75" x14ac:dyDescent="0.25">
      <c r="A60" s="33" t="s">
        <v>101</v>
      </c>
      <c r="B60" s="111" t="str">
        <f>INDEX('[1]2024 Sign Ups'!$B$2:$B$101,MATCH(A60,'[1]2024 Sign Ups'!$A$2:$A$101,0))</f>
        <v>Y</v>
      </c>
      <c r="C60" s="111">
        <v>4</v>
      </c>
      <c r="D60" s="112">
        <f t="shared" si="6"/>
        <v>43.833333333333336</v>
      </c>
      <c r="E60" s="112">
        <f t="shared" si="8"/>
        <v>43.833333333333336</v>
      </c>
      <c r="F60" s="113">
        <f>INDEX('[1]WK 1 F9 2024'!$Y$4:$Y$102, MATCH(A60,'[1]WK 1 F9 2024'!$N$4:$N$102,0))</f>
        <v>44</v>
      </c>
      <c r="G60" s="112">
        <f>VLOOKUP($A60,'[1]2024 Sign Ups'!$A$2:$T$101,3,FALSE)</f>
        <v>8.4333333333333371</v>
      </c>
      <c r="H60" s="112">
        <f>AVERAGE(SMALL((D60:F60),{1,2,3}))-$E$1</f>
        <v>8.4888888888888943</v>
      </c>
      <c r="I60" s="114">
        <f t="shared" si="5"/>
        <v>1</v>
      </c>
      <c r="J60" s="115">
        <v>2</v>
      </c>
    </row>
    <row r="61" spans="1:10" ht="15.75" x14ac:dyDescent="0.25">
      <c r="A61" s="33" t="s">
        <v>29</v>
      </c>
      <c r="B61" s="111" t="str">
        <f>INDEX('[1]2024 Sign Ups'!$B$2:$B$101,MATCH(A61,'[1]2024 Sign Ups'!$A$2:$A$101,0))</f>
        <v>Y</v>
      </c>
      <c r="C61" s="111">
        <v>1</v>
      </c>
      <c r="D61" s="112">
        <f t="shared" si="6"/>
        <v>43.666666666666664</v>
      </c>
      <c r="E61" s="112">
        <f t="shared" si="8"/>
        <v>43.666666666666664</v>
      </c>
      <c r="F61" s="113">
        <f>INDEX('[1]WK 1 F9 2024'!$Y$4:$Y$102, MATCH(A61,'[1]WK 1 F9 2024'!$N$4:$N$102,0))</f>
        <v>40</v>
      </c>
      <c r="G61" s="112">
        <f>VLOOKUP($A61,'[1]2024 Sign Ups'!$A$2:$T$101,3,FALSE)</f>
        <v>8.2666666666666657</v>
      </c>
      <c r="H61" s="112">
        <f>AVERAGE(SMALL((D61:F61),{1,2,3}))-$E$1</f>
        <v>7.0444444444444372</v>
      </c>
      <c r="I61" s="114">
        <f t="shared" si="5"/>
        <v>1</v>
      </c>
      <c r="J61" s="115">
        <v>2</v>
      </c>
    </row>
    <row r="62" spans="1:10" ht="15.75" x14ac:dyDescent="0.25">
      <c r="A62" s="33" t="s">
        <v>110</v>
      </c>
      <c r="B62" s="111" t="str">
        <f>INDEX('[1]2024 Sign Ups'!$B$2:$B$101,MATCH(A62,'[1]2024 Sign Ups'!$A$2:$A$101,0))</f>
        <v>Y</v>
      </c>
      <c r="C62" s="111">
        <v>4</v>
      </c>
      <c r="D62" s="112">
        <f t="shared" si="6"/>
        <v>41.428571428571431</v>
      </c>
      <c r="E62" s="112">
        <f t="shared" si="8"/>
        <v>41.428571428571431</v>
      </c>
      <c r="F62" s="113">
        <f>INDEX('[1]WK 1 F9 2024'!$Y$4:$Y$102, MATCH(A62,'[1]WK 1 F9 2024'!$N$4:$N$102,0))</f>
        <v>46</v>
      </c>
      <c r="G62" s="112">
        <f>VLOOKUP($A62,'[1]2024 Sign Ups'!$A$2:$T$101,3,FALSE)</f>
        <v>6.028571428571432</v>
      </c>
      <c r="H62" s="112">
        <f>AVERAGE(SMALL((D62:F62),{1,2,3}))-$E$1</f>
        <v>7.5523809523809575</v>
      </c>
      <c r="I62" s="114">
        <f t="shared" si="5"/>
        <v>1</v>
      </c>
      <c r="J62" s="115">
        <v>2</v>
      </c>
    </row>
    <row r="63" spans="1:10" ht="15.75" x14ac:dyDescent="0.25">
      <c r="A63" s="33" t="s">
        <v>105</v>
      </c>
      <c r="B63" s="111" t="str">
        <f>INDEX('[1]2024 Sign Ups'!$B$2:$B$101,MATCH(A63,'[1]2024 Sign Ups'!$A$2:$A$101,0))</f>
        <v>New</v>
      </c>
      <c r="C63" s="111">
        <v>4</v>
      </c>
      <c r="D63" s="112" t="s">
        <v>76</v>
      </c>
      <c r="E63" s="112" t="str">
        <f t="shared" si="8"/>
        <v>TBD</v>
      </c>
      <c r="F63" s="113">
        <f>INDEX('[1]WK 1 F9 2024'!$Y$4:$Y$102, MATCH(A63,'[1]WK 1 F9 2024'!$N$4:$N$102,0))</f>
        <v>45</v>
      </c>
      <c r="G63" s="112">
        <f>(F63-$E$1)*0.6</f>
        <v>5.7600000000000007</v>
      </c>
      <c r="H63" s="112" t="s">
        <v>76</v>
      </c>
      <c r="I63" s="114">
        <f t="shared" si="5"/>
        <v>1</v>
      </c>
      <c r="J63" s="115">
        <v>0</v>
      </c>
    </row>
    <row r="64" spans="1:10" ht="15.75" x14ac:dyDescent="0.25">
      <c r="A64" s="33" t="s">
        <v>54</v>
      </c>
      <c r="B64" s="111" t="str">
        <f>INDEX('[1]2024 Sign Ups'!$B$2:$B$101,MATCH(A64,'[1]2024 Sign Ups'!$A$2:$A$101,0))</f>
        <v>Y</v>
      </c>
      <c r="C64" s="111">
        <v>2</v>
      </c>
      <c r="D64" s="112">
        <f t="shared" ref="D64:D71" si="9">G64+35.4</f>
        <v>41.166666666666664</v>
      </c>
      <c r="E64" s="112">
        <f t="shared" si="8"/>
        <v>41.166666666666664</v>
      </c>
      <c r="F64" s="113" t="str">
        <f>INDEX('[1]WK 1 F9 2024'!$Y$4:$Y$102, MATCH(A64,'[1]WK 1 F9 2024'!$N$4:$N$102,0))</f>
        <v/>
      </c>
      <c r="G64" s="112">
        <f>VLOOKUP($A64,'[1]2024 Sign Ups'!$A$2:$T$101,3,FALSE)</f>
        <v>5.7666666666666657</v>
      </c>
      <c r="H64" s="112">
        <f>AVERAGE(SMALL((D64:F64),{1,2}))-$E$1</f>
        <v>5.7666666666666657</v>
      </c>
      <c r="I64" s="114">
        <f t="shared" si="5"/>
        <v>0</v>
      </c>
      <c r="J64" s="115">
        <v>2</v>
      </c>
    </row>
    <row r="65" spans="1:10" ht="15.75" x14ac:dyDescent="0.25">
      <c r="A65" s="33" t="s">
        <v>139</v>
      </c>
      <c r="B65" s="111" t="str">
        <f>INDEX('[1]2024 Sign Ups'!$B$2:$B$101,MATCH(A65,'[1]2024 Sign Ups'!$A$2:$A$101,0))</f>
        <v>Y</v>
      </c>
      <c r="C65" s="111">
        <v>6</v>
      </c>
      <c r="D65" s="112">
        <f t="shared" si="9"/>
        <v>40.333333333333336</v>
      </c>
      <c r="E65" s="112">
        <f t="shared" si="8"/>
        <v>40.333333333333336</v>
      </c>
      <c r="F65" s="113">
        <f>INDEX('[1]WK 1 F9 2024'!$Y$4:$Y$102, MATCH(A65,'[1]WK 1 F9 2024'!$N$4:$N$102,0))</f>
        <v>43</v>
      </c>
      <c r="G65" s="112">
        <f>VLOOKUP($A65,'[1]2024 Sign Ups'!$A$2:$T$101,3,FALSE)</f>
        <v>4.9333333333333371</v>
      </c>
      <c r="H65" s="112">
        <f>AVERAGE(SMALL((D65:F65),{1,2,3}))-$E$1</f>
        <v>5.8222222222222229</v>
      </c>
      <c r="I65" s="114">
        <f t="shared" si="5"/>
        <v>1</v>
      </c>
      <c r="J65" s="115">
        <v>2</v>
      </c>
    </row>
    <row r="66" spans="1:10" ht="15.75" x14ac:dyDescent="0.25">
      <c r="A66" s="33" t="s">
        <v>30</v>
      </c>
      <c r="B66" s="111" t="str">
        <f>INDEX('[1]2024 Sign Ups'!$B$2:$B$101,MATCH(A66,'[1]2024 Sign Ups'!$A$2:$A$101,0))</f>
        <v>Y</v>
      </c>
      <c r="C66" s="111">
        <v>2</v>
      </c>
      <c r="D66" s="112">
        <f t="shared" si="9"/>
        <v>43.333333333333336</v>
      </c>
      <c r="E66" s="112">
        <f t="shared" si="8"/>
        <v>43.333333333333336</v>
      </c>
      <c r="F66" s="113">
        <f>INDEX('[1]WK 1 F9 2024'!$Y$4:$Y$102, MATCH(A66,'[1]WK 1 F9 2024'!$N$4:$N$102,0))</f>
        <v>40</v>
      </c>
      <c r="G66" s="112">
        <f>VLOOKUP($A66,'[1]2024 Sign Ups'!$A$2:$T$101,3,FALSE)</f>
        <v>7.9333333333333371</v>
      </c>
      <c r="H66" s="112">
        <f>AVERAGE(SMALL((D66:F66),{1,2,3}))-$E$1</f>
        <v>6.82222222222223</v>
      </c>
      <c r="I66" s="114">
        <f t="shared" si="5"/>
        <v>1</v>
      </c>
      <c r="J66" s="115">
        <v>2</v>
      </c>
    </row>
    <row r="67" spans="1:10" ht="15.75" x14ac:dyDescent="0.25">
      <c r="A67" s="33" t="s">
        <v>126</v>
      </c>
      <c r="B67" s="111" t="str">
        <f>INDEX('[1]2024 Sign Ups'!$B$2:$B$101,MATCH(A67,'[1]2024 Sign Ups'!$A$2:$A$101,0))</f>
        <v>Y</v>
      </c>
      <c r="C67" s="111">
        <v>5</v>
      </c>
      <c r="D67" s="112">
        <f t="shared" si="9"/>
        <v>36.375</v>
      </c>
      <c r="E67" s="112">
        <f t="shared" si="8"/>
        <v>36.375</v>
      </c>
      <c r="F67" s="113">
        <f>INDEX('[1]WK 1 F9 2024'!$Y$4:$Y$102, MATCH(A67,'[1]WK 1 F9 2024'!$N$4:$N$102,0))</f>
        <v>37</v>
      </c>
      <c r="G67" s="112">
        <f>VLOOKUP($A67,'[1]2024 Sign Ups'!$A$2:$T$101,3,FALSE)</f>
        <v>0.97500000000000142</v>
      </c>
      <c r="H67" s="112">
        <f>AVERAGE(SMALL((D67:F67),{1,2,3}))-$E$1</f>
        <v>1.1833333333333371</v>
      </c>
      <c r="I67" s="114">
        <f t="shared" ref="I67:I100" si="10">COUNT(F67:F67)</f>
        <v>1</v>
      </c>
      <c r="J67" s="115">
        <v>2</v>
      </c>
    </row>
    <row r="68" spans="1:10" ht="15.75" x14ac:dyDescent="0.25">
      <c r="A68" s="33" t="s">
        <v>140</v>
      </c>
      <c r="B68" s="111" t="str">
        <f>INDEX('[1]2024 Sign Ups'!$B$2:$B$101,MATCH(A68,'[1]2024 Sign Ups'!$A$2:$A$101,0))</f>
        <v>Y</v>
      </c>
      <c r="C68" s="111">
        <v>7</v>
      </c>
      <c r="D68" s="112">
        <f t="shared" si="9"/>
        <v>47.857142857142854</v>
      </c>
      <c r="E68" s="112">
        <f t="shared" si="8"/>
        <v>47.857142857142854</v>
      </c>
      <c r="F68" s="113">
        <f>INDEX('[1]WK 1 F9 2024'!$Y$4:$Y$102, MATCH(A68,'[1]WK 1 F9 2024'!$N$4:$N$102,0))</f>
        <v>49</v>
      </c>
      <c r="G68" s="112">
        <f>VLOOKUP($A68,'[1]2024 Sign Ups'!$A$2:$T$101,3,FALSE)</f>
        <v>12.457142857142856</v>
      </c>
      <c r="H68" s="112">
        <f>AVERAGE(SMALL((D68:F68),{1,2,3}))-$E$1</f>
        <v>12.838095238095242</v>
      </c>
      <c r="I68" s="114">
        <f t="shared" si="10"/>
        <v>1</v>
      </c>
      <c r="J68" s="115">
        <v>2</v>
      </c>
    </row>
    <row r="69" spans="1:10" ht="15.75" x14ac:dyDescent="0.25">
      <c r="A69" s="64" t="s">
        <v>116</v>
      </c>
      <c r="B69" s="111" t="str">
        <f>INDEX('[1]2024 Sign Ups'!$B$2:$B$101,MATCH(A69,'[1]2024 Sign Ups'!$A$2:$A$101,0))</f>
        <v>Y</v>
      </c>
      <c r="C69" s="111">
        <v>9</v>
      </c>
      <c r="D69" s="112">
        <f t="shared" si="9"/>
        <v>39.166666666666664</v>
      </c>
      <c r="E69" s="112">
        <f t="shared" si="8"/>
        <v>39.166666666666664</v>
      </c>
      <c r="F69" s="113" t="str">
        <f>INDEX('[1]WK 1 F9 2024'!$Y$4:$Y$102, MATCH(A69,'[1]WK 1 F9 2024'!$N$4:$N$102,0))</f>
        <v/>
      </c>
      <c r="G69" s="112">
        <f>VLOOKUP($A69,'[1]2024 Sign Ups'!$A$2:$T$101,3,FALSE)</f>
        <v>3.7666666666666657</v>
      </c>
      <c r="H69" s="112">
        <f>AVERAGE(SMALL((D69:F69),{1,2}))-$E$1</f>
        <v>3.7666666666666657</v>
      </c>
      <c r="I69" s="114">
        <f t="shared" si="10"/>
        <v>0</v>
      </c>
      <c r="J69" s="115">
        <v>2</v>
      </c>
    </row>
    <row r="70" spans="1:10" ht="15.75" x14ac:dyDescent="0.25">
      <c r="A70" s="33" t="s">
        <v>114</v>
      </c>
      <c r="B70" s="111" t="str">
        <f>INDEX('[1]2024 Sign Ups'!$B$2:$B$101,MATCH(A70,'[1]2024 Sign Ups'!$A$2:$A$101,0))</f>
        <v>Y</v>
      </c>
      <c r="C70" s="111">
        <v>4</v>
      </c>
      <c r="D70" s="112">
        <f t="shared" si="9"/>
        <v>36.125</v>
      </c>
      <c r="E70" s="112">
        <f t="shared" si="8"/>
        <v>36.125</v>
      </c>
      <c r="F70" s="113" t="str">
        <f>INDEX('[1]WK 1 F9 2024'!$Y$4:$Y$102, MATCH(A70,'[1]WK 1 F9 2024'!$N$4:$N$102,0))</f>
        <v/>
      </c>
      <c r="G70" s="112">
        <f>VLOOKUP($A70,'[1]2024 Sign Ups'!$A$2:$T$101,3,FALSE)</f>
        <v>0.72500000000000142</v>
      </c>
      <c r="H70" s="112">
        <f>AVERAGE(SMALL((D70:F70),{1,2}))-$E$1</f>
        <v>0.72500000000000142</v>
      </c>
      <c r="I70" s="114">
        <f t="shared" si="10"/>
        <v>0</v>
      </c>
      <c r="J70" s="115">
        <v>2</v>
      </c>
    </row>
    <row r="71" spans="1:10" ht="15.75" x14ac:dyDescent="0.25">
      <c r="A71" s="33" t="s">
        <v>125</v>
      </c>
      <c r="B71" s="111" t="str">
        <f>INDEX('[1]2024 Sign Ups'!$B$2:$B$101,MATCH(A71,'[1]2024 Sign Ups'!$A$2:$A$101,0))</f>
        <v>Y</v>
      </c>
      <c r="C71" s="111">
        <v>8</v>
      </c>
      <c r="D71" s="112">
        <f t="shared" si="9"/>
        <v>45.625</v>
      </c>
      <c r="E71" s="112">
        <f t="shared" si="8"/>
        <v>45.625</v>
      </c>
      <c r="F71" s="113">
        <f>INDEX('[1]WK 1 F9 2024'!$Y$4:$Y$102, MATCH(A71,'[1]WK 1 F9 2024'!$N$4:$N$102,0))</f>
        <v>46</v>
      </c>
      <c r="G71" s="112">
        <f>VLOOKUP($A71,'[1]2024 Sign Ups'!$A$2:$T$101,3,FALSE)</f>
        <v>10.225000000000001</v>
      </c>
      <c r="H71" s="112">
        <f>AVERAGE(SMALL((D71:F71),{1,2,3}))-$E$1</f>
        <v>10.350000000000001</v>
      </c>
      <c r="I71" s="114">
        <f t="shared" si="10"/>
        <v>1</v>
      </c>
      <c r="J71" s="115">
        <v>2</v>
      </c>
    </row>
    <row r="72" spans="1:10" ht="15.75" x14ac:dyDescent="0.25">
      <c r="A72" s="33" t="s">
        <v>130</v>
      </c>
      <c r="B72" s="111" t="str">
        <f>INDEX('[1]2024 Sign Ups'!$B$2:$B$101,MATCH(A72,'[1]2024 Sign Ups'!$A$2:$A$101,0))</f>
        <v>New</v>
      </c>
      <c r="C72" s="111">
        <v>5</v>
      </c>
      <c r="D72" s="112" t="s">
        <v>76</v>
      </c>
      <c r="E72" s="112" t="str">
        <f t="shared" si="8"/>
        <v>TBD</v>
      </c>
      <c r="F72" s="113">
        <f>INDEX('[1]WK 1 F9 2024'!$Y$4:$Y$102, MATCH(A72,'[1]WK 1 F9 2024'!$N$4:$N$102,0))</f>
        <v>48</v>
      </c>
      <c r="G72" s="112">
        <f>(F72-$E$1)*0.7</f>
        <v>8.82</v>
      </c>
      <c r="H72" s="112" t="s">
        <v>76</v>
      </c>
      <c r="I72" s="114">
        <f t="shared" si="10"/>
        <v>1</v>
      </c>
      <c r="J72" s="115">
        <v>0</v>
      </c>
    </row>
    <row r="73" spans="1:10" ht="15.75" x14ac:dyDescent="0.25">
      <c r="A73" s="55" t="s">
        <v>107</v>
      </c>
      <c r="B73" s="111" t="str">
        <f>INDEX('[1]2024 Sign Ups'!$B$2:$B$101,MATCH(A73,'[1]2024 Sign Ups'!$A$2:$A$101,0))</f>
        <v>Y</v>
      </c>
      <c r="C73" s="111">
        <v>4</v>
      </c>
      <c r="D73" s="112">
        <f>G73+35.4</f>
        <v>40.5</v>
      </c>
      <c r="E73" s="112">
        <f t="shared" si="8"/>
        <v>40.5</v>
      </c>
      <c r="F73" s="113">
        <f>INDEX('[1]WK 1 F9 2024'!$Y$4:$Y$102, MATCH(A73,'[1]WK 1 F9 2024'!$N$4:$N$102,0))</f>
        <v>44</v>
      </c>
      <c r="G73" s="112">
        <f>VLOOKUP($A73,'[1]2024 Sign Ups'!$A$2:$T$101,3,FALSE)</f>
        <v>5.1000000000000014</v>
      </c>
      <c r="H73" s="112">
        <f>AVERAGE(SMALL((D73:F73),{1,2,3}))-$E$1</f>
        <v>6.2666666666666657</v>
      </c>
      <c r="I73" s="114">
        <f t="shared" si="10"/>
        <v>1</v>
      </c>
      <c r="J73" s="115">
        <v>2</v>
      </c>
    </row>
    <row r="74" spans="1:10" ht="15.75" x14ac:dyDescent="0.25">
      <c r="A74" s="33" t="s">
        <v>141</v>
      </c>
      <c r="B74" s="111" t="str">
        <f>INDEX('[1]2024 Sign Ups'!$B$2:$B$101,MATCH(A74,'[1]2024 Sign Ups'!$A$2:$A$101,0))</f>
        <v>Y</v>
      </c>
      <c r="C74" s="111">
        <v>6</v>
      </c>
      <c r="D74" s="112">
        <f>G74+35.4</f>
        <v>45.8</v>
      </c>
      <c r="E74" s="112">
        <f t="shared" si="8"/>
        <v>45.8</v>
      </c>
      <c r="F74" s="113">
        <f>INDEX('[1]WK 1 F9 2024'!$Y$4:$Y$102, MATCH(A74,'[1]WK 1 F9 2024'!$N$4:$N$102,0))</f>
        <v>49</v>
      </c>
      <c r="G74" s="112">
        <f>VLOOKUP($A74,'[1]2024 Sign Ups'!$A$2:$T$101,3,FALSE)</f>
        <v>10.399999999999999</v>
      </c>
      <c r="H74" s="112">
        <f>AVERAGE(SMALL((D74:F74),{1,2,3}))-$E$1</f>
        <v>11.466666666666669</v>
      </c>
      <c r="I74" s="114">
        <f t="shared" si="10"/>
        <v>1</v>
      </c>
      <c r="J74" s="115">
        <v>2</v>
      </c>
    </row>
    <row r="75" spans="1:10" ht="15.75" x14ac:dyDescent="0.25">
      <c r="A75" s="33" t="s">
        <v>131</v>
      </c>
      <c r="B75" s="111" t="str">
        <f>INDEX('[1]2024 Sign Ups'!$B$2:$B$101,MATCH(A75,'[1]2024 Sign Ups'!$A$2:$A$101,0))</f>
        <v>New</v>
      </c>
      <c r="C75" s="111">
        <v>8</v>
      </c>
      <c r="D75" s="112">
        <f>G75+35.4</f>
        <v>41.16</v>
      </c>
      <c r="E75" s="112" t="s">
        <v>76</v>
      </c>
      <c r="F75" s="113">
        <f>INDEX('[1]WK 1 F9 2024'!$Y$4:$Y$102, MATCH(A75,'[1]WK 1 F9 2024'!$N$4:$N$102,0))</f>
        <v>45</v>
      </c>
      <c r="G75" s="112">
        <f>(F75-$E$1)*0.6</f>
        <v>5.7600000000000007</v>
      </c>
      <c r="H75" s="112" t="s">
        <v>76</v>
      </c>
      <c r="I75" s="114">
        <f t="shared" si="10"/>
        <v>1</v>
      </c>
      <c r="J75" s="115">
        <v>0</v>
      </c>
    </row>
    <row r="76" spans="1:10" ht="15.75" x14ac:dyDescent="0.25">
      <c r="A76" s="33" t="s">
        <v>81</v>
      </c>
      <c r="B76" s="111" t="str">
        <f>INDEX('[1]2024 Sign Ups'!$B$2:$B$101,MATCH(A76,'[1]2024 Sign Ups'!$A$2:$A$101,0))</f>
        <v>New</v>
      </c>
      <c r="C76" s="111">
        <v>10</v>
      </c>
      <c r="D76" s="112" t="s">
        <v>76</v>
      </c>
      <c r="E76" s="112" t="str">
        <f>D76</f>
        <v>TBD</v>
      </c>
      <c r="F76" s="113">
        <f>INDEX('[1]WK 1 F9 2024'!$Y$4:$Y$102, MATCH(A76,'[1]WK 1 F9 2024'!$N$4:$N$102,0))</f>
        <v>49</v>
      </c>
      <c r="G76" s="112">
        <f>(F76-$E$1)*0.7</f>
        <v>9.52</v>
      </c>
      <c r="H76" s="112" t="s">
        <v>76</v>
      </c>
      <c r="I76" s="114">
        <f t="shared" si="10"/>
        <v>1</v>
      </c>
      <c r="J76" s="115">
        <v>0</v>
      </c>
    </row>
    <row r="77" spans="1:10" ht="15.75" x14ac:dyDescent="0.25">
      <c r="A77" s="33" t="s">
        <v>129</v>
      </c>
      <c r="B77" s="111" t="str">
        <f>INDEX('[1]2024 Sign Ups'!$B$2:$B$101,MATCH(A77,'[1]2024 Sign Ups'!$A$2:$A$101,0))</f>
        <v>Y</v>
      </c>
      <c r="C77" s="111">
        <v>5</v>
      </c>
      <c r="D77" s="112">
        <f>G77+35.4</f>
        <v>47.714285714285715</v>
      </c>
      <c r="E77" s="112">
        <f>D77</f>
        <v>47.714285714285715</v>
      </c>
      <c r="F77" s="113">
        <f>INDEX('[1]WK 1 F9 2024'!$Y$4:$Y$102, MATCH(A77,'[1]WK 1 F9 2024'!$N$4:$N$102,0))</f>
        <v>50</v>
      </c>
      <c r="G77" s="112">
        <f>VLOOKUP($A77,'[1]2024 Sign Ups'!$A$2:$T$101,3,FALSE)</f>
        <v>12.314285714285717</v>
      </c>
      <c r="H77" s="112">
        <f>AVERAGE(SMALL((D77:F77),{1,2,3}))-$E$1</f>
        <v>13.076190476190483</v>
      </c>
      <c r="I77" s="114">
        <f t="shared" si="10"/>
        <v>1</v>
      </c>
      <c r="J77" s="115">
        <v>2</v>
      </c>
    </row>
    <row r="78" spans="1:10" ht="15.75" x14ac:dyDescent="0.25">
      <c r="A78" s="33" t="s">
        <v>39</v>
      </c>
      <c r="B78" s="111" t="str">
        <f>INDEX('[1]2024 Sign Ups'!$B$2:$B$101,MATCH(A78,'[1]2024 Sign Ups'!$A$2:$A$101,0))</f>
        <v>Y</v>
      </c>
      <c r="C78" s="111">
        <v>2</v>
      </c>
      <c r="D78" s="112">
        <f>G78+35.4</f>
        <v>47</v>
      </c>
      <c r="E78" s="112">
        <f>D78</f>
        <v>47</v>
      </c>
      <c r="F78" s="113">
        <f>INDEX('[1]WK 1 F9 2024'!$Y$4:$Y$102, MATCH(A78,'[1]WK 1 F9 2024'!$N$4:$N$102,0))</f>
        <v>50</v>
      </c>
      <c r="G78" s="112">
        <f>VLOOKUP($A78,'[1]2024 Sign Ups'!$A$2:$T$101,3,FALSE)</f>
        <v>11.600000000000001</v>
      </c>
      <c r="H78" s="112">
        <f>AVERAGE(SMALL((D78:F78),{1,2,3}))-$E$1</f>
        <v>12.600000000000001</v>
      </c>
      <c r="I78" s="114">
        <f t="shared" si="10"/>
        <v>1</v>
      </c>
      <c r="J78" s="115">
        <v>2</v>
      </c>
    </row>
    <row r="79" spans="1:10" ht="15.75" x14ac:dyDescent="0.25">
      <c r="A79" s="33" t="s">
        <v>124</v>
      </c>
      <c r="B79" s="111" t="str">
        <f>INDEX('[1]2024 Sign Ups'!$B$2:$B$101,MATCH(A79,'[1]2024 Sign Ups'!$A$2:$A$101,0))</f>
        <v>Y</v>
      </c>
      <c r="C79" s="111">
        <v>8</v>
      </c>
      <c r="D79" s="112">
        <f>G79+35.4</f>
        <v>40</v>
      </c>
      <c r="E79" s="112">
        <f>D79</f>
        <v>40</v>
      </c>
      <c r="F79" s="113">
        <f>INDEX('[1]WK 1 F9 2024'!$Y$4:$Y$102, MATCH(A79,'[1]WK 1 F9 2024'!$N$4:$N$102,0))</f>
        <v>39</v>
      </c>
      <c r="G79" s="112">
        <f>VLOOKUP($A79,'[1]2024 Sign Ups'!$A$2:$T$101,3,FALSE)</f>
        <v>4.6000000000000014</v>
      </c>
      <c r="H79" s="112">
        <f>AVERAGE(SMALL((D79:F79),{1,2,3}))-$E$1</f>
        <v>4.2666666666666657</v>
      </c>
      <c r="I79" s="114">
        <f t="shared" si="10"/>
        <v>1</v>
      </c>
      <c r="J79" s="115">
        <v>2</v>
      </c>
    </row>
    <row r="80" spans="1:10" ht="15.75" x14ac:dyDescent="0.25">
      <c r="A80" s="33" t="s">
        <v>74</v>
      </c>
      <c r="B80" s="111" t="str">
        <f>INDEX('[1]2024 Sign Ups'!$B$2:$B$101,MATCH(A80,'[1]2024 Sign Ups'!$A$2:$A$101,0))</f>
        <v>Y</v>
      </c>
      <c r="C80" s="111">
        <v>10</v>
      </c>
      <c r="D80" s="112">
        <f>G80+35.4</f>
        <v>39.666666666666664</v>
      </c>
      <c r="E80" s="112">
        <f>D80</f>
        <v>39.666666666666664</v>
      </c>
      <c r="F80" s="113">
        <f>INDEX('[1]WK 1 F9 2024'!$Y$4:$Y$102, MATCH(A80,'[1]WK 1 F9 2024'!$N$4:$N$102,0))</f>
        <v>40</v>
      </c>
      <c r="G80" s="112">
        <f>VLOOKUP($A80,'[1]2024 Sign Ups'!$A$2:$T$101,3,FALSE)</f>
        <v>4.2666666666666657</v>
      </c>
      <c r="H80" s="112">
        <f>AVERAGE(SMALL((D80:F80),{1,2,3}))-$E$1</f>
        <v>4.37777777777778</v>
      </c>
      <c r="I80" s="114">
        <f t="shared" si="10"/>
        <v>1</v>
      </c>
      <c r="J80" s="115">
        <v>2</v>
      </c>
    </row>
    <row r="81" spans="1:10" ht="15.75" x14ac:dyDescent="0.25">
      <c r="A81" s="33" t="s">
        <v>132</v>
      </c>
      <c r="B81" s="111" t="str">
        <f>INDEX('[1]2024 Sign Ups'!$B$2:$B$101,MATCH(A81,'[1]2024 Sign Ups'!$A$2:$A$101,0))</f>
        <v>New</v>
      </c>
      <c r="C81" s="111">
        <v>5</v>
      </c>
      <c r="D81" s="112">
        <f>G81+35.4</f>
        <v>40.56</v>
      </c>
      <c r="E81" s="112" t="s">
        <v>76</v>
      </c>
      <c r="F81" s="113">
        <f>INDEX('[1]WK 1 F9 2024'!$Y$4:$Y$102, MATCH(A81,'[1]WK 1 F9 2024'!$N$4:$N$102,0))</f>
        <v>44</v>
      </c>
      <c r="G81" s="112">
        <f>(F81-$E$1)*0.6</f>
        <v>5.160000000000001</v>
      </c>
      <c r="H81" s="112" t="s">
        <v>76</v>
      </c>
      <c r="I81" s="114">
        <f t="shared" si="10"/>
        <v>1</v>
      </c>
      <c r="J81" s="115">
        <v>0</v>
      </c>
    </row>
    <row r="82" spans="1:10" ht="15.75" x14ac:dyDescent="0.25">
      <c r="A82" s="33" t="s">
        <v>144</v>
      </c>
      <c r="B82" s="111" t="str">
        <f>INDEX('[1]2024 Sign Ups'!$B$2:$B$101,MATCH(A82,'[1]2024 Sign Ups'!$A$2:$A$101,0))</f>
        <v>New</v>
      </c>
      <c r="C82" s="111">
        <v>6</v>
      </c>
      <c r="D82" s="112" t="s">
        <v>76</v>
      </c>
      <c r="E82" s="112" t="str">
        <f>D82</f>
        <v>TBD</v>
      </c>
      <c r="F82" s="113">
        <f>INDEX('[1]WK 1 F9 2024'!$Y$4:$Y$102, MATCH(A82,'[1]WK 1 F9 2024'!$N$4:$N$102,0))</f>
        <v>54</v>
      </c>
      <c r="G82" s="112">
        <f>(F82-$E$1)*0.7</f>
        <v>13.02</v>
      </c>
      <c r="H82" s="112" t="s">
        <v>76</v>
      </c>
      <c r="I82" s="114">
        <f t="shared" si="10"/>
        <v>1</v>
      </c>
      <c r="J82" s="115">
        <v>0</v>
      </c>
    </row>
    <row r="83" spans="1:10" ht="15.75" x14ac:dyDescent="0.25">
      <c r="A83" s="33" t="s">
        <v>47</v>
      </c>
      <c r="B83" s="111" t="str">
        <f>INDEX('[1]2024 Sign Ups'!$B$2:$B$101,MATCH(A83,'[1]2024 Sign Ups'!$A$2:$A$101,0))</f>
        <v>Y</v>
      </c>
      <c r="C83" s="111">
        <v>1</v>
      </c>
      <c r="D83" s="112">
        <f>G83+35.4</f>
        <v>39.36</v>
      </c>
      <c r="E83" s="112" t="s">
        <v>76</v>
      </c>
      <c r="F83" s="113">
        <f>INDEX('[1]WK 1 F9 2024'!$Y$4:$Y$102, MATCH(A83,'[1]WK 1 F9 2024'!$N$4:$N$102,0))</f>
        <v>42</v>
      </c>
      <c r="G83" s="112">
        <f>(F83-$E$1)*0.6</f>
        <v>3.9600000000000009</v>
      </c>
      <c r="H83" s="112" t="s">
        <v>76</v>
      </c>
      <c r="I83" s="114">
        <f t="shared" si="10"/>
        <v>1</v>
      </c>
      <c r="J83" s="115">
        <v>1</v>
      </c>
    </row>
    <row r="84" spans="1:10" ht="15.75" x14ac:dyDescent="0.25">
      <c r="A84" s="33" t="s">
        <v>128</v>
      </c>
      <c r="B84" s="111" t="str">
        <f>INDEX('[1]2024 Sign Ups'!$B$2:$B$101,MATCH(A84,'[1]2024 Sign Ups'!$A$2:$A$101,0))</f>
        <v>New</v>
      </c>
      <c r="C84" s="111">
        <v>8</v>
      </c>
      <c r="D84" s="112" t="s">
        <v>76</v>
      </c>
      <c r="E84" s="112" t="str">
        <f t="shared" ref="E84:E91" si="11">D84</f>
        <v>TBD</v>
      </c>
      <c r="F84" s="113">
        <f>INDEX('[1]WK 1 F9 2024'!$Y$4:$Y$102, MATCH(A84,'[1]WK 1 F9 2024'!$N$4:$N$102,0))</f>
        <v>43</v>
      </c>
      <c r="G84" s="112">
        <f>(F84-$E$1)*0.6</f>
        <v>4.5600000000000005</v>
      </c>
      <c r="H84" s="112" t="s">
        <v>76</v>
      </c>
      <c r="I84" s="114">
        <f t="shared" si="10"/>
        <v>1</v>
      </c>
      <c r="J84" s="115">
        <v>0</v>
      </c>
    </row>
    <row r="85" spans="1:10" ht="15.75" x14ac:dyDescent="0.25">
      <c r="A85" s="33" t="s">
        <v>56</v>
      </c>
      <c r="B85" s="111" t="str">
        <f>INDEX('[1]2024 Sign Ups'!$B$2:$B$101,MATCH(A85,'[1]2024 Sign Ups'!$A$2:$A$101,0))</f>
        <v>Y</v>
      </c>
      <c r="C85" s="111">
        <v>1</v>
      </c>
      <c r="D85" s="112">
        <f t="shared" ref="D85:D100" si="12">G85+35.4</f>
        <v>46.8</v>
      </c>
      <c r="E85" s="112">
        <f t="shared" si="11"/>
        <v>46.8</v>
      </c>
      <c r="F85" s="113" t="str">
        <f>INDEX('[1]WK 1 F9 2024'!$Y$4:$Y$102, MATCH(A85,'[1]WK 1 F9 2024'!$N$4:$N$102,0))</f>
        <v/>
      </c>
      <c r="G85" s="112">
        <f>VLOOKUP($A85,'[1]2024 Sign Ups'!$A$2:$T$101,3,FALSE)</f>
        <v>11.399999999999999</v>
      </c>
      <c r="H85" s="112">
        <f>AVERAGE(SMALL((D85:F85),{1,2}))-$E$1</f>
        <v>11.399999999999999</v>
      </c>
      <c r="I85" s="114">
        <f t="shared" si="10"/>
        <v>0</v>
      </c>
      <c r="J85" s="115">
        <v>2</v>
      </c>
    </row>
    <row r="86" spans="1:10" ht="15.75" x14ac:dyDescent="0.25">
      <c r="A86" s="33" t="s">
        <v>71</v>
      </c>
      <c r="B86" s="111" t="str">
        <f>INDEX('[1]2024 Sign Ups'!$B$2:$B$101,MATCH(A86,'[1]2024 Sign Ups'!$A$2:$A$101,0))</f>
        <v>Y</v>
      </c>
      <c r="C86" s="111">
        <v>10</v>
      </c>
      <c r="D86" s="112">
        <f t="shared" si="12"/>
        <v>49.375</v>
      </c>
      <c r="E86" s="112">
        <f t="shared" si="11"/>
        <v>49.375</v>
      </c>
      <c r="F86" s="113">
        <f>INDEX('[1]WK 1 F9 2024'!$Y$4:$Y$102, MATCH(A86,'[1]WK 1 F9 2024'!$N$4:$N$102,0))</f>
        <v>48</v>
      </c>
      <c r="G86" s="112">
        <f>VLOOKUP($A86,'[1]2024 Sign Ups'!$A$2:$T$101,3,FALSE)</f>
        <v>13.975000000000001</v>
      </c>
      <c r="H86" s="112">
        <f>AVERAGE(SMALL((D86:F86),{1,2,3}))-$E$1</f>
        <v>13.516666666666666</v>
      </c>
      <c r="I86" s="114">
        <f t="shared" si="10"/>
        <v>1</v>
      </c>
      <c r="J86" s="115">
        <v>2</v>
      </c>
    </row>
    <row r="87" spans="1:10" ht="15.75" x14ac:dyDescent="0.25">
      <c r="A87" s="33" t="s">
        <v>115</v>
      </c>
      <c r="B87" s="111" t="str">
        <f>INDEX('[1]2024 Sign Ups'!$B$2:$B$101,MATCH(A87,'[1]2024 Sign Ups'!$A$2:$A$101,0))</f>
        <v>Y</v>
      </c>
      <c r="C87" s="111">
        <v>4</v>
      </c>
      <c r="D87" s="112">
        <f t="shared" si="12"/>
        <v>46.4</v>
      </c>
      <c r="E87" s="112">
        <f t="shared" si="11"/>
        <v>46.4</v>
      </c>
      <c r="F87" s="113" t="str">
        <f>INDEX('[1]WK 1 F9 2024'!$Y$4:$Y$102, MATCH(A87,'[1]WK 1 F9 2024'!$N$4:$N$102,0))</f>
        <v/>
      </c>
      <c r="G87" s="112">
        <f>VLOOKUP($A87,'[1]2024 Sign Ups'!$A$2:$T$101,3,FALSE)</f>
        <v>11</v>
      </c>
      <c r="H87" s="112">
        <f>AVERAGE(SMALL((D87:F87),{1,2}))-$E$1</f>
        <v>11</v>
      </c>
      <c r="I87" s="114">
        <f t="shared" si="10"/>
        <v>0</v>
      </c>
      <c r="J87" s="115">
        <v>2</v>
      </c>
    </row>
    <row r="88" spans="1:10" ht="15.75" x14ac:dyDescent="0.25">
      <c r="A88" s="33" t="s">
        <v>99</v>
      </c>
      <c r="B88" s="111" t="str">
        <f>INDEX('[1]2024 Sign Ups'!$B$2:$B$101,MATCH(A88,'[1]2024 Sign Ups'!$A$2:$A$101,0))</f>
        <v>Y</v>
      </c>
      <c r="C88" s="111">
        <v>4</v>
      </c>
      <c r="D88" s="112">
        <f t="shared" si="12"/>
        <v>42.8</v>
      </c>
      <c r="E88" s="112">
        <f t="shared" si="11"/>
        <v>42.8</v>
      </c>
      <c r="F88" s="113">
        <f>INDEX('[1]WK 1 F9 2024'!$Y$4:$Y$102, MATCH(A88,'[1]WK 1 F9 2024'!$N$4:$N$102,0))</f>
        <v>41</v>
      </c>
      <c r="G88" s="112">
        <f>VLOOKUP($A88,'[1]2024 Sign Ups'!$A$2:$T$101,3,FALSE)</f>
        <v>7.3999999999999986</v>
      </c>
      <c r="H88" s="112">
        <f>AVERAGE(SMALL((D88:F88),{1,2,3}))-$E$1</f>
        <v>6.7999999999999972</v>
      </c>
      <c r="I88" s="114">
        <f t="shared" si="10"/>
        <v>1</v>
      </c>
      <c r="J88" s="115">
        <v>2</v>
      </c>
    </row>
    <row r="89" spans="1:10" ht="15.75" x14ac:dyDescent="0.25">
      <c r="A89" s="33" t="s">
        <v>38</v>
      </c>
      <c r="B89" s="111" t="str">
        <f>INDEX('[1]2024 Sign Ups'!$B$2:$B$101,MATCH(A89,'[1]2024 Sign Ups'!$A$2:$A$101,0))</f>
        <v>Y</v>
      </c>
      <c r="C89" s="111">
        <v>1</v>
      </c>
      <c r="D89" s="112">
        <f t="shared" si="12"/>
        <v>34.875</v>
      </c>
      <c r="E89" s="112">
        <f t="shared" si="11"/>
        <v>34.875</v>
      </c>
      <c r="F89" s="113">
        <f>INDEX('[1]WK 1 F9 2024'!$Y$4:$Y$102, MATCH(A89,'[1]WK 1 F9 2024'!$N$4:$N$102,0))</f>
        <v>36</v>
      </c>
      <c r="G89" s="112">
        <f>VLOOKUP($A89,'[1]2024 Sign Ups'!$A$2:$T$101,3,FALSE)</f>
        <v>-0.52499999999999858</v>
      </c>
      <c r="H89" s="112">
        <f>AVERAGE(SMALL((D89:F89),{1,2,3}))-$E$1</f>
        <v>-0.14999999999999858</v>
      </c>
      <c r="I89" s="114">
        <f t="shared" si="10"/>
        <v>1</v>
      </c>
      <c r="J89" s="115">
        <v>2</v>
      </c>
    </row>
    <row r="90" spans="1:10" ht="15.75" x14ac:dyDescent="0.25">
      <c r="A90" s="33" t="s">
        <v>143</v>
      </c>
      <c r="B90" s="111" t="str">
        <f>INDEX('[1]2024 Sign Ups'!$B$2:$B$101,MATCH(A90,'[1]2024 Sign Ups'!$A$2:$A$101,0))</f>
        <v>Y</v>
      </c>
      <c r="C90" s="111">
        <v>6</v>
      </c>
      <c r="D90" s="112">
        <f t="shared" si="12"/>
        <v>47.019999999999996</v>
      </c>
      <c r="E90" s="112">
        <f t="shared" si="11"/>
        <v>47.019999999999996</v>
      </c>
      <c r="F90" s="113">
        <f>INDEX('[1]WK 1 F9 2024'!$Y$4:$Y$102, MATCH(A90,'[1]WK 1 F9 2024'!$N$4:$N$102,0))</f>
        <v>52</v>
      </c>
      <c r="G90" s="112">
        <f>(F90-$E$1)*0.7</f>
        <v>11.620000000000001</v>
      </c>
      <c r="H90" s="112" t="s">
        <v>76</v>
      </c>
      <c r="I90" s="114">
        <f t="shared" si="10"/>
        <v>1</v>
      </c>
      <c r="J90" s="115">
        <v>1</v>
      </c>
    </row>
    <row r="91" spans="1:10" ht="15.75" x14ac:dyDescent="0.25">
      <c r="A91" s="33" t="s">
        <v>138</v>
      </c>
      <c r="B91" s="111" t="str">
        <f>INDEX('[1]2024 Sign Ups'!$B$2:$B$101,MATCH(A91,'[1]2024 Sign Ups'!$A$2:$A$101,0))</f>
        <v>Y</v>
      </c>
      <c r="C91" s="111">
        <v>7</v>
      </c>
      <c r="D91" s="112">
        <f t="shared" si="12"/>
        <v>40.166666666666664</v>
      </c>
      <c r="E91" s="112">
        <f t="shared" si="11"/>
        <v>40.166666666666664</v>
      </c>
      <c r="F91" s="113">
        <f>INDEX('[1]WK 1 F9 2024'!$Y$4:$Y$102, MATCH(A91,'[1]WK 1 F9 2024'!$N$4:$N$102,0))</f>
        <v>40</v>
      </c>
      <c r="G91" s="112">
        <f>VLOOKUP($A91,'[1]2024 Sign Ups'!$A$2:$T$101,3,FALSE)</f>
        <v>4.7666666666666657</v>
      </c>
      <c r="H91" s="112">
        <f>AVERAGE(SMALL((D91:F91),{1,2,3}))-$E$1</f>
        <v>4.7111111111111086</v>
      </c>
      <c r="I91" s="114">
        <f t="shared" si="10"/>
        <v>1</v>
      </c>
      <c r="J91" s="115">
        <v>2</v>
      </c>
    </row>
    <row r="92" spans="1:10" ht="15.75" x14ac:dyDescent="0.25">
      <c r="A92" s="33" t="s">
        <v>104</v>
      </c>
      <c r="B92" s="111" t="str">
        <f>INDEX('[1]2024 Sign Ups'!$B$2:$B$101,MATCH(A92,'[1]2024 Sign Ups'!$A$2:$A$101,0))</f>
        <v>New</v>
      </c>
      <c r="C92" s="111">
        <v>9</v>
      </c>
      <c r="D92" s="112">
        <f t="shared" si="12"/>
        <v>39.36</v>
      </c>
      <c r="E92" s="112" t="s">
        <v>76</v>
      </c>
      <c r="F92" s="113">
        <f>INDEX('[1]WK 1 F9 2024'!$Y$4:$Y$102, MATCH(A92,'[1]WK 1 F9 2024'!$N$4:$N$102,0))</f>
        <v>42</v>
      </c>
      <c r="G92" s="112">
        <f>(F92-$E$1)*0.6</f>
        <v>3.9600000000000009</v>
      </c>
      <c r="H92" s="112" t="s">
        <v>76</v>
      </c>
      <c r="I92" s="114">
        <f t="shared" si="10"/>
        <v>1</v>
      </c>
      <c r="J92" s="115">
        <v>0</v>
      </c>
    </row>
    <row r="93" spans="1:10" ht="15.75" x14ac:dyDescent="0.25">
      <c r="A93" s="33" t="s">
        <v>80</v>
      </c>
      <c r="B93" s="111" t="str">
        <f>INDEX('[1]2024 Sign Ups'!$B$2:$B$101,MATCH(A93,'[1]2024 Sign Ups'!$A$2:$A$101,0))</f>
        <v>Y</v>
      </c>
      <c r="C93" s="111">
        <v>3</v>
      </c>
      <c r="D93" s="112">
        <f t="shared" si="12"/>
        <v>43.8</v>
      </c>
      <c r="E93" s="112">
        <f>D93</f>
        <v>43.8</v>
      </c>
      <c r="F93" s="113">
        <f>INDEX('[1]WK 1 F9 2024'!$Y$4:$Y$102, MATCH(A93,'[1]WK 1 F9 2024'!$N$4:$N$102,0))</f>
        <v>47</v>
      </c>
      <c r="G93" s="112">
        <f>VLOOKUP($A93,'[1]2024 Sign Ups'!$A$2:$T$101,3,FALSE)</f>
        <v>8.3999999999999986</v>
      </c>
      <c r="H93" s="112">
        <f>AVERAGE(SMALL((D93:F93),{1,2,3}))-$E$1</f>
        <v>9.4666666666666686</v>
      </c>
      <c r="I93" s="114">
        <f t="shared" si="10"/>
        <v>1</v>
      </c>
      <c r="J93" s="115">
        <v>2</v>
      </c>
    </row>
    <row r="94" spans="1:10" ht="15.75" x14ac:dyDescent="0.25">
      <c r="A94" s="33" t="s">
        <v>97</v>
      </c>
      <c r="B94" s="111" t="str">
        <f>INDEX('[1]2024 Sign Ups'!$B$2:$B$101,MATCH(A94,'[1]2024 Sign Ups'!$A$2:$A$101,0))</f>
        <v>Y</v>
      </c>
      <c r="C94" s="111">
        <v>4</v>
      </c>
      <c r="D94" s="112">
        <f t="shared" si="12"/>
        <v>62.75</v>
      </c>
      <c r="E94" s="112">
        <f>D94</f>
        <v>62.75</v>
      </c>
      <c r="F94" s="113">
        <f>INDEX('[1]WK 1 F9 2024'!$Y$4:$Y$102, MATCH(A94,'[1]WK 1 F9 2024'!$N$4:$N$102,0))</f>
        <v>52</v>
      </c>
      <c r="G94" s="112">
        <f>VLOOKUP($A94,'[1]2024 Sign Ups'!$A$2:$T$101,3,FALSE)</f>
        <v>27.35</v>
      </c>
      <c r="H94" s="112">
        <f>AVERAGE(SMALL((D94:F94),{1,2,3}))-$E$1</f>
        <v>23.766666666666666</v>
      </c>
      <c r="I94" s="114">
        <f t="shared" si="10"/>
        <v>1</v>
      </c>
      <c r="J94" s="115">
        <v>2</v>
      </c>
    </row>
    <row r="95" spans="1:10" ht="15.75" x14ac:dyDescent="0.25">
      <c r="A95" s="33" t="s">
        <v>106</v>
      </c>
      <c r="B95" s="111" t="str">
        <f>INDEX('[1]2024 Sign Ups'!$B$2:$B$101,MATCH(A95,'[1]2024 Sign Ups'!$A$2:$A$101,0))</f>
        <v>Y</v>
      </c>
      <c r="C95" s="111">
        <v>9</v>
      </c>
      <c r="D95" s="112">
        <f t="shared" si="12"/>
        <v>48</v>
      </c>
      <c r="E95" s="112">
        <f>D95</f>
        <v>48</v>
      </c>
      <c r="F95" s="113">
        <f>INDEX('[1]WK 1 F9 2024'!$Y$4:$Y$102, MATCH(A95,'[1]WK 1 F9 2024'!$N$4:$N$102,0))</f>
        <v>51</v>
      </c>
      <c r="G95" s="112">
        <f>VLOOKUP($A95,'[1]2024 Sign Ups'!$A$2:$T$101,3,FALSE)</f>
        <v>12.600000000000001</v>
      </c>
      <c r="H95" s="112">
        <f>AVERAGE(SMALL((D95:F95),{1,2,3}))-$E$1</f>
        <v>13.600000000000001</v>
      </c>
      <c r="I95" s="114">
        <f t="shared" si="10"/>
        <v>1</v>
      </c>
      <c r="J95" s="115">
        <v>2</v>
      </c>
    </row>
    <row r="96" spans="1:10" ht="15.75" customHeight="1" x14ac:dyDescent="0.25">
      <c r="A96" s="33" t="s">
        <v>45</v>
      </c>
      <c r="B96" s="111" t="str">
        <f>INDEX('[1]2024 Sign Ups'!$B$2:$B$101,MATCH(A96,'[1]2024 Sign Ups'!$A$2:$A$101,0))</f>
        <v>Y</v>
      </c>
      <c r="C96" s="111">
        <v>2</v>
      </c>
      <c r="D96" s="112">
        <f t="shared" si="12"/>
        <v>41.125</v>
      </c>
      <c r="E96" s="112">
        <f>D96</f>
        <v>41.125</v>
      </c>
      <c r="F96" s="113">
        <f>INDEX('[1]WK 1 F9 2024'!$Y$4:$Y$102, MATCH(A96,'[1]WK 1 F9 2024'!$N$4:$N$102,0))</f>
        <v>45</v>
      </c>
      <c r="G96" s="112">
        <f>VLOOKUP($A96,'[1]2024 Sign Ups'!$A$2:$T$101,3,FALSE)</f>
        <v>5.7250000000000014</v>
      </c>
      <c r="H96" s="112">
        <f>AVERAGE(SMALL((D96:F96),{1,2,3}))-$E$1</f>
        <v>7.0166666666666657</v>
      </c>
      <c r="I96" s="114">
        <f t="shared" si="10"/>
        <v>1</v>
      </c>
      <c r="J96" s="115">
        <v>2</v>
      </c>
    </row>
    <row r="97" spans="1:10" ht="15.75" customHeight="1" x14ac:dyDescent="0.25">
      <c r="A97" s="33" t="s">
        <v>123</v>
      </c>
      <c r="B97" s="111" t="str">
        <f>INDEX('[1]2024 Sign Ups'!$B$2:$B$101,MATCH(A97,'[1]2024 Sign Ups'!$A$2:$A$101,0))</f>
        <v>Y</v>
      </c>
      <c r="C97" s="111">
        <v>5</v>
      </c>
      <c r="D97" s="112">
        <f t="shared" si="12"/>
        <v>40.4</v>
      </c>
      <c r="E97" s="112">
        <f>D97</f>
        <v>40.4</v>
      </c>
      <c r="F97" s="113">
        <f>INDEX('[1]WK 1 F9 2024'!$Y$4:$Y$102, MATCH(A97,'[1]WK 1 F9 2024'!$N$4:$N$102,0))</f>
        <v>38</v>
      </c>
      <c r="G97" s="112">
        <f>VLOOKUP($A97,'[1]2024 Sign Ups'!$A$2:$T$101,3,FALSE)</f>
        <v>5</v>
      </c>
      <c r="H97" s="112">
        <f>AVERAGE(SMALL((D97:F97),{1,2,3}))-$E$1</f>
        <v>4.2000000000000028</v>
      </c>
      <c r="I97" s="114">
        <f t="shared" si="10"/>
        <v>1</v>
      </c>
      <c r="J97" s="115">
        <v>2</v>
      </c>
    </row>
    <row r="98" spans="1:10" ht="15.75" customHeight="1" x14ac:dyDescent="0.25">
      <c r="A98" s="33" t="s">
        <v>53</v>
      </c>
      <c r="B98" s="111" t="str">
        <f>INDEX('[1]2024 Sign Ups'!$B$2:$B$101,MATCH(A98,'[1]2024 Sign Ups'!$A$2:$A$101,0))</f>
        <v>New</v>
      </c>
      <c r="C98" s="111">
        <v>1</v>
      </c>
      <c r="D98" s="112">
        <f t="shared" si="12"/>
        <v>54.28</v>
      </c>
      <c r="E98" s="112" t="s">
        <v>76</v>
      </c>
      <c r="F98" s="113">
        <f>INDEX('[1]WK 1 F9 2024'!$Y$4:$Y$102, MATCH(A98,'[1]WK 1 F9 2024'!$N$4:$N$102,0))</f>
        <v>59</v>
      </c>
      <c r="G98" s="112">
        <f>(F98-$E$1)*0.8</f>
        <v>18.880000000000003</v>
      </c>
      <c r="H98" s="112" t="s">
        <v>76</v>
      </c>
      <c r="I98" s="114">
        <f t="shared" si="10"/>
        <v>1</v>
      </c>
      <c r="J98" s="115">
        <v>0</v>
      </c>
    </row>
    <row r="99" spans="1:10" ht="15.75" customHeight="1" x14ac:dyDescent="0.25">
      <c r="A99" s="33" t="s">
        <v>85</v>
      </c>
      <c r="B99" s="111" t="str">
        <f>INDEX('[1]2024 Sign Ups'!$B$2:$B$101,MATCH(A99,'[1]2024 Sign Ups'!$A$2:$A$101,0))</f>
        <v>New</v>
      </c>
      <c r="C99" s="111">
        <v>10</v>
      </c>
      <c r="D99" s="112">
        <f t="shared" si="12"/>
        <v>49.12</v>
      </c>
      <c r="E99" s="112" t="s">
        <v>76</v>
      </c>
      <c r="F99" s="113">
        <f>INDEX('[1]WK 1 F9 2024'!$Y$4:$Y$102, MATCH(A99,'[1]WK 1 F9 2024'!$N$4:$N$102,0))</f>
        <v>55</v>
      </c>
      <c r="G99" s="112">
        <f>(F99-$E$1)*0.7</f>
        <v>13.72</v>
      </c>
      <c r="H99" s="112" t="s">
        <v>76</v>
      </c>
      <c r="I99" s="114">
        <f t="shared" si="10"/>
        <v>1</v>
      </c>
      <c r="J99" s="115">
        <v>0</v>
      </c>
    </row>
    <row r="100" spans="1:10" ht="15.75" customHeight="1" x14ac:dyDescent="0.25">
      <c r="A100" s="33" t="s">
        <v>142</v>
      </c>
      <c r="B100" s="111" t="str">
        <f>INDEX('[1]2024 Sign Ups'!$B$2:$B$101,MATCH(A100,'[1]2024 Sign Ups'!$A$2:$A$101,0))</f>
        <v>Y</v>
      </c>
      <c r="C100" s="111">
        <v>7</v>
      </c>
      <c r="D100" s="112">
        <f t="shared" si="12"/>
        <v>41.5</v>
      </c>
      <c r="E100" s="112">
        <f>D100</f>
        <v>41.5</v>
      </c>
      <c r="F100" s="113">
        <f>INDEX('[1]WK 1 F9 2024'!$Y$4:$Y$102, MATCH(A100,'[1]WK 1 F9 2024'!$N$4:$N$102,0))</f>
        <v>47</v>
      </c>
      <c r="G100" s="112">
        <f>VLOOKUP($A100,'[1]2024 Sign Ups'!$A$2:$T$101,3,FALSE)</f>
        <v>6.1000000000000014</v>
      </c>
      <c r="H100" s="112">
        <f>AVERAGE(SMALL((D100:F100),{1,2,3}))-$E$1</f>
        <v>7.9333333333333371</v>
      </c>
      <c r="I100" s="114">
        <f t="shared" si="10"/>
        <v>1</v>
      </c>
      <c r="J100" s="115">
        <v>2</v>
      </c>
    </row>
    <row r="101" spans="1:10" ht="15.75" customHeight="1" x14ac:dyDescent="0.25">
      <c r="D101" s="10"/>
      <c r="E101" s="10"/>
      <c r="G101" s="10"/>
      <c r="H101" s="10"/>
    </row>
    <row r="102" spans="1:10" x14ac:dyDescent="0.25">
      <c r="D102" s="10"/>
      <c r="E102" s="10"/>
      <c r="G102" s="10"/>
      <c r="H102" s="10"/>
    </row>
    <row r="103" spans="1:10" x14ac:dyDescent="0.25">
      <c r="A103" s="96">
        <v>1</v>
      </c>
      <c r="B103" s="110" t="s">
        <v>193</v>
      </c>
      <c r="C103" s="110"/>
      <c r="D103" s="110"/>
      <c r="E103" s="10"/>
      <c r="F103" s="128"/>
      <c r="G103" s="128"/>
      <c r="H103" s="10"/>
      <c r="I103" s="10"/>
      <c r="J103" s="10"/>
    </row>
    <row r="104" spans="1:10" x14ac:dyDescent="0.25">
      <c r="A104" s="96">
        <v>2</v>
      </c>
      <c r="B104" s="131" t="s">
        <v>194</v>
      </c>
      <c r="C104" s="10"/>
      <c r="D104" s="10"/>
      <c r="E104" s="10"/>
      <c r="F104" s="128"/>
      <c r="G104" s="128"/>
      <c r="H104" s="10"/>
      <c r="I104" s="10"/>
      <c r="J104" s="10"/>
    </row>
    <row r="105" spans="1:10" x14ac:dyDescent="0.25">
      <c r="A105" s="87">
        <v>3</v>
      </c>
      <c r="B105" s="10" t="s">
        <v>192</v>
      </c>
      <c r="C105" s="10"/>
      <c r="D105" s="10"/>
      <c r="E105" s="10"/>
      <c r="F105" s="128"/>
      <c r="G105" s="128"/>
      <c r="H105" s="10"/>
      <c r="I105" s="10"/>
      <c r="J105" s="10"/>
    </row>
    <row r="106" spans="1:10" x14ac:dyDescent="0.25">
      <c r="D106" s="10"/>
      <c r="E106" s="10"/>
      <c r="G106" s="10"/>
      <c r="H106" s="10"/>
    </row>
    <row r="107" spans="1:10" x14ac:dyDescent="0.25">
      <c r="D107" s="10"/>
      <c r="E107" s="10"/>
      <c r="G107" s="10"/>
      <c r="H107" s="10"/>
    </row>
    <row r="108" spans="1:10" x14ac:dyDescent="0.25">
      <c r="D108" s="10"/>
      <c r="E108" s="10"/>
      <c r="G108" s="10"/>
      <c r="H108" s="10"/>
    </row>
    <row r="109" spans="1:10" x14ac:dyDescent="0.25">
      <c r="D109" s="10"/>
      <c r="E109" s="10"/>
      <c r="G109" s="10"/>
      <c r="H109" s="10"/>
    </row>
    <row r="110" spans="1:10" x14ac:dyDescent="0.25">
      <c r="D110" s="10"/>
      <c r="E110" s="10"/>
      <c r="G110" s="10"/>
      <c r="H110" s="10"/>
    </row>
    <row r="111" spans="1:10" x14ac:dyDescent="0.25">
      <c r="D111" s="10"/>
      <c r="E111" s="10"/>
      <c r="G111" s="10"/>
      <c r="H111" s="10"/>
    </row>
    <row r="112" spans="1:10" x14ac:dyDescent="0.25">
      <c r="D112" s="10"/>
      <c r="E112" s="10"/>
      <c r="G112" s="10"/>
      <c r="H112" s="10"/>
    </row>
    <row r="113" spans="4:8" x14ac:dyDescent="0.25">
      <c r="D113" s="10"/>
      <c r="E113" s="10"/>
      <c r="G113" s="10"/>
      <c r="H113" s="10"/>
    </row>
    <row r="114" spans="4:8" x14ac:dyDescent="0.25">
      <c r="D114" s="10"/>
      <c r="E114" s="10"/>
      <c r="G114" s="10"/>
      <c r="H114" s="10"/>
    </row>
    <row r="115" spans="4:8" x14ac:dyDescent="0.25">
      <c r="D115" s="10"/>
      <c r="E115" s="10"/>
      <c r="G115" s="10"/>
      <c r="H115" s="10"/>
    </row>
    <row r="116" spans="4:8" x14ac:dyDescent="0.25">
      <c r="D116" s="10"/>
      <c r="E116" s="10"/>
      <c r="G116" s="10"/>
      <c r="H116" s="10"/>
    </row>
    <row r="117" spans="4:8" x14ac:dyDescent="0.25">
      <c r="D117" s="10"/>
      <c r="E117" s="10"/>
      <c r="G117" s="10"/>
      <c r="H117" s="10"/>
    </row>
    <row r="118" spans="4:8" x14ac:dyDescent="0.25">
      <c r="D118" s="10"/>
      <c r="E118" s="10"/>
      <c r="G118" s="10"/>
      <c r="H118" s="10"/>
    </row>
    <row r="119" spans="4:8" x14ac:dyDescent="0.25">
      <c r="D119" s="10"/>
      <c r="E119" s="10"/>
      <c r="G119" s="10"/>
      <c r="H119" s="10"/>
    </row>
    <row r="120" spans="4:8" x14ac:dyDescent="0.25">
      <c r="D120" s="10"/>
      <c r="E120" s="10"/>
      <c r="G120" s="10"/>
      <c r="H120" s="10"/>
    </row>
    <row r="121" spans="4:8" x14ac:dyDescent="0.25">
      <c r="D121" s="10"/>
      <c r="E121" s="10"/>
      <c r="G121" s="10"/>
      <c r="H121" s="10"/>
    </row>
    <row r="122" spans="4:8" x14ac:dyDescent="0.25">
      <c r="D122" s="10"/>
      <c r="E122" s="10"/>
      <c r="G122" s="10"/>
      <c r="H122" s="10"/>
    </row>
    <row r="123" spans="4:8" x14ac:dyDescent="0.25">
      <c r="D123" s="10"/>
      <c r="E123" s="10"/>
      <c r="G123" s="10"/>
      <c r="H123" s="10"/>
    </row>
    <row r="124" spans="4:8" x14ac:dyDescent="0.25">
      <c r="D124" s="10"/>
      <c r="E124" s="10"/>
      <c r="G124" s="10"/>
      <c r="H124" s="10"/>
    </row>
    <row r="125" spans="4:8" x14ac:dyDescent="0.25">
      <c r="D125" s="10"/>
      <c r="E125" s="10"/>
      <c r="G125" s="10"/>
      <c r="H125" s="10"/>
    </row>
    <row r="126" spans="4:8" x14ac:dyDescent="0.25">
      <c r="D126" s="10"/>
      <c r="E126" s="10"/>
      <c r="G126" s="10"/>
      <c r="H126" s="10"/>
    </row>
    <row r="127" spans="4:8" x14ac:dyDescent="0.25">
      <c r="D127" s="10"/>
      <c r="E127" s="10"/>
      <c r="G127" s="10"/>
      <c r="H127" s="10"/>
    </row>
    <row r="128" spans="4:8" x14ac:dyDescent="0.25">
      <c r="D128" s="10"/>
      <c r="E128" s="10"/>
      <c r="G128" s="10"/>
      <c r="H128" s="10"/>
    </row>
    <row r="129" spans="4:8" x14ac:dyDescent="0.25">
      <c r="D129" s="10"/>
      <c r="E129" s="10"/>
      <c r="G129" s="10"/>
      <c r="H129" s="10"/>
    </row>
    <row r="130" spans="4:8" x14ac:dyDescent="0.25">
      <c r="D130" s="10"/>
      <c r="E130" s="10"/>
      <c r="G130" s="10"/>
      <c r="H130" s="10"/>
    </row>
    <row r="131" spans="4:8" x14ac:dyDescent="0.25">
      <c r="D131" s="10"/>
      <c r="E131" s="10"/>
      <c r="G131" s="10"/>
      <c r="H131" s="10"/>
    </row>
    <row r="132" spans="4:8" x14ac:dyDescent="0.25">
      <c r="D132" s="10"/>
      <c r="E132" s="10"/>
      <c r="G132" s="10"/>
      <c r="H132" s="10"/>
    </row>
    <row r="133" spans="4:8" x14ac:dyDescent="0.25">
      <c r="D133" s="10"/>
      <c r="E133" s="10"/>
      <c r="G133" s="10"/>
      <c r="H133" s="10"/>
    </row>
    <row r="134" spans="4:8" x14ac:dyDescent="0.25">
      <c r="D134" s="10"/>
      <c r="E134" s="10"/>
      <c r="G134" s="10"/>
      <c r="H134" s="10"/>
    </row>
    <row r="135" spans="4:8" x14ac:dyDescent="0.25">
      <c r="D135" s="10"/>
      <c r="E135" s="10"/>
      <c r="G135" s="10"/>
      <c r="H135" s="10"/>
    </row>
    <row r="136" spans="4:8" x14ac:dyDescent="0.25">
      <c r="D136" s="10"/>
      <c r="E136" s="10"/>
      <c r="G136" s="10"/>
      <c r="H136" s="10"/>
    </row>
    <row r="137" spans="4:8" x14ac:dyDescent="0.25">
      <c r="D137" s="10"/>
      <c r="E137" s="10"/>
      <c r="G137" s="10"/>
      <c r="H137" s="10"/>
    </row>
    <row r="138" spans="4:8" x14ac:dyDescent="0.25">
      <c r="D138" s="10"/>
      <c r="E138" s="10"/>
      <c r="G138" s="10"/>
      <c r="H138" s="10"/>
    </row>
    <row r="139" spans="4:8" x14ac:dyDescent="0.25">
      <c r="D139" s="10"/>
      <c r="E139" s="10"/>
      <c r="G139" s="10"/>
      <c r="H139" s="10"/>
    </row>
    <row r="140" spans="4:8" x14ac:dyDescent="0.25">
      <c r="D140" s="10"/>
      <c r="E140" s="10"/>
      <c r="G140" s="10"/>
      <c r="H140" s="10"/>
    </row>
    <row r="141" spans="4:8" x14ac:dyDescent="0.25">
      <c r="D141" s="10"/>
      <c r="E141" s="10"/>
      <c r="G141" s="10"/>
      <c r="H141" s="10"/>
    </row>
    <row r="142" spans="4:8" x14ac:dyDescent="0.25">
      <c r="D142" s="10"/>
      <c r="E142" s="10"/>
      <c r="G142" s="10"/>
      <c r="H142" s="10"/>
    </row>
    <row r="143" spans="4:8" x14ac:dyDescent="0.25">
      <c r="D143" s="10"/>
      <c r="E143" s="10"/>
      <c r="G143" s="10"/>
      <c r="H143" s="10"/>
    </row>
    <row r="144" spans="4:8" x14ac:dyDescent="0.25">
      <c r="D144" s="10"/>
      <c r="E144" s="10"/>
      <c r="G144" s="10"/>
      <c r="H144" s="10"/>
    </row>
    <row r="145" spans="4:8" x14ac:dyDescent="0.25">
      <c r="D145" s="10"/>
      <c r="E145" s="10"/>
      <c r="G145" s="10"/>
      <c r="H145" s="10"/>
    </row>
    <row r="146" spans="4:8" x14ac:dyDescent="0.25">
      <c r="D146" s="10"/>
      <c r="E146" s="10"/>
      <c r="G146" s="10"/>
      <c r="H146" s="10"/>
    </row>
    <row r="147" spans="4:8" x14ac:dyDescent="0.25">
      <c r="D147" s="10"/>
      <c r="E147" s="10"/>
      <c r="G147" s="10"/>
      <c r="H147" s="10"/>
    </row>
    <row r="148" spans="4:8" x14ac:dyDescent="0.25">
      <c r="D148" s="10"/>
      <c r="E148" s="10"/>
      <c r="G148" s="10"/>
      <c r="H148" s="10"/>
    </row>
    <row r="149" spans="4:8" x14ac:dyDescent="0.25">
      <c r="D149" s="10"/>
      <c r="E149" s="10"/>
      <c r="G149" s="10"/>
      <c r="H149" s="10"/>
    </row>
    <row r="150" spans="4:8" x14ac:dyDescent="0.25">
      <c r="D150" s="10"/>
      <c r="E150" s="10"/>
      <c r="G150" s="10"/>
      <c r="H150" s="10"/>
    </row>
    <row r="151" spans="4:8" x14ac:dyDescent="0.25">
      <c r="D151" s="10"/>
      <c r="E151" s="10"/>
      <c r="G151" s="10"/>
      <c r="H151" s="10"/>
    </row>
    <row r="152" spans="4:8" x14ac:dyDescent="0.25">
      <c r="D152" s="10"/>
      <c r="E152" s="10"/>
      <c r="G152" s="10"/>
      <c r="H152" s="10"/>
    </row>
    <row r="153" spans="4:8" x14ac:dyDescent="0.25">
      <c r="D153" s="10"/>
      <c r="E153" s="10"/>
      <c r="G153" s="10"/>
      <c r="H153" s="10"/>
    </row>
    <row r="154" spans="4:8" x14ac:dyDescent="0.25">
      <c r="D154" s="10"/>
      <c r="E154" s="10"/>
      <c r="G154" s="10"/>
      <c r="H154" s="10"/>
    </row>
    <row r="155" spans="4:8" x14ac:dyDescent="0.25">
      <c r="D155" s="10"/>
      <c r="E155" s="10"/>
      <c r="G155" s="10"/>
      <c r="H155" s="10"/>
    </row>
    <row r="156" spans="4:8" x14ac:dyDescent="0.25">
      <c r="D156" s="10"/>
      <c r="E156" s="10"/>
      <c r="G156" s="10"/>
      <c r="H156" s="10"/>
    </row>
    <row r="157" spans="4:8" x14ac:dyDescent="0.25">
      <c r="D157" s="10"/>
      <c r="E157" s="10"/>
      <c r="G157" s="10"/>
      <c r="H157" s="10"/>
    </row>
    <row r="158" spans="4:8" x14ac:dyDescent="0.25">
      <c r="D158" s="10"/>
      <c r="E158" s="10"/>
      <c r="G158" s="10"/>
      <c r="H158" s="10"/>
    </row>
    <row r="159" spans="4:8" x14ac:dyDescent="0.25">
      <c r="D159" s="10"/>
      <c r="E159" s="10"/>
      <c r="G159" s="10"/>
      <c r="H159" s="10"/>
    </row>
    <row r="160" spans="4:8" x14ac:dyDescent="0.25">
      <c r="D160" s="10"/>
      <c r="E160" s="10"/>
      <c r="G160" s="10"/>
      <c r="H160" s="10"/>
    </row>
    <row r="161" spans="4:8" x14ac:dyDescent="0.25">
      <c r="D161" s="10"/>
      <c r="E161" s="10"/>
      <c r="G161" s="10"/>
      <c r="H161" s="10"/>
    </row>
    <row r="162" spans="4:8" x14ac:dyDescent="0.25">
      <c r="D162" s="10"/>
      <c r="E162" s="10"/>
      <c r="G162" s="10"/>
      <c r="H162" s="10"/>
    </row>
    <row r="163" spans="4:8" x14ac:dyDescent="0.25">
      <c r="D163" s="10"/>
      <c r="E163" s="10"/>
      <c r="G163" s="10"/>
      <c r="H163" s="10"/>
    </row>
    <row r="164" spans="4:8" x14ac:dyDescent="0.25">
      <c r="D164" s="10"/>
      <c r="E164" s="10"/>
      <c r="G164" s="10"/>
      <c r="H164" s="10"/>
    </row>
    <row r="165" spans="4:8" x14ac:dyDescent="0.25">
      <c r="D165" s="10"/>
      <c r="E165" s="10"/>
      <c r="G165" s="10"/>
      <c r="H165" s="10"/>
    </row>
    <row r="166" spans="4:8" x14ac:dyDescent="0.25">
      <c r="D166" s="10"/>
      <c r="E166" s="10"/>
      <c r="G166" s="10"/>
      <c r="H166" s="10"/>
    </row>
    <row r="167" spans="4:8" x14ac:dyDescent="0.25">
      <c r="D167" s="10"/>
      <c r="E167" s="10"/>
      <c r="G167" s="10"/>
      <c r="H167" s="10"/>
    </row>
    <row r="168" spans="4:8" x14ac:dyDescent="0.25">
      <c r="D168" s="10"/>
      <c r="E168" s="10"/>
      <c r="G168" s="10"/>
      <c r="H168" s="10"/>
    </row>
    <row r="169" spans="4:8" x14ac:dyDescent="0.25">
      <c r="D169" s="10"/>
      <c r="E169" s="10"/>
      <c r="G169" s="10"/>
      <c r="H169" s="10"/>
    </row>
    <row r="170" spans="4:8" x14ac:dyDescent="0.25">
      <c r="D170" s="10"/>
      <c r="E170" s="10"/>
      <c r="G170" s="10"/>
      <c r="H170" s="10"/>
    </row>
    <row r="171" spans="4:8" x14ac:dyDescent="0.25">
      <c r="D171" s="10"/>
      <c r="E171" s="10"/>
      <c r="G171" s="10"/>
      <c r="H171" s="10"/>
    </row>
    <row r="172" spans="4:8" x14ac:dyDescent="0.25">
      <c r="D172" s="10"/>
      <c r="E172" s="10"/>
      <c r="G172" s="10"/>
      <c r="H172" s="10"/>
    </row>
    <row r="173" spans="4:8" x14ac:dyDescent="0.25">
      <c r="D173" s="10"/>
      <c r="E173" s="10"/>
      <c r="G173" s="10"/>
      <c r="H173" s="10"/>
    </row>
    <row r="174" spans="4:8" x14ac:dyDescent="0.25">
      <c r="D174" s="10"/>
      <c r="E174" s="10"/>
      <c r="G174" s="10"/>
      <c r="H174" s="10"/>
    </row>
    <row r="175" spans="4:8" x14ac:dyDescent="0.25">
      <c r="D175" s="10"/>
      <c r="E175" s="10"/>
      <c r="G175" s="10"/>
      <c r="H175" s="10"/>
    </row>
    <row r="176" spans="4:8" x14ac:dyDescent="0.25">
      <c r="D176" s="10"/>
      <c r="E176" s="10"/>
      <c r="G176" s="10"/>
      <c r="H176" s="10"/>
    </row>
    <row r="177" spans="4:8" x14ac:dyDescent="0.25">
      <c r="D177" s="10"/>
      <c r="E177" s="10"/>
      <c r="G177" s="10"/>
      <c r="H177" s="10"/>
    </row>
    <row r="178" spans="4:8" x14ac:dyDescent="0.25">
      <c r="D178" s="10"/>
      <c r="E178" s="10"/>
      <c r="G178" s="10"/>
      <c r="H178" s="10"/>
    </row>
    <row r="179" spans="4:8" x14ac:dyDescent="0.25">
      <c r="D179" s="10"/>
      <c r="E179" s="10"/>
      <c r="G179" s="10"/>
      <c r="H179" s="10"/>
    </row>
    <row r="180" spans="4:8" x14ac:dyDescent="0.25">
      <c r="D180" s="10"/>
      <c r="E180" s="10"/>
      <c r="G180" s="10"/>
      <c r="H180" s="10"/>
    </row>
    <row r="181" spans="4:8" x14ac:dyDescent="0.25">
      <c r="D181" s="10"/>
      <c r="E181" s="10"/>
      <c r="G181" s="10"/>
      <c r="H181" s="10"/>
    </row>
    <row r="182" spans="4:8" x14ac:dyDescent="0.25">
      <c r="D182" s="10"/>
      <c r="E182" s="10"/>
      <c r="G182" s="10"/>
      <c r="H182" s="10"/>
    </row>
    <row r="183" spans="4:8" x14ac:dyDescent="0.25">
      <c r="D183" s="10"/>
      <c r="E183" s="10"/>
      <c r="G183" s="10"/>
      <c r="H183" s="10"/>
    </row>
    <row r="184" spans="4:8" x14ac:dyDescent="0.25">
      <c r="D184" s="10"/>
      <c r="E184" s="10"/>
      <c r="G184" s="10"/>
      <c r="H184" s="10"/>
    </row>
    <row r="185" spans="4:8" x14ac:dyDescent="0.25">
      <c r="D185" s="10"/>
      <c r="E185" s="10"/>
      <c r="G185" s="10"/>
      <c r="H185" s="10"/>
    </row>
    <row r="186" spans="4:8" x14ac:dyDescent="0.25">
      <c r="D186" s="10"/>
      <c r="E186" s="10"/>
      <c r="G186" s="10"/>
      <c r="H186" s="10"/>
    </row>
    <row r="187" spans="4:8" x14ac:dyDescent="0.25">
      <c r="D187" s="10"/>
      <c r="E187" s="10"/>
      <c r="G187" s="10"/>
      <c r="H187" s="10"/>
    </row>
    <row r="188" spans="4:8" x14ac:dyDescent="0.25">
      <c r="D188" s="10"/>
      <c r="E188" s="10"/>
      <c r="G188" s="10"/>
      <c r="H188" s="10"/>
    </row>
    <row r="189" spans="4:8" x14ac:dyDescent="0.25">
      <c r="D189" s="10"/>
      <c r="E189" s="10"/>
      <c r="G189" s="10"/>
      <c r="H189" s="10"/>
    </row>
    <row r="190" spans="4:8" x14ac:dyDescent="0.25">
      <c r="D190" s="10"/>
      <c r="E190" s="10"/>
      <c r="G190" s="10"/>
      <c r="H190" s="10"/>
    </row>
    <row r="191" spans="4:8" x14ac:dyDescent="0.25">
      <c r="D191" s="10"/>
      <c r="E191" s="10"/>
      <c r="G191" s="10"/>
      <c r="H191" s="10"/>
    </row>
    <row r="192" spans="4:8" x14ac:dyDescent="0.25">
      <c r="D192" s="10"/>
      <c r="E192" s="10"/>
      <c r="G192" s="10"/>
      <c r="H192" s="10"/>
    </row>
    <row r="193" spans="4:8" x14ac:dyDescent="0.25">
      <c r="D193" s="10"/>
      <c r="E193" s="10"/>
      <c r="G193" s="10"/>
      <c r="H193" s="10"/>
    </row>
    <row r="194" spans="4:8" x14ac:dyDescent="0.25">
      <c r="D194" s="10"/>
      <c r="E194" s="10"/>
      <c r="G194" s="10"/>
      <c r="H194" s="10"/>
    </row>
    <row r="195" spans="4:8" x14ac:dyDescent="0.25">
      <c r="D195" s="10"/>
      <c r="E195" s="10"/>
      <c r="G195" s="10"/>
      <c r="H195" s="10"/>
    </row>
    <row r="196" spans="4:8" x14ac:dyDescent="0.25">
      <c r="D196" s="10"/>
      <c r="E196" s="10"/>
      <c r="G196" s="10"/>
      <c r="H196" s="10"/>
    </row>
    <row r="197" spans="4:8" x14ac:dyDescent="0.25">
      <c r="D197" s="10"/>
      <c r="E197" s="10"/>
      <c r="G197" s="10"/>
      <c r="H197" s="10"/>
    </row>
    <row r="198" spans="4:8" x14ac:dyDescent="0.25">
      <c r="D198" s="10"/>
      <c r="E198" s="10"/>
      <c r="G198" s="10"/>
      <c r="H198" s="10"/>
    </row>
    <row r="199" spans="4:8" x14ac:dyDescent="0.25">
      <c r="D199" s="10"/>
      <c r="E199" s="10"/>
      <c r="G199" s="10"/>
      <c r="H199" s="10"/>
    </row>
    <row r="200" spans="4:8" x14ac:dyDescent="0.25">
      <c r="D200" s="10"/>
      <c r="E200" s="10"/>
      <c r="G200" s="10"/>
      <c r="H200" s="10"/>
    </row>
    <row r="201" spans="4:8" x14ac:dyDescent="0.25">
      <c r="D201" s="10"/>
      <c r="E201" s="10"/>
      <c r="G201" s="10"/>
      <c r="H201" s="10"/>
    </row>
    <row r="202" spans="4:8" x14ac:dyDescent="0.25">
      <c r="D202" s="10"/>
      <c r="E202" s="10"/>
      <c r="G202" s="10"/>
      <c r="H202" s="10"/>
    </row>
    <row r="203" spans="4:8" x14ac:dyDescent="0.25">
      <c r="D203" s="10"/>
      <c r="E203" s="10"/>
      <c r="G203" s="10"/>
      <c r="H203" s="10"/>
    </row>
    <row r="204" spans="4:8" x14ac:dyDescent="0.25">
      <c r="D204" s="10"/>
      <c r="E204" s="10"/>
      <c r="G204" s="10"/>
      <c r="H204" s="10"/>
    </row>
    <row r="205" spans="4:8" x14ac:dyDescent="0.25">
      <c r="D205" s="10"/>
      <c r="E205" s="10"/>
      <c r="G205" s="10"/>
      <c r="H205" s="10"/>
    </row>
    <row r="206" spans="4:8" x14ac:dyDescent="0.25">
      <c r="D206" s="10"/>
      <c r="E206" s="10"/>
      <c r="G206" s="10"/>
      <c r="H206" s="10"/>
    </row>
    <row r="207" spans="4:8" x14ac:dyDescent="0.25">
      <c r="D207" s="10"/>
      <c r="E207" s="10"/>
      <c r="G207" s="10"/>
      <c r="H207" s="10"/>
    </row>
    <row r="208" spans="4:8" x14ac:dyDescent="0.25">
      <c r="D208" s="10"/>
      <c r="E208" s="10"/>
      <c r="G208" s="10"/>
      <c r="H208" s="10"/>
    </row>
    <row r="209" spans="4:8" x14ac:dyDescent="0.25">
      <c r="D209" s="10"/>
      <c r="E209" s="10"/>
      <c r="G209" s="10"/>
      <c r="H209" s="10"/>
    </row>
    <row r="210" spans="4:8" x14ac:dyDescent="0.25">
      <c r="D210" s="10"/>
      <c r="E210" s="10"/>
      <c r="G210" s="10"/>
      <c r="H210" s="10"/>
    </row>
    <row r="211" spans="4:8" x14ac:dyDescent="0.25">
      <c r="D211" s="10"/>
      <c r="E211" s="10"/>
      <c r="G211" s="10"/>
      <c r="H211" s="10"/>
    </row>
    <row r="212" spans="4:8" x14ac:dyDescent="0.25">
      <c r="D212" s="10"/>
      <c r="E212" s="10"/>
      <c r="G212" s="10"/>
      <c r="H212" s="10"/>
    </row>
    <row r="213" spans="4:8" x14ac:dyDescent="0.25">
      <c r="D213" s="10"/>
      <c r="E213" s="10"/>
      <c r="G213" s="10"/>
      <c r="H213" s="10"/>
    </row>
    <row r="214" spans="4:8" x14ac:dyDescent="0.25">
      <c r="D214" s="10"/>
      <c r="E214" s="10"/>
      <c r="G214" s="10"/>
      <c r="H214" s="10"/>
    </row>
    <row r="215" spans="4:8" x14ac:dyDescent="0.25">
      <c r="D215" s="10"/>
      <c r="E215" s="10"/>
      <c r="G215" s="10"/>
      <c r="H215" s="10"/>
    </row>
    <row r="216" spans="4:8" x14ac:dyDescent="0.25">
      <c r="D216" s="10"/>
      <c r="E216" s="10"/>
      <c r="G216" s="10"/>
      <c r="H216" s="10"/>
    </row>
    <row r="217" spans="4:8" x14ac:dyDescent="0.25">
      <c r="D217" s="10"/>
      <c r="E217" s="10"/>
      <c r="G217" s="10"/>
      <c r="H217" s="10"/>
    </row>
    <row r="218" spans="4:8" x14ac:dyDescent="0.25">
      <c r="D218" s="10"/>
      <c r="E218" s="10"/>
      <c r="G218" s="10"/>
      <c r="H218" s="10"/>
    </row>
    <row r="219" spans="4:8" x14ac:dyDescent="0.25">
      <c r="D219" s="10"/>
      <c r="E219" s="10"/>
      <c r="G219" s="10"/>
      <c r="H219" s="10"/>
    </row>
    <row r="220" spans="4:8" x14ac:dyDescent="0.25">
      <c r="D220" s="10"/>
      <c r="E220" s="10"/>
      <c r="G220" s="10"/>
      <c r="H220" s="10"/>
    </row>
    <row r="221" spans="4:8" x14ac:dyDescent="0.25">
      <c r="D221" s="10"/>
      <c r="E221" s="10"/>
      <c r="G221" s="10"/>
      <c r="H221" s="10"/>
    </row>
    <row r="222" spans="4:8" x14ac:dyDescent="0.25">
      <c r="D222" s="10"/>
      <c r="E222" s="10"/>
      <c r="G222" s="10"/>
      <c r="H222" s="10"/>
    </row>
    <row r="223" spans="4:8" x14ac:dyDescent="0.25">
      <c r="D223" s="10"/>
      <c r="E223" s="10"/>
      <c r="G223" s="10"/>
      <c r="H223" s="10"/>
    </row>
    <row r="224" spans="4:8" x14ac:dyDescent="0.25">
      <c r="D224" s="10"/>
      <c r="E224" s="10"/>
      <c r="G224" s="10"/>
      <c r="H224" s="10"/>
    </row>
    <row r="225" spans="4:8" x14ac:dyDescent="0.25">
      <c r="D225" s="10"/>
      <c r="E225" s="10"/>
      <c r="G225" s="10"/>
      <c r="H225" s="10"/>
    </row>
    <row r="226" spans="4:8" x14ac:dyDescent="0.25">
      <c r="D226" s="10"/>
      <c r="E226" s="10"/>
      <c r="G226" s="10"/>
      <c r="H226" s="10"/>
    </row>
    <row r="227" spans="4:8" x14ac:dyDescent="0.25">
      <c r="D227" s="10"/>
      <c r="E227" s="10"/>
      <c r="G227" s="10"/>
      <c r="H227" s="10"/>
    </row>
    <row r="228" spans="4:8" x14ac:dyDescent="0.25">
      <c r="D228" s="10"/>
      <c r="E228" s="10"/>
      <c r="G228" s="10"/>
      <c r="H228" s="10"/>
    </row>
    <row r="229" spans="4:8" x14ac:dyDescent="0.25">
      <c r="D229" s="10"/>
      <c r="E229" s="10"/>
      <c r="G229" s="10"/>
      <c r="H229" s="10"/>
    </row>
    <row r="230" spans="4:8" x14ac:dyDescent="0.25">
      <c r="D230" s="10"/>
      <c r="E230" s="10"/>
      <c r="G230" s="10"/>
      <c r="H230" s="10"/>
    </row>
    <row r="231" spans="4:8" x14ac:dyDescent="0.25">
      <c r="D231" s="10"/>
      <c r="E231" s="10"/>
      <c r="G231" s="10"/>
      <c r="H231" s="10"/>
    </row>
    <row r="232" spans="4:8" x14ac:dyDescent="0.25">
      <c r="D232" s="10"/>
      <c r="E232" s="10"/>
      <c r="G232" s="10"/>
      <c r="H232" s="10"/>
    </row>
    <row r="233" spans="4:8" x14ac:dyDescent="0.25">
      <c r="D233" s="10"/>
      <c r="E233" s="10"/>
      <c r="G233" s="10"/>
      <c r="H233" s="10"/>
    </row>
    <row r="234" spans="4:8" x14ac:dyDescent="0.25">
      <c r="D234" s="10"/>
      <c r="E234" s="10"/>
      <c r="G234" s="10"/>
      <c r="H234" s="10"/>
    </row>
    <row r="235" spans="4:8" x14ac:dyDescent="0.25">
      <c r="D235" s="10"/>
      <c r="E235" s="10"/>
      <c r="G235" s="10"/>
      <c r="H235" s="10"/>
    </row>
    <row r="236" spans="4:8" x14ac:dyDescent="0.25">
      <c r="D236" s="10"/>
      <c r="E236" s="10"/>
      <c r="G236" s="10"/>
      <c r="H236" s="10"/>
    </row>
    <row r="237" spans="4:8" x14ac:dyDescent="0.25">
      <c r="D237" s="10"/>
      <c r="E237" s="10"/>
      <c r="G237" s="10"/>
      <c r="H237" s="10"/>
    </row>
    <row r="238" spans="4:8" x14ac:dyDescent="0.25">
      <c r="D238" s="10"/>
      <c r="E238" s="10"/>
      <c r="G238" s="10"/>
      <c r="H238" s="10"/>
    </row>
    <row r="239" spans="4:8" x14ac:dyDescent="0.25">
      <c r="D239" s="10"/>
      <c r="E239" s="10"/>
      <c r="G239" s="10"/>
      <c r="H239" s="10"/>
    </row>
    <row r="240" spans="4:8" x14ac:dyDescent="0.25">
      <c r="D240" s="10"/>
      <c r="E240" s="10"/>
      <c r="G240" s="10"/>
      <c r="H240" s="10"/>
    </row>
    <row r="241" spans="4:8" x14ac:dyDescent="0.25">
      <c r="D241" s="10"/>
      <c r="E241" s="10"/>
      <c r="G241" s="10"/>
      <c r="H241" s="10"/>
    </row>
    <row r="242" spans="4:8" x14ac:dyDescent="0.25">
      <c r="D242" s="10"/>
      <c r="E242" s="10"/>
      <c r="G242" s="10"/>
      <c r="H242" s="10"/>
    </row>
    <row r="243" spans="4:8" x14ac:dyDescent="0.25">
      <c r="D243" s="10"/>
      <c r="E243" s="10"/>
      <c r="G243" s="10"/>
      <c r="H243" s="10"/>
    </row>
    <row r="244" spans="4:8" x14ac:dyDescent="0.25">
      <c r="D244" s="10"/>
      <c r="E244" s="10"/>
      <c r="G244" s="10"/>
      <c r="H244" s="10"/>
    </row>
    <row r="245" spans="4:8" x14ac:dyDescent="0.25">
      <c r="D245" s="10"/>
      <c r="E245" s="10"/>
      <c r="G245" s="10"/>
      <c r="H245" s="10"/>
    </row>
    <row r="246" spans="4:8" x14ac:dyDescent="0.25">
      <c r="D246" s="10"/>
      <c r="E246" s="10"/>
      <c r="G246" s="10"/>
      <c r="H246" s="10"/>
    </row>
    <row r="247" spans="4:8" x14ac:dyDescent="0.25">
      <c r="D247" s="10"/>
      <c r="E247" s="10"/>
      <c r="G247" s="10"/>
      <c r="H247" s="10"/>
    </row>
    <row r="248" spans="4:8" x14ac:dyDescent="0.25">
      <c r="D248" s="10"/>
      <c r="E248" s="10"/>
      <c r="G248" s="10"/>
      <c r="H248" s="10"/>
    </row>
    <row r="249" spans="4:8" x14ac:dyDescent="0.25">
      <c r="D249" s="10"/>
      <c r="E249" s="10"/>
      <c r="G249" s="10"/>
      <c r="H249" s="10"/>
    </row>
    <row r="250" spans="4:8" x14ac:dyDescent="0.25">
      <c r="D250" s="10"/>
      <c r="E250" s="10"/>
      <c r="G250" s="10"/>
      <c r="H250" s="10"/>
    </row>
    <row r="251" spans="4:8" x14ac:dyDescent="0.25">
      <c r="D251" s="10"/>
      <c r="E251" s="10"/>
      <c r="G251" s="10"/>
      <c r="H251" s="10"/>
    </row>
    <row r="252" spans="4:8" x14ac:dyDescent="0.25">
      <c r="D252" s="10"/>
      <c r="E252" s="10"/>
      <c r="G252" s="10"/>
      <c r="H252" s="10"/>
    </row>
    <row r="253" spans="4:8" x14ac:dyDescent="0.25">
      <c r="D253" s="10"/>
      <c r="E253" s="10"/>
      <c r="G253" s="10"/>
      <c r="H253" s="10"/>
    </row>
    <row r="254" spans="4:8" x14ac:dyDescent="0.25">
      <c r="D254" s="10"/>
      <c r="E254" s="10"/>
      <c r="G254" s="10"/>
      <c r="H254" s="10"/>
    </row>
    <row r="255" spans="4:8" x14ac:dyDescent="0.25">
      <c r="D255" s="10"/>
      <c r="E255" s="10"/>
      <c r="G255" s="10"/>
      <c r="H255" s="10"/>
    </row>
    <row r="256" spans="4:8" x14ac:dyDescent="0.25">
      <c r="D256" s="10"/>
      <c r="E256" s="10"/>
      <c r="G256" s="10"/>
      <c r="H256" s="10"/>
    </row>
    <row r="257" spans="4:8" x14ac:dyDescent="0.25">
      <c r="D257" s="10"/>
      <c r="E257" s="10"/>
      <c r="G257" s="10"/>
      <c r="H257" s="10"/>
    </row>
    <row r="258" spans="4:8" x14ac:dyDescent="0.25">
      <c r="D258" s="10"/>
      <c r="E258" s="10"/>
      <c r="G258" s="10"/>
      <c r="H258" s="10"/>
    </row>
    <row r="259" spans="4:8" x14ac:dyDescent="0.25">
      <c r="D259" s="10"/>
      <c r="E259" s="10"/>
      <c r="G259" s="10"/>
      <c r="H259" s="10"/>
    </row>
    <row r="260" spans="4:8" x14ac:dyDescent="0.25">
      <c r="D260" s="10"/>
      <c r="E260" s="10"/>
      <c r="G260" s="10"/>
      <c r="H260" s="10"/>
    </row>
    <row r="261" spans="4:8" x14ac:dyDescent="0.25">
      <c r="D261" s="10"/>
      <c r="E261" s="10"/>
      <c r="G261" s="10"/>
      <c r="H261" s="10"/>
    </row>
    <row r="262" spans="4:8" x14ac:dyDescent="0.25">
      <c r="D262" s="10"/>
      <c r="E262" s="10"/>
      <c r="G262" s="10"/>
      <c r="H262" s="10"/>
    </row>
    <row r="263" spans="4:8" x14ac:dyDescent="0.25">
      <c r="D263" s="10"/>
      <c r="E263" s="10"/>
      <c r="G263" s="10"/>
      <c r="H263" s="10"/>
    </row>
    <row r="264" spans="4:8" x14ac:dyDescent="0.25">
      <c r="D264" s="10"/>
      <c r="E264" s="10"/>
      <c r="G264" s="10"/>
      <c r="H264" s="10"/>
    </row>
    <row r="265" spans="4:8" x14ac:dyDescent="0.25">
      <c r="D265" s="10"/>
      <c r="E265" s="10"/>
      <c r="G265" s="10"/>
      <c r="H265" s="10"/>
    </row>
    <row r="266" spans="4:8" x14ac:dyDescent="0.25">
      <c r="D266" s="10"/>
      <c r="E266" s="10"/>
      <c r="G266" s="10"/>
      <c r="H266" s="10"/>
    </row>
    <row r="267" spans="4:8" x14ac:dyDescent="0.25">
      <c r="D267" s="10"/>
      <c r="E267" s="10"/>
      <c r="G267" s="10"/>
      <c r="H267" s="10"/>
    </row>
    <row r="268" spans="4:8" x14ac:dyDescent="0.25">
      <c r="D268" s="10"/>
      <c r="E268" s="10"/>
      <c r="G268" s="10"/>
      <c r="H268" s="10"/>
    </row>
    <row r="269" spans="4:8" x14ac:dyDescent="0.25">
      <c r="D269" s="10"/>
      <c r="E269" s="10"/>
      <c r="G269" s="10"/>
      <c r="H269" s="10"/>
    </row>
    <row r="270" spans="4:8" x14ac:dyDescent="0.25">
      <c r="D270" s="10"/>
      <c r="E270" s="10"/>
      <c r="G270" s="10"/>
      <c r="H270" s="10"/>
    </row>
    <row r="271" spans="4:8" x14ac:dyDescent="0.25">
      <c r="D271" s="10"/>
      <c r="E271" s="10"/>
      <c r="G271" s="10"/>
      <c r="H271" s="10"/>
    </row>
    <row r="272" spans="4:8" x14ac:dyDescent="0.25">
      <c r="D272" s="10"/>
      <c r="E272" s="10"/>
      <c r="G272" s="10"/>
      <c r="H272" s="10"/>
    </row>
    <row r="273" spans="4:8" x14ac:dyDescent="0.25">
      <c r="D273" s="10"/>
      <c r="E273" s="10"/>
      <c r="G273" s="10"/>
      <c r="H273" s="10"/>
    </row>
    <row r="274" spans="4:8" x14ac:dyDescent="0.25">
      <c r="D274" s="10"/>
      <c r="E274" s="10"/>
      <c r="G274" s="10"/>
      <c r="H274" s="10"/>
    </row>
    <row r="275" spans="4:8" x14ac:dyDescent="0.25">
      <c r="D275" s="10"/>
      <c r="E275" s="10"/>
      <c r="G275" s="10"/>
      <c r="H275" s="10"/>
    </row>
    <row r="276" spans="4:8" x14ac:dyDescent="0.25">
      <c r="D276" s="10"/>
      <c r="E276" s="10"/>
      <c r="G276" s="10"/>
      <c r="H276" s="10"/>
    </row>
    <row r="277" spans="4:8" x14ac:dyDescent="0.25">
      <c r="D277" s="10"/>
      <c r="E277" s="10"/>
      <c r="G277" s="10"/>
      <c r="H277" s="10"/>
    </row>
    <row r="278" spans="4:8" x14ac:dyDescent="0.25">
      <c r="D278" s="10"/>
      <c r="E278" s="10"/>
      <c r="G278" s="10"/>
      <c r="H278" s="10"/>
    </row>
    <row r="279" spans="4:8" x14ac:dyDescent="0.25">
      <c r="D279" s="10"/>
      <c r="E279" s="10"/>
      <c r="G279" s="10"/>
      <c r="H279" s="10"/>
    </row>
    <row r="280" spans="4:8" x14ac:dyDescent="0.25">
      <c r="D280" s="10"/>
      <c r="E280" s="10"/>
      <c r="G280" s="10"/>
      <c r="H280" s="10"/>
    </row>
    <row r="281" spans="4:8" x14ac:dyDescent="0.25">
      <c r="D281" s="10"/>
      <c r="E281" s="10"/>
      <c r="G281" s="10"/>
      <c r="H281" s="10"/>
    </row>
    <row r="282" spans="4:8" x14ac:dyDescent="0.25">
      <c r="D282" s="10"/>
      <c r="E282" s="10"/>
      <c r="G282" s="10"/>
      <c r="H282" s="10"/>
    </row>
    <row r="283" spans="4:8" x14ac:dyDescent="0.25">
      <c r="D283" s="10"/>
      <c r="E283" s="10"/>
      <c r="G283" s="10"/>
      <c r="H283" s="10"/>
    </row>
    <row r="284" spans="4:8" x14ac:dyDescent="0.25">
      <c r="D284" s="10"/>
      <c r="E284" s="10"/>
      <c r="G284" s="10"/>
      <c r="H284" s="10"/>
    </row>
    <row r="285" spans="4:8" x14ac:dyDescent="0.25">
      <c r="D285" s="10"/>
      <c r="E285" s="10"/>
      <c r="G285" s="10"/>
      <c r="H285" s="10"/>
    </row>
    <row r="286" spans="4:8" x14ac:dyDescent="0.25">
      <c r="D286" s="10"/>
      <c r="E286" s="10"/>
      <c r="G286" s="10"/>
      <c r="H286" s="10"/>
    </row>
    <row r="287" spans="4:8" x14ac:dyDescent="0.25">
      <c r="D287" s="10"/>
      <c r="E287" s="10"/>
      <c r="G287" s="10"/>
      <c r="H287" s="10"/>
    </row>
    <row r="288" spans="4:8" x14ac:dyDescent="0.25">
      <c r="D288" s="10"/>
      <c r="E288" s="10"/>
      <c r="G288" s="10"/>
      <c r="H288" s="10"/>
    </row>
    <row r="289" spans="4:8" x14ac:dyDescent="0.25">
      <c r="D289" s="10"/>
      <c r="E289" s="10"/>
      <c r="G289" s="10"/>
      <c r="H289" s="10"/>
    </row>
    <row r="290" spans="4:8" x14ac:dyDescent="0.25">
      <c r="D290" s="10"/>
      <c r="E290" s="10"/>
      <c r="G290" s="10"/>
      <c r="H290" s="10"/>
    </row>
    <row r="291" spans="4:8" x14ac:dyDescent="0.25">
      <c r="D291" s="10"/>
      <c r="E291" s="10"/>
      <c r="G291" s="10"/>
      <c r="H291" s="10"/>
    </row>
    <row r="292" spans="4:8" x14ac:dyDescent="0.25">
      <c r="D292" s="10"/>
      <c r="E292" s="10"/>
      <c r="G292" s="10"/>
      <c r="H292" s="10"/>
    </row>
    <row r="293" spans="4:8" x14ac:dyDescent="0.25">
      <c r="D293" s="10"/>
      <c r="E293" s="10"/>
      <c r="G293" s="10"/>
      <c r="H293" s="10"/>
    </row>
    <row r="294" spans="4:8" x14ac:dyDescent="0.25">
      <c r="D294" s="10"/>
      <c r="E294" s="10"/>
      <c r="G294" s="10"/>
      <c r="H294" s="10"/>
    </row>
    <row r="295" spans="4:8" x14ac:dyDescent="0.25">
      <c r="D295" s="10"/>
      <c r="E295" s="10"/>
      <c r="G295" s="10"/>
      <c r="H295" s="10"/>
    </row>
    <row r="296" spans="4:8" x14ac:dyDescent="0.25">
      <c r="D296" s="10"/>
      <c r="E296" s="10"/>
      <c r="G296" s="10"/>
      <c r="H296" s="10"/>
    </row>
    <row r="297" spans="4:8" x14ac:dyDescent="0.25">
      <c r="D297" s="10"/>
      <c r="E297" s="10"/>
      <c r="G297" s="10"/>
      <c r="H297" s="10"/>
    </row>
    <row r="298" spans="4:8" x14ac:dyDescent="0.25">
      <c r="D298" s="10"/>
      <c r="E298" s="10"/>
      <c r="G298" s="10"/>
      <c r="H298" s="10"/>
    </row>
    <row r="299" spans="4:8" x14ac:dyDescent="0.25">
      <c r="D299" s="10"/>
      <c r="E299" s="10"/>
      <c r="G299" s="10"/>
      <c r="H299" s="10"/>
    </row>
    <row r="300" spans="4:8" x14ac:dyDescent="0.25">
      <c r="D300" s="10"/>
      <c r="E300" s="10"/>
      <c r="G300" s="10"/>
      <c r="H300" s="10"/>
    </row>
    <row r="301" spans="4:8" x14ac:dyDescent="0.25">
      <c r="D301" s="10"/>
      <c r="E301" s="10"/>
      <c r="G301" s="10"/>
      <c r="H301" s="10"/>
    </row>
    <row r="302" spans="4:8" x14ac:dyDescent="0.25">
      <c r="D302" s="10"/>
      <c r="E302" s="10"/>
      <c r="G302" s="10"/>
      <c r="H302" s="10"/>
    </row>
    <row r="303" spans="4:8" x14ac:dyDescent="0.25">
      <c r="D303" s="10"/>
      <c r="E303" s="10"/>
      <c r="G303" s="10"/>
      <c r="H303" s="10"/>
    </row>
    <row r="304" spans="4:8" x14ac:dyDescent="0.25">
      <c r="D304" s="10"/>
      <c r="E304" s="10"/>
      <c r="G304" s="10"/>
      <c r="H304" s="10"/>
    </row>
    <row r="305" spans="4:8" x14ac:dyDescent="0.25">
      <c r="D305" s="10"/>
      <c r="E305" s="10"/>
      <c r="G305" s="10"/>
      <c r="H305" s="10"/>
    </row>
    <row r="306" spans="4:8" x14ac:dyDescent="0.25">
      <c r="D306" s="10"/>
      <c r="E306" s="10"/>
      <c r="G306" s="10"/>
      <c r="H306" s="10"/>
    </row>
    <row r="307" spans="4:8" x14ac:dyDescent="0.25">
      <c r="D307" s="10"/>
      <c r="E307" s="10"/>
      <c r="G307" s="10"/>
      <c r="H307" s="10"/>
    </row>
    <row r="308" spans="4:8" x14ac:dyDescent="0.25">
      <c r="D308" s="10"/>
      <c r="E308" s="10"/>
      <c r="G308" s="10"/>
      <c r="H308" s="10"/>
    </row>
    <row r="309" spans="4:8" x14ac:dyDescent="0.25">
      <c r="D309" s="10"/>
      <c r="E309" s="10"/>
      <c r="G309" s="10"/>
      <c r="H309" s="10"/>
    </row>
    <row r="310" spans="4:8" x14ac:dyDescent="0.25">
      <c r="D310" s="10"/>
      <c r="E310" s="10"/>
      <c r="G310" s="10"/>
      <c r="H310" s="10"/>
    </row>
    <row r="311" spans="4:8" x14ac:dyDescent="0.25">
      <c r="D311" s="10"/>
      <c r="E311" s="10"/>
      <c r="G311" s="10"/>
      <c r="H311" s="10"/>
    </row>
    <row r="312" spans="4:8" x14ac:dyDescent="0.25">
      <c r="D312" s="10"/>
      <c r="E312" s="10"/>
      <c r="G312" s="10"/>
      <c r="H312" s="10"/>
    </row>
    <row r="313" spans="4:8" x14ac:dyDescent="0.25">
      <c r="D313" s="10"/>
      <c r="E313" s="10"/>
      <c r="G313" s="10"/>
      <c r="H313" s="10"/>
    </row>
    <row r="314" spans="4:8" x14ac:dyDescent="0.25">
      <c r="D314" s="10"/>
      <c r="E314" s="10"/>
      <c r="G314" s="10"/>
      <c r="H314" s="10"/>
    </row>
    <row r="315" spans="4:8" x14ac:dyDescent="0.25">
      <c r="D315" s="10"/>
      <c r="E315" s="10"/>
      <c r="G315" s="10"/>
      <c r="H315" s="10"/>
    </row>
    <row r="316" spans="4:8" x14ac:dyDescent="0.25">
      <c r="D316" s="10"/>
      <c r="E316" s="10"/>
      <c r="G316" s="10"/>
      <c r="H316" s="10"/>
    </row>
    <row r="317" spans="4:8" x14ac:dyDescent="0.25">
      <c r="D317" s="10"/>
      <c r="E317" s="10"/>
      <c r="G317" s="10"/>
      <c r="H317" s="10"/>
    </row>
    <row r="318" spans="4:8" x14ac:dyDescent="0.25">
      <c r="D318" s="10"/>
      <c r="E318" s="10"/>
      <c r="G318" s="10"/>
      <c r="H318" s="10"/>
    </row>
    <row r="319" spans="4:8" x14ac:dyDescent="0.25">
      <c r="D319" s="10"/>
      <c r="E319" s="10"/>
      <c r="G319" s="10"/>
      <c r="H319" s="10"/>
    </row>
    <row r="320" spans="4:8" x14ac:dyDescent="0.25">
      <c r="D320" s="10"/>
      <c r="E320" s="10"/>
      <c r="G320" s="10"/>
      <c r="H320" s="10"/>
    </row>
    <row r="321" spans="4:8" x14ac:dyDescent="0.25">
      <c r="D321" s="10"/>
      <c r="E321" s="10"/>
      <c r="G321" s="10"/>
      <c r="H321" s="10"/>
    </row>
    <row r="322" spans="4:8" x14ac:dyDescent="0.25">
      <c r="D322" s="10"/>
      <c r="E322" s="10"/>
      <c r="G322" s="10"/>
      <c r="H322" s="10"/>
    </row>
    <row r="323" spans="4:8" x14ac:dyDescent="0.25">
      <c r="D323" s="10"/>
      <c r="E323" s="10"/>
      <c r="G323" s="10"/>
      <c r="H323" s="10"/>
    </row>
    <row r="324" spans="4:8" x14ac:dyDescent="0.25">
      <c r="D324" s="10"/>
      <c r="E324" s="10"/>
      <c r="G324" s="10"/>
      <c r="H324" s="10"/>
    </row>
    <row r="325" spans="4:8" x14ac:dyDescent="0.25">
      <c r="D325" s="10"/>
      <c r="E325" s="10"/>
      <c r="G325" s="10"/>
      <c r="H325" s="10"/>
    </row>
    <row r="326" spans="4:8" x14ac:dyDescent="0.25">
      <c r="D326" s="10"/>
      <c r="E326" s="10"/>
      <c r="G326" s="10"/>
      <c r="H326" s="10"/>
    </row>
    <row r="327" spans="4:8" x14ac:dyDescent="0.25">
      <c r="D327" s="10"/>
      <c r="E327" s="10"/>
      <c r="G327" s="10"/>
      <c r="H327" s="10"/>
    </row>
    <row r="328" spans="4:8" x14ac:dyDescent="0.25">
      <c r="D328" s="10"/>
      <c r="E328" s="10"/>
      <c r="G328" s="10"/>
      <c r="H328" s="10"/>
    </row>
    <row r="329" spans="4:8" x14ac:dyDescent="0.25">
      <c r="D329" s="10"/>
      <c r="E329" s="10"/>
      <c r="G329" s="10"/>
      <c r="H329" s="10"/>
    </row>
    <row r="330" spans="4:8" x14ac:dyDescent="0.25">
      <c r="D330" s="10"/>
      <c r="E330" s="10"/>
      <c r="G330" s="10"/>
      <c r="H330" s="10"/>
    </row>
    <row r="331" spans="4:8" x14ac:dyDescent="0.25">
      <c r="D331" s="10"/>
      <c r="E331" s="10"/>
      <c r="G331" s="10"/>
      <c r="H331" s="10"/>
    </row>
    <row r="332" spans="4:8" x14ac:dyDescent="0.25">
      <c r="D332" s="10"/>
      <c r="E332" s="10"/>
      <c r="G332" s="10"/>
      <c r="H332" s="10"/>
    </row>
    <row r="333" spans="4:8" x14ac:dyDescent="0.25">
      <c r="D333" s="10"/>
      <c r="E333" s="10"/>
      <c r="G333" s="10"/>
      <c r="H333" s="10"/>
    </row>
    <row r="334" spans="4:8" x14ac:dyDescent="0.25">
      <c r="D334" s="10"/>
      <c r="E334" s="10"/>
      <c r="G334" s="10"/>
      <c r="H334" s="10"/>
    </row>
    <row r="335" spans="4:8" x14ac:dyDescent="0.25">
      <c r="D335" s="10"/>
      <c r="E335" s="10"/>
      <c r="G335" s="10"/>
      <c r="H335" s="10"/>
    </row>
    <row r="336" spans="4:8" x14ac:dyDescent="0.25">
      <c r="D336" s="10"/>
      <c r="E336" s="10"/>
      <c r="G336" s="10"/>
      <c r="H336" s="10"/>
    </row>
    <row r="337" spans="4:8" x14ac:dyDescent="0.25">
      <c r="D337" s="10"/>
      <c r="E337" s="10"/>
      <c r="G337" s="10"/>
      <c r="H337" s="10"/>
    </row>
    <row r="338" spans="4:8" x14ac:dyDescent="0.25">
      <c r="D338" s="10"/>
      <c r="E338" s="10"/>
      <c r="G338" s="10"/>
      <c r="H338" s="10"/>
    </row>
    <row r="339" spans="4:8" x14ac:dyDescent="0.25">
      <c r="D339" s="10"/>
      <c r="E339" s="10"/>
      <c r="G339" s="10"/>
      <c r="H339" s="10"/>
    </row>
    <row r="340" spans="4:8" x14ac:dyDescent="0.25">
      <c r="D340" s="10"/>
      <c r="E340" s="10"/>
      <c r="G340" s="10"/>
      <c r="H340" s="10"/>
    </row>
    <row r="341" spans="4:8" x14ac:dyDescent="0.25">
      <c r="D341" s="10"/>
      <c r="E341" s="10"/>
      <c r="G341" s="10"/>
      <c r="H341" s="10"/>
    </row>
    <row r="342" spans="4:8" x14ac:dyDescent="0.25">
      <c r="D342" s="10"/>
      <c r="E342" s="10"/>
      <c r="G342" s="10"/>
      <c r="H342" s="10"/>
    </row>
    <row r="343" spans="4:8" x14ac:dyDescent="0.25">
      <c r="D343" s="10"/>
      <c r="E343" s="10"/>
      <c r="G343" s="10"/>
      <c r="H343" s="10"/>
    </row>
    <row r="344" spans="4:8" x14ac:dyDescent="0.25">
      <c r="D344" s="10"/>
      <c r="E344" s="10"/>
      <c r="G344" s="10"/>
      <c r="H344" s="10"/>
    </row>
    <row r="345" spans="4:8" x14ac:dyDescent="0.25">
      <c r="D345" s="10"/>
      <c r="E345" s="10"/>
      <c r="G345" s="10"/>
      <c r="H345" s="10"/>
    </row>
    <row r="346" spans="4:8" x14ac:dyDescent="0.25">
      <c r="D346" s="10"/>
      <c r="E346" s="10"/>
      <c r="G346" s="10"/>
      <c r="H346" s="10"/>
    </row>
    <row r="347" spans="4:8" x14ac:dyDescent="0.25">
      <c r="D347" s="10"/>
      <c r="E347" s="10"/>
      <c r="G347" s="10"/>
      <c r="H347" s="10"/>
    </row>
    <row r="348" spans="4:8" x14ac:dyDescent="0.25">
      <c r="D348" s="10"/>
      <c r="E348" s="10"/>
      <c r="G348" s="10"/>
      <c r="H348" s="10"/>
    </row>
    <row r="349" spans="4:8" x14ac:dyDescent="0.25">
      <c r="D349" s="10"/>
      <c r="E349" s="10"/>
      <c r="G349" s="10"/>
      <c r="H349" s="10"/>
    </row>
    <row r="350" spans="4:8" x14ac:dyDescent="0.25">
      <c r="D350" s="10"/>
      <c r="E350" s="10"/>
      <c r="G350" s="10"/>
      <c r="H350" s="10"/>
    </row>
    <row r="351" spans="4:8" x14ac:dyDescent="0.25">
      <c r="D351" s="10"/>
      <c r="E351" s="10"/>
      <c r="G351" s="10"/>
      <c r="H351" s="10"/>
    </row>
    <row r="352" spans="4:8" x14ac:dyDescent="0.25">
      <c r="D352" s="10"/>
      <c r="E352" s="10"/>
      <c r="G352" s="10"/>
      <c r="H352" s="10"/>
    </row>
    <row r="353" spans="4:8" x14ac:dyDescent="0.25">
      <c r="D353" s="10"/>
      <c r="E353" s="10"/>
      <c r="G353" s="10"/>
      <c r="H353" s="10"/>
    </row>
    <row r="354" spans="4:8" x14ac:dyDescent="0.25">
      <c r="D354" s="10"/>
      <c r="E354" s="10"/>
      <c r="G354" s="10"/>
      <c r="H354" s="10"/>
    </row>
    <row r="355" spans="4:8" x14ac:dyDescent="0.25">
      <c r="D355" s="10"/>
      <c r="E355" s="10"/>
      <c r="G355" s="10"/>
      <c r="H355" s="10"/>
    </row>
    <row r="356" spans="4:8" x14ac:dyDescent="0.25">
      <c r="D356" s="10"/>
      <c r="E356" s="10"/>
      <c r="G356" s="10"/>
      <c r="H356" s="10"/>
    </row>
    <row r="357" spans="4:8" x14ac:dyDescent="0.25">
      <c r="D357" s="10"/>
      <c r="E357" s="10"/>
      <c r="G357" s="10"/>
      <c r="H357" s="10"/>
    </row>
    <row r="358" spans="4:8" x14ac:dyDescent="0.25">
      <c r="D358" s="10"/>
      <c r="E358" s="10"/>
      <c r="G358" s="10"/>
      <c r="H358" s="10"/>
    </row>
    <row r="359" spans="4:8" x14ac:dyDescent="0.25">
      <c r="D359" s="10"/>
      <c r="E359" s="10"/>
      <c r="G359" s="10"/>
      <c r="H359" s="10"/>
    </row>
    <row r="360" spans="4:8" x14ac:dyDescent="0.25">
      <c r="D360" s="10"/>
      <c r="E360" s="10"/>
      <c r="G360" s="10"/>
      <c r="H360" s="10"/>
    </row>
    <row r="361" spans="4:8" x14ac:dyDescent="0.25">
      <c r="D361" s="10"/>
      <c r="E361" s="10"/>
      <c r="G361" s="10"/>
      <c r="H361" s="10"/>
    </row>
    <row r="362" spans="4:8" x14ac:dyDescent="0.25">
      <c r="D362" s="10"/>
      <c r="E362" s="10"/>
      <c r="G362" s="10"/>
      <c r="H362" s="10"/>
    </row>
    <row r="363" spans="4:8" x14ac:dyDescent="0.25">
      <c r="D363" s="10"/>
      <c r="E363" s="10"/>
      <c r="G363" s="10"/>
      <c r="H363" s="10"/>
    </row>
    <row r="364" spans="4:8" x14ac:dyDescent="0.25">
      <c r="D364" s="10"/>
      <c r="E364" s="10"/>
      <c r="G364" s="10"/>
      <c r="H364" s="10"/>
    </row>
    <row r="365" spans="4:8" x14ac:dyDescent="0.25">
      <c r="D365" s="10"/>
      <c r="E365" s="10"/>
      <c r="G365" s="10"/>
      <c r="H365" s="10"/>
    </row>
    <row r="366" spans="4:8" x14ac:dyDescent="0.25">
      <c r="D366" s="10"/>
      <c r="E366" s="10"/>
      <c r="G366" s="10"/>
      <c r="H366" s="10"/>
    </row>
    <row r="367" spans="4:8" x14ac:dyDescent="0.25">
      <c r="D367" s="10"/>
      <c r="E367" s="10"/>
      <c r="G367" s="10"/>
      <c r="H367" s="10"/>
    </row>
    <row r="368" spans="4:8" x14ac:dyDescent="0.25">
      <c r="D368" s="10"/>
      <c r="E368" s="10"/>
      <c r="G368" s="10"/>
      <c r="H368" s="10"/>
    </row>
    <row r="369" spans="4:8" x14ac:dyDescent="0.25">
      <c r="D369" s="10"/>
      <c r="E369" s="10"/>
      <c r="G369" s="10"/>
      <c r="H369" s="10"/>
    </row>
    <row r="370" spans="4:8" x14ac:dyDescent="0.25">
      <c r="D370" s="10"/>
      <c r="E370" s="10"/>
      <c r="G370" s="10"/>
      <c r="H370" s="10"/>
    </row>
    <row r="371" spans="4:8" x14ac:dyDescent="0.25">
      <c r="D371" s="10"/>
      <c r="E371" s="10"/>
      <c r="G371" s="10"/>
      <c r="H371" s="10"/>
    </row>
    <row r="372" spans="4:8" x14ac:dyDescent="0.25">
      <c r="D372" s="10"/>
      <c r="E372" s="10"/>
      <c r="G372" s="10"/>
      <c r="H372" s="10"/>
    </row>
    <row r="373" spans="4:8" x14ac:dyDescent="0.25">
      <c r="D373" s="10"/>
      <c r="E373" s="10"/>
      <c r="G373" s="10"/>
      <c r="H373" s="10"/>
    </row>
    <row r="374" spans="4:8" x14ac:dyDescent="0.25">
      <c r="D374" s="10"/>
      <c r="E374" s="10"/>
      <c r="G374" s="10"/>
      <c r="H374" s="10"/>
    </row>
    <row r="375" spans="4:8" x14ac:dyDescent="0.25">
      <c r="D375" s="10"/>
      <c r="E375" s="10"/>
      <c r="G375" s="10"/>
      <c r="H375" s="10"/>
    </row>
    <row r="376" spans="4:8" x14ac:dyDescent="0.25">
      <c r="D376" s="10"/>
      <c r="E376" s="10"/>
      <c r="G376" s="10"/>
      <c r="H376" s="10"/>
    </row>
    <row r="377" spans="4:8" x14ac:dyDescent="0.25">
      <c r="D377" s="10"/>
      <c r="E377" s="10"/>
      <c r="G377" s="10"/>
      <c r="H377" s="10"/>
    </row>
    <row r="378" spans="4:8" x14ac:dyDescent="0.25">
      <c r="D378" s="10"/>
      <c r="E378" s="10"/>
      <c r="G378" s="10"/>
      <c r="H378" s="10"/>
    </row>
    <row r="379" spans="4:8" x14ac:dyDescent="0.25">
      <c r="D379" s="10"/>
      <c r="E379" s="10"/>
      <c r="G379" s="10"/>
      <c r="H379" s="10"/>
    </row>
    <row r="380" spans="4:8" x14ac:dyDescent="0.25">
      <c r="D380" s="10"/>
      <c r="E380" s="10"/>
      <c r="G380" s="10"/>
      <c r="H380" s="10"/>
    </row>
    <row r="381" spans="4:8" x14ac:dyDescent="0.25">
      <c r="D381" s="10"/>
      <c r="E381" s="10"/>
      <c r="G381" s="10"/>
      <c r="H381" s="10"/>
    </row>
    <row r="382" spans="4:8" x14ac:dyDescent="0.25">
      <c r="D382" s="10"/>
      <c r="E382" s="10"/>
      <c r="G382" s="10"/>
      <c r="H382" s="10"/>
    </row>
    <row r="383" spans="4:8" x14ac:dyDescent="0.25">
      <c r="D383" s="10"/>
      <c r="E383" s="10"/>
      <c r="G383" s="10"/>
      <c r="H383" s="10"/>
    </row>
    <row r="384" spans="4:8" x14ac:dyDescent="0.25">
      <c r="D384" s="10"/>
      <c r="E384" s="10"/>
      <c r="G384" s="10"/>
      <c r="H384" s="10"/>
    </row>
    <row r="385" spans="4:8" x14ac:dyDescent="0.25">
      <c r="D385" s="10"/>
      <c r="E385" s="10"/>
      <c r="G385" s="10"/>
      <c r="H385" s="10"/>
    </row>
    <row r="386" spans="4:8" x14ac:dyDescent="0.25">
      <c r="D386" s="10"/>
      <c r="E386" s="10"/>
      <c r="G386" s="10"/>
      <c r="H386" s="10"/>
    </row>
    <row r="387" spans="4:8" x14ac:dyDescent="0.25">
      <c r="D387" s="10"/>
      <c r="E387" s="10"/>
      <c r="G387" s="10"/>
      <c r="H387" s="10"/>
    </row>
    <row r="388" spans="4:8" x14ac:dyDescent="0.25">
      <c r="D388" s="10"/>
      <c r="E388" s="10"/>
      <c r="G388" s="10"/>
      <c r="H388" s="10"/>
    </row>
    <row r="389" spans="4:8" x14ac:dyDescent="0.25">
      <c r="D389" s="10"/>
      <c r="E389" s="10"/>
      <c r="G389" s="10"/>
      <c r="H389" s="10"/>
    </row>
    <row r="390" spans="4:8" x14ac:dyDescent="0.25">
      <c r="D390" s="10"/>
      <c r="E390" s="10"/>
      <c r="G390" s="10"/>
      <c r="H390" s="10"/>
    </row>
    <row r="391" spans="4:8" x14ac:dyDescent="0.25">
      <c r="D391" s="10"/>
      <c r="E391" s="10"/>
      <c r="G391" s="10"/>
      <c r="H391" s="10"/>
    </row>
    <row r="392" spans="4:8" x14ac:dyDescent="0.25">
      <c r="D392" s="10"/>
      <c r="E392" s="10"/>
      <c r="G392" s="10"/>
      <c r="H392" s="10"/>
    </row>
    <row r="393" spans="4:8" x14ac:dyDescent="0.25">
      <c r="D393" s="10"/>
      <c r="E393" s="10"/>
      <c r="G393" s="10"/>
      <c r="H393" s="10"/>
    </row>
    <row r="394" spans="4:8" x14ac:dyDescent="0.25">
      <c r="D394" s="10"/>
      <c r="E394" s="10"/>
      <c r="G394" s="10"/>
      <c r="H394" s="10"/>
    </row>
    <row r="395" spans="4:8" x14ac:dyDescent="0.25">
      <c r="D395" s="10"/>
      <c r="E395" s="10"/>
      <c r="G395" s="10"/>
      <c r="H395" s="10"/>
    </row>
    <row r="396" spans="4:8" x14ac:dyDescent="0.25">
      <c r="D396" s="10"/>
      <c r="E396" s="10"/>
      <c r="G396" s="10"/>
      <c r="H396" s="10"/>
    </row>
    <row r="397" spans="4:8" x14ac:dyDescent="0.25">
      <c r="D397" s="10"/>
      <c r="E397" s="10"/>
      <c r="G397" s="10"/>
      <c r="H397" s="10"/>
    </row>
    <row r="398" spans="4:8" x14ac:dyDescent="0.25">
      <c r="D398" s="10"/>
      <c r="E398" s="10"/>
      <c r="G398" s="10"/>
      <c r="H398" s="10"/>
    </row>
    <row r="399" spans="4:8" x14ac:dyDescent="0.25">
      <c r="D399" s="10"/>
      <c r="E399" s="10"/>
      <c r="G399" s="10"/>
      <c r="H399" s="10"/>
    </row>
    <row r="400" spans="4:8" x14ac:dyDescent="0.25">
      <c r="D400" s="10"/>
      <c r="E400" s="10"/>
      <c r="G400" s="10"/>
      <c r="H400" s="10"/>
    </row>
    <row r="401" spans="4:8" x14ac:dyDescent="0.25">
      <c r="D401" s="10"/>
      <c r="E401" s="10"/>
      <c r="G401" s="10"/>
      <c r="H401" s="10"/>
    </row>
    <row r="402" spans="4:8" x14ac:dyDescent="0.25">
      <c r="D402" s="10"/>
      <c r="E402" s="10"/>
      <c r="G402" s="10"/>
      <c r="H402" s="10"/>
    </row>
    <row r="403" spans="4:8" x14ac:dyDescent="0.25">
      <c r="D403" s="10"/>
      <c r="E403" s="10"/>
      <c r="G403" s="10"/>
      <c r="H403" s="10"/>
    </row>
    <row r="404" spans="4:8" x14ac:dyDescent="0.25">
      <c r="D404" s="10"/>
      <c r="E404" s="10"/>
      <c r="G404" s="10"/>
      <c r="H404" s="10"/>
    </row>
    <row r="405" spans="4:8" x14ac:dyDescent="0.25">
      <c r="D405" s="10"/>
      <c r="E405" s="10"/>
      <c r="G405" s="10"/>
      <c r="H405" s="10"/>
    </row>
    <row r="406" spans="4:8" x14ac:dyDescent="0.25">
      <c r="D406" s="10"/>
      <c r="E406" s="10"/>
      <c r="G406" s="10"/>
      <c r="H406" s="10"/>
    </row>
    <row r="407" spans="4:8" x14ac:dyDescent="0.25">
      <c r="D407" s="10"/>
      <c r="E407" s="10"/>
      <c r="G407" s="10"/>
      <c r="H407" s="10"/>
    </row>
    <row r="408" spans="4:8" x14ac:dyDescent="0.25">
      <c r="D408" s="10"/>
      <c r="E408" s="10"/>
      <c r="G408" s="10"/>
      <c r="H408" s="10"/>
    </row>
    <row r="409" spans="4:8" x14ac:dyDescent="0.25">
      <c r="D409" s="10"/>
      <c r="E409" s="10"/>
      <c r="G409" s="10"/>
      <c r="H409" s="10"/>
    </row>
    <row r="410" spans="4:8" x14ac:dyDescent="0.25">
      <c r="D410" s="10"/>
      <c r="E410" s="10"/>
      <c r="G410" s="10"/>
      <c r="H410" s="10"/>
    </row>
    <row r="411" spans="4:8" x14ac:dyDescent="0.25">
      <c r="D411" s="10"/>
      <c r="E411" s="10"/>
      <c r="G411" s="10"/>
      <c r="H411" s="10"/>
    </row>
    <row r="412" spans="4:8" x14ac:dyDescent="0.25">
      <c r="D412" s="10"/>
      <c r="E412" s="10"/>
      <c r="G412" s="10"/>
      <c r="H412" s="10"/>
    </row>
    <row r="413" spans="4:8" x14ac:dyDescent="0.25">
      <c r="D413" s="10"/>
      <c r="E413" s="10"/>
      <c r="G413" s="10"/>
      <c r="H413" s="10"/>
    </row>
    <row r="414" spans="4:8" x14ac:dyDescent="0.25">
      <c r="D414" s="10"/>
      <c r="E414" s="10"/>
      <c r="G414" s="10"/>
      <c r="H414" s="10"/>
    </row>
    <row r="415" spans="4:8" x14ac:dyDescent="0.25">
      <c r="D415" s="10"/>
      <c r="E415" s="10"/>
      <c r="G415" s="10"/>
      <c r="H415" s="10"/>
    </row>
    <row r="416" spans="4:8" x14ac:dyDescent="0.25">
      <c r="D416" s="10"/>
      <c r="E416" s="10"/>
      <c r="G416" s="10"/>
      <c r="H416" s="10"/>
    </row>
    <row r="417" spans="4:8" x14ac:dyDescent="0.25">
      <c r="D417" s="10"/>
      <c r="E417" s="10"/>
      <c r="G417" s="10"/>
      <c r="H417" s="10"/>
    </row>
    <row r="418" spans="4:8" x14ac:dyDescent="0.25">
      <c r="D418" s="10"/>
      <c r="E418" s="10"/>
      <c r="G418" s="10"/>
      <c r="H418" s="10"/>
    </row>
    <row r="419" spans="4:8" x14ac:dyDescent="0.25">
      <c r="D419" s="10"/>
      <c r="E419" s="10"/>
      <c r="G419" s="10"/>
      <c r="H419" s="10"/>
    </row>
    <row r="420" spans="4:8" x14ac:dyDescent="0.25">
      <c r="D420" s="10"/>
      <c r="E420" s="10"/>
      <c r="G420" s="10"/>
      <c r="H420" s="10"/>
    </row>
    <row r="421" spans="4:8" x14ac:dyDescent="0.25">
      <c r="D421" s="10"/>
      <c r="E421" s="10"/>
      <c r="G421" s="10"/>
      <c r="H421" s="10"/>
    </row>
    <row r="422" spans="4:8" x14ac:dyDescent="0.25">
      <c r="D422" s="10"/>
      <c r="E422" s="10"/>
      <c r="G422" s="10"/>
      <c r="H422" s="10"/>
    </row>
    <row r="423" spans="4:8" x14ac:dyDescent="0.25">
      <c r="D423" s="10"/>
      <c r="E423" s="10"/>
      <c r="G423" s="10"/>
      <c r="H423" s="10"/>
    </row>
    <row r="424" spans="4:8" x14ac:dyDescent="0.25">
      <c r="D424" s="10"/>
      <c r="E424" s="10"/>
      <c r="G424" s="10"/>
      <c r="H424" s="10"/>
    </row>
    <row r="425" spans="4:8" x14ac:dyDescent="0.25">
      <c r="D425" s="10"/>
      <c r="E425" s="10"/>
      <c r="G425" s="10"/>
      <c r="H425" s="10"/>
    </row>
    <row r="426" spans="4:8" x14ac:dyDescent="0.25">
      <c r="D426" s="10"/>
      <c r="E426" s="10"/>
      <c r="G426" s="10"/>
      <c r="H426" s="10"/>
    </row>
    <row r="427" spans="4:8" x14ac:dyDescent="0.25">
      <c r="D427" s="10"/>
      <c r="E427" s="10"/>
      <c r="G427" s="10"/>
      <c r="H427" s="10"/>
    </row>
    <row r="428" spans="4:8" x14ac:dyDescent="0.25">
      <c r="D428" s="10"/>
      <c r="E428" s="10"/>
      <c r="G428" s="10"/>
      <c r="H428" s="10"/>
    </row>
    <row r="429" spans="4:8" x14ac:dyDescent="0.25">
      <c r="D429" s="10"/>
      <c r="E429" s="10"/>
      <c r="G429" s="10"/>
      <c r="H429" s="10"/>
    </row>
    <row r="430" spans="4:8" x14ac:dyDescent="0.25">
      <c r="D430" s="10"/>
      <c r="E430" s="10"/>
      <c r="G430" s="10"/>
      <c r="H430" s="10"/>
    </row>
    <row r="431" spans="4:8" x14ac:dyDescent="0.25">
      <c r="D431" s="10"/>
      <c r="E431" s="10"/>
      <c r="G431" s="10"/>
      <c r="H431" s="10"/>
    </row>
    <row r="432" spans="4:8" x14ac:dyDescent="0.25">
      <c r="D432" s="10"/>
      <c r="E432" s="10"/>
      <c r="G432" s="10"/>
      <c r="H432" s="10"/>
    </row>
    <row r="433" spans="4:8" x14ac:dyDescent="0.25">
      <c r="D433" s="10"/>
      <c r="E433" s="10"/>
      <c r="G433" s="10"/>
      <c r="H433" s="10"/>
    </row>
    <row r="434" spans="4:8" x14ac:dyDescent="0.25">
      <c r="D434" s="10"/>
      <c r="E434" s="10"/>
      <c r="G434" s="10"/>
      <c r="H434" s="10"/>
    </row>
    <row r="435" spans="4:8" x14ac:dyDescent="0.25">
      <c r="D435" s="10"/>
      <c r="E435" s="10"/>
      <c r="G435" s="10"/>
      <c r="H435" s="10"/>
    </row>
    <row r="436" spans="4:8" x14ac:dyDescent="0.25">
      <c r="D436" s="10"/>
      <c r="E436" s="10"/>
      <c r="G436" s="10"/>
      <c r="H436" s="10"/>
    </row>
    <row r="437" spans="4:8" x14ac:dyDescent="0.25">
      <c r="D437" s="10"/>
      <c r="E437" s="10"/>
      <c r="G437" s="10"/>
      <c r="H437" s="10"/>
    </row>
    <row r="438" spans="4:8" x14ac:dyDescent="0.25">
      <c r="D438" s="10"/>
      <c r="E438" s="10"/>
      <c r="G438" s="10"/>
      <c r="H438" s="10"/>
    </row>
    <row r="439" spans="4:8" x14ac:dyDescent="0.25">
      <c r="D439" s="10"/>
      <c r="E439" s="10"/>
      <c r="G439" s="10"/>
      <c r="H439" s="10"/>
    </row>
    <row r="440" spans="4:8" x14ac:dyDescent="0.25">
      <c r="D440" s="10"/>
      <c r="E440" s="10"/>
      <c r="G440" s="10"/>
      <c r="H440" s="10"/>
    </row>
    <row r="441" spans="4:8" x14ac:dyDescent="0.25">
      <c r="D441" s="10"/>
      <c r="E441" s="10"/>
      <c r="G441" s="10"/>
      <c r="H441" s="10"/>
    </row>
    <row r="442" spans="4:8" x14ac:dyDescent="0.25">
      <c r="D442" s="10"/>
      <c r="E442" s="10"/>
      <c r="G442" s="10"/>
      <c r="H442" s="10"/>
    </row>
    <row r="443" spans="4:8" x14ac:dyDescent="0.25">
      <c r="D443" s="10"/>
      <c r="E443" s="10"/>
      <c r="G443" s="10"/>
      <c r="H443" s="10"/>
    </row>
    <row r="444" spans="4:8" x14ac:dyDescent="0.25">
      <c r="D444" s="10"/>
      <c r="E444" s="10"/>
      <c r="G444" s="10"/>
      <c r="H444" s="10"/>
    </row>
    <row r="445" spans="4:8" x14ac:dyDescent="0.25">
      <c r="D445" s="10"/>
      <c r="E445" s="10"/>
      <c r="G445" s="10"/>
      <c r="H445" s="10"/>
    </row>
    <row r="446" spans="4:8" x14ac:dyDescent="0.25">
      <c r="D446" s="10"/>
      <c r="E446" s="10"/>
      <c r="G446" s="10"/>
      <c r="H446" s="10"/>
    </row>
    <row r="447" spans="4:8" x14ac:dyDescent="0.25">
      <c r="D447" s="10"/>
      <c r="E447" s="10"/>
      <c r="G447" s="10"/>
      <c r="H447" s="10"/>
    </row>
    <row r="448" spans="4:8" x14ac:dyDescent="0.25">
      <c r="D448" s="10"/>
      <c r="E448" s="10"/>
      <c r="G448" s="10"/>
      <c r="H448" s="10"/>
    </row>
    <row r="449" spans="4:8" x14ac:dyDescent="0.25">
      <c r="D449" s="10"/>
      <c r="E449" s="10"/>
      <c r="G449" s="10"/>
      <c r="H449" s="10"/>
    </row>
    <row r="450" spans="4:8" x14ac:dyDescent="0.25">
      <c r="D450" s="10"/>
      <c r="E450" s="10"/>
      <c r="G450" s="10"/>
      <c r="H450" s="10"/>
    </row>
    <row r="451" spans="4:8" x14ac:dyDescent="0.25">
      <c r="D451" s="10"/>
      <c r="E451" s="10"/>
      <c r="G451" s="10"/>
      <c r="H451" s="10"/>
    </row>
    <row r="452" spans="4:8" x14ac:dyDescent="0.25">
      <c r="D452" s="10"/>
      <c r="E452" s="10"/>
      <c r="G452" s="10"/>
      <c r="H452" s="10"/>
    </row>
    <row r="453" spans="4:8" x14ac:dyDescent="0.25">
      <c r="D453" s="10"/>
      <c r="E453" s="10"/>
      <c r="G453" s="10"/>
      <c r="H453" s="10"/>
    </row>
    <row r="454" spans="4:8" x14ac:dyDescent="0.25">
      <c r="D454" s="10"/>
      <c r="E454" s="10"/>
      <c r="G454" s="10"/>
      <c r="H454" s="10"/>
    </row>
    <row r="455" spans="4:8" x14ac:dyDescent="0.25">
      <c r="D455" s="10"/>
      <c r="E455" s="10"/>
      <c r="G455" s="10"/>
      <c r="H455" s="10"/>
    </row>
    <row r="456" spans="4:8" x14ac:dyDescent="0.25">
      <c r="D456" s="10"/>
      <c r="E456" s="10"/>
      <c r="G456" s="10"/>
      <c r="H456" s="10"/>
    </row>
    <row r="457" spans="4:8" x14ac:dyDescent="0.25">
      <c r="D457" s="10"/>
      <c r="E457" s="10"/>
      <c r="G457" s="10"/>
      <c r="H457" s="10"/>
    </row>
    <row r="458" spans="4:8" x14ac:dyDescent="0.25">
      <c r="D458" s="10"/>
      <c r="E458" s="10"/>
      <c r="G458" s="10"/>
      <c r="H458" s="10"/>
    </row>
    <row r="459" spans="4:8" x14ac:dyDescent="0.25">
      <c r="D459" s="10"/>
      <c r="E459" s="10"/>
      <c r="G459" s="10"/>
      <c r="H459" s="10"/>
    </row>
    <row r="460" spans="4:8" x14ac:dyDescent="0.25">
      <c r="D460" s="10"/>
      <c r="E460" s="10"/>
      <c r="G460" s="10"/>
      <c r="H460" s="10"/>
    </row>
    <row r="461" spans="4:8" x14ac:dyDescent="0.25">
      <c r="D461" s="10"/>
      <c r="E461" s="10"/>
      <c r="G461" s="10"/>
      <c r="H461" s="10"/>
    </row>
    <row r="462" spans="4:8" x14ac:dyDescent="0.25">
      <c r="D462" s="10"/>
      <c r="E462" s="10"/>
      <c r="G462" s="10"/>
      <c r="H462" s="10"/>
    </row>
    <row r="463" spans="4:8" x14ac:dyDescent="0.25">
      <c r="D463" s="10"/>
      <c r="E463" s="10"/>
      <c r="G463" s="10"/>
      <c r="H463" s="10"/>
    </row>
    <row r="464" spans="4:8" x14ac:dyDescent="0.25">
      <c r="D464" s="10"/>
      <c r="E464" s="10"/>
      <c r="G464" s="10"/>
      <c r="H464" s="10"/>
    </row>
    <row r="465" spans="4:8" x14ac:dyDescent="0.25">
      <c r="D465" s="10"/>
      <c r="E465" s="10"/>
      <c r="G465" s="10"/>
      <c r="H465" s="10"/>
    </row>
    <row r="466" spans="4:8" x14ac:dyDescent="0.25">
      <c r="D466" s="10"/>
      <c r="E466" s="10"/>
      <c r="G466" s="10"/>
      <c r="H466" s="10"/>
    </row>
    <row r="467" spans="4:8" x14ac:dyDescent="0.25">
      <c r="D467" s="10"/>
      <c r="E467" s="10"/>
      <c r="G467" s="10"/>
      <c r="H467" s="10"/>
    </row>
    <row r="468" spans="4:8" x14ac:dyDescent="0.25">
      <c r="D468" s="10"/>
      <c r="E468" s="10"/>
      <c r="G468" s="10"/>
      <c r="H468" s="10"/>
    </row>
    <row r="469" spans="4:8" x14ac:dyDescent="0.25">
      <c r="D469" s="10"/>
      <c r="E469" s="10"/>
      <c r="G469" s="10"/>
      <c r="H469" s="10"/>
    </row>
    <row r="470" spans="4:8" x14ac:dyDescent="0.25">
      <c r="D470" s="10"/>
      <c r="E470" s="10"/>
      <c r="G470" s="10"/>
      <c r="H470" s="10"/>
    </row>
    <row r="471" spans="4:8" x14ac:dyDescent="0.25">
      <c r="D471" s="10"/>
      <c r="E471" s="10"/>
      <c r="G471" s="10"/>
      <c r="H471" s="10"/>
    </row>
    <row r="472" spans="4:8" x14ac:dyDescent="0.25">
      <c r="D472" s="10"/>
      <c r="E472" s="10"/>
      <c r="G472" s="10"/>
      <c r="H472" s="10"/>
    </row>
    <row r="473" spans="4:8" x14ac:dyDescent="0.25">
      <c r="D473" s="10"/>
      <c r="E473" s="10"/>
      <c r="G473" s="10"/>
      <c r="H473" s="10"/>
    </row>
    <row r="474" spans="4:8" x14ac:dyDescent="0.25">
      <c r="D474" s="10"/>
      <c r="E474" s="10"/>
      <c r="G474" s="10"/>
      <c r="H474" s="10"/>
    </row>
    <row r="475" spans="4:8" x14ac:dyDescent="0.25">
      <c r="D475" s="10"/>
      <c r="E475" s="10"/>
      <c r="G475" s="10"/>
      <c r="H475" s="10"/>
    </row>
    <row r="476" spans="4:8" x14ac:dyDescent="0.25">
      <c r="D476" s="10"/>
      <c r="E476" s="10"/>
      <c r="G476" s="10"/>
      <c r="H476" s="10"/>
    </row>
    <row r="477" spans="4:8" x14ac:dyDescent="0.25">
      <c r="D477" s="10"/>
      <c r="E477" s="10"/>
      <c r="G477" s="10"/>
      <c r="H477" s="10"/>
    </row>
    <row r="478" spans="4:8" x14ac:dyDescent="0.25">
      <c r="D478" s="10"/>
      <c r="E478" s="10"/>
      <c r="G478" s="10"/>
      <c r="H478" s="10"/>
    </row>
    <row r="479" spans="4:8" x14ac:dyDescent="0.25">
      <c r="D479" s="10"/>
      <c r="E479" s="10"/>
      <c r="G479" s="10"/>
      <c r="H479" s="10"/>
    </row>
    <row r="480" spans="4:8" x14ac:dyDescent="0.25">
      <c r="D480" s="10"/>
      <c r="E480" s="10"/>
      <c r="G480" s="10"/>
      <c r="H480" s="10"/>
    </row>
    <row r="481" spans="4:8" x14ac:dyDescent="0.25">
      <c r="D481" s="10"/>
      <c r="E481" s="10"/>
      <c r="G481" s="10"/>
      <c r="H481" s="10"/>
    </row>
    <row r="482" spans="4:8" x14ac:dyDescent="0.25">
      <c r="D482" s="10"/>
      <c r="E482" s="10"/>
      <c r="G482" s="10"/>
      <c r="H482" s="10"/>
    </row>
    <row r="483" spans="4:8" x14ac:dyDescent="0.25">
      <c r="D483" s="10"/>
      <c r="E483" s="10"/>
      <c r="G483" s="10"/>
      <c r="H483" s="10"/>
    </row>
    <row r="484" spans="4:8" x14ac:dyDescent="0.25">
      <c r="D484" s="10"/>
      <c r="E484" s="10"/>
      <c r="G484" s="10"/>
      <c r="H484" s="10"/>
    </row>
    <row r="485" spans="4:8" x14ac:dyDescent="0.25">
      <c r="D485" s="10"/>
      <c r="E485" s="10"/>
      <c r="G485" s="10"/>
      <c r="H485" s="10"/>
    </row>
    <row r="486" spans="4:8" x14ac:dyDescent="0.25">
      <c r="D486" s="10"/>
      <c r="E486" s="10"/>
      <c r="G486" s="10"/>
      <c r="H486" s="10"/>
    </row>
    <row r="487" spans="4:8" x14ac:dyDescent="0.25">
      <c r="D487" s="10"/>
      <c r="E487" s="10"/>
      <c r="G487" s="10"/>
      <c r="H487" s="10"/>
    </row>
    <row r="488" spans="4:8" x14ac:dyDescent="0.25">
      <c r="D488" s="10"/>
      <c r="E488" s="10"/>
      <c r="G488" s="10"/>
      <c r="H488" s="10"/>
    </row>
    <row r="489" spans="4:8" x14ac:dyDescent="0.25">
      <c r="D489" s="10"/>
      <c r="E489" s="10"/>
      <c r="G489" s="10"/>
      <c r="H489" s="10"/>
    </row>
    <row r="490" spans="4:8" x14ac:dyDescent="0.25">
      <c r="D490" s="10"/>
      <c r="E490" s="10"/>
      <c r="G490" s="10"/>
      <c r="H490" s="10"/>
    </row>
    <row r="491" spans="4:8" x14ac:dyDescent="0.25">
      <c r="D491" s="10"/>
      <c r="E491" s="10"/>
      <c r="G491" s="10"/>
      <c r="H491" s="10"/>
    </row>
    <row r="492" spans="4:8" x14ac:dyDescent="0.25">
      <c r="D492" s="10"/>
      <c r="E492" s="10"/>
      <c r="G492" s="10"/>
      <c r="H492" s="10"/>
    </row>
    <row r="493" spans="4:8" x14ac:dyDescent="0.25">
      <c r="D493" s="10"/>
      <c r="E493" s="10"/>
      <c r="G493" s="10"/>
      <c r="H493" s="10"/>
    </row>
    <row r="494" spans="4:8" x14ac:dyDescent="0.25">
      <c r="D494" s="10"/>
      <c r="E494" s="10"/>
      <c r="G494" s="10"/>
      <c r="H494" s="10"/>
    </row>
    <row r="495" spans="4:8" x14ac:dyDescent="0.25">
      <c r="D495" s="10"/>
      <c r="E495" s="10"/>
      <c r="G495" s="10"/>
      <c r="H495" s="10"/>
    </row>
    <row r="496" spans="4:8" x14ac:dyDescent="0.25">
      <c r="D496" s="10"/>
      <c r="E496" s="10"/>
      <c r="G496" s="10"/>
      <c r="H496" s="10"/>
    </row>
    <row r="497" spans="4:8" x14ac:dyDescent="0.25">
      <c r="D497" s="10"/>
      <c r="E497" s="10"/>
      <c r="G497" s="10"/>
      <c r="H497" s="10"/>
    </row>
    <row r="498" spans="4:8" x14ac:dyDescent="0.25">
      <c r="D498" s="10"/>
      <c r="E498" s="10"/>
      <c r="G498" s="10"/>
      <c r="H498" s="10"/>
    </row>
    <row r="499" spans="4:8" x14ac:dyDescent="0.25">
      <c r="D499" s="10"/>
      <c r="E499" s="10"/>
      <c r="G499" s="10"/>
      <c r="H499" s="10"/>
    </row>
    <row r="500" spans="4:8" x14ac:dyDescent="0.25">
      <c r="D500" s="10"/>
      <c r="E500" s="10"/>
      <c r="G500" s="10"/>
      <c r="H500" s="10"/>
    </row>
    <row r="501" spans="4:8" x14ac:dyDescent="0.25">
      <c r="D501" s="10"/>
      <c r="E501" s="10"/>
      <c r="G501" s="10"/>
      <c r="H501" s="10"/>
    </row>
    <row r="502" spans="4:8" x14ac:dyDescent="0.25">
      <c r="D502" s="10"/>
      <c r="E502" s="10"/>
      <c r="G502" s="10"/>
      <c r="H502" s="10"/>
    </row>
    <row r="503" spans="4:8" x14ac:dyDescent="0.25">
      <c r="D503" s="10"/>
      <c r="E503" s="10"/>
      <c r="G503" s="10"/>
      <c r="H503" s="10"/>
    </row>
    <row r="504" spans="4:8" x14ac:dyDescent="0.25">
      <c r="D504" s="10"/>
      <c r="E504" s="10"/>
      <c r="G504" s="10"/>
      <c r="H504" s="10"/>
    </row>
    <row r="505" spans="4:8" x14ac:dyDescent="0.25">
      <c r="D505" s="10"/>
      <c r="E505" s="10"/>
      <c r="G505" s="10"/>
      <c r="H505" s="10"/>
    </row>
    <row r="506" spans="4:8" x14ac:dyDescent="0.25">
      <c r="D506" s="10"/>
      <c r="E506" s="10"/>
      <c r="G506" s="10"/>
      <c r="H506" s="10"/>
    </row>
    <row r="507" spans="4:8" x14ac:dyDescent="0.25">
      <c r="D507" s="10"/>
      <c r="E507" s="10"/>
      <c r="G507" s="10"/>
      <c r="H507" s="10"/>
    </row>
    <row r="508" spans="4:8" x14ac:dyDescent="0.25">
      <c r="D508" s="10"/>
      <c r="E508" s="10"/>
      <c r="G508" s="10"/>
      <c r="H508" s="10"/>
    </row>
    <row r="509" spans="4:8" x14ac:dyDescent="0.25">
      <c r="D509" s="10"/>
      <c r="E509" s="10"/>
      <c r="G509" s="10"/>
      <c r="H509" s="10"/>
    </row>
    <row r="510" spans="4:8" x14ac:dyDescent="0.25">
      <c r="D510" s="10"/>
      <c r="E510" s="10"/>
      <c r="G510" s="10"/>
      <c r="H510" s="10"/>
    </row>
    <row r="511" spans="4:8" x14ac:dyDescent="0.25">
      <c r="D511" s="10"/>
      <c r="E511" s="10"/>
      <c r="G511" s="10"/>
      <c r="H511" s="10"/>
    </row>
    <row r="512" spans="4:8" x14ac:dyDescent="0.25">
      <c r="D512" s="10"/>
      <c r="E512" s="10"/>
      <c r="G512" s="10"/>
      <c r="H512" s="10"/>
    </row>
    <row r="513" spans="4:8" x14ac:dyDescent="0.25">
      <c r="D513" s="10"/>
      <c r="E513" s="10"/>
      <c r="G513" s="10"/>
      <c r="H513" s="10"/>
    </row>
    <row r="514" spans="4:8" x14ac:dyDescent="0.25">
      <c r="D514" s="10"/>
      <c r="E514" s="10"/>
      <c r="G514" s="10"/>
      <c r="H514" s="10"/>
    </row>
    <row r="515" spans="4:8" x14ac:dyDescent="0.25">
      <c r="D515" s="10"/>
      <c r="E515" s="10"/>
      <c r="G515" s="10"/>
      <c r="H515" s="10"/>
    </row>
    <row r="516" spans="4:8" x14ac:dyDescent="0.25">
      <c r="D516" s="10"/>
      <c r="E516" s="10"/>
      <c r="G516" s="10"/>
      <c r="H516" s="10"/>
    </row>
    <row r="517" spans="4:8" x14ac:dyDescent="0.25">
      <c r="D517" s="10"/>
      <c r="E517" s="10"/>
      <c r="G517" s="10"/>
      <c r="H517" s="10"/>
    </row>
    <row r="518" spans="4:8" x14ac:dyDescent="0.25">
      <c r="D518" s="10"/>
      <c r="E518" s="10"/>
      <c r="G518" s="10"/>
      <c r="H518" s="10"/>
    </row>
    <row r="519" spans="4:8" x14ac:dyDescent="0.25">
      <c r="D519" s="10"/>
      <c r="E519" s="10"/>
      <c r="G519" s="10"/>
      <c r="H519" s="10"/>
    </row>
    <row r="520" spans="4:8" x14ac:dyDescent="0.25">
      <c r="D520" s="10"/>
      <c r="E520" s="10"/>
      <c r="G520" s="10"/>
      <c r="H520" s="10"/>
    </row>
    <row r="521" spans="4:8" x14ac:dyDescent="0.25">
      <c r="D521" s="10"/>
      <c r="E521" s="10"/>
      <c r="G521" s="10"/>
      <c r="H521" s="10"/>
    </row>
    <row r="522" spans="4:8" x14ac:dyDescent="0.25">
      <c r="D522" s="10"/>
      <c r="E522" s="10"/>
      <c r="G522" s="10"/>
      <c r="H522" s="10"/>
    </row>
    <row r="523" spans="4:8" x14ac:dyDescent="0.25">
      <c r="D523" s="10"/>
      <c r="E523" s="10"/>
      <c r="G523" s="10"/>
      <c r="H523" s="10"/>
    </row>
    <row r="524" spans="4:8" x14ac:dyDescent="0.25">
      <c r="D524" s="10"/>
      <c r="E524" s="10"/>
      <c r="G524" s="10"/>
      <c r="H524" s="10"/>
    </row>
    <row r="525" spans="4:8" x14ac:dyDescent="0.25">
      <c r="D525" s="10"/>
      <c r="E525" s="10"/>
      <c r="G525" s="10"/>
      <c r="H525" s="10"/>
    </row>
    <row r="526" spans="4:8" x14ac:dyDescent="0.25">
      <c r="D526" s="10"/>
      <c r="E526" s="10"/>
      <c r="G526" s="10"/>
      <c r="H526" s="10"/>
    </row>
    <row r="527" spans="4:8" x14ac:dyDescent="0.25">
      <c r="D527" s="10"/>
      <c r="E527" s="10"/>
      <c r="G527" s="10"/>
      <c r="H527" s="10"/>
    </row>
    <row r="528" spans="4:8" x14ac:dyDescent="0.25">
      <c r="D528" s="10"/>
      <c r="E528" s="10"/>
      <c r="G528" s="10"/>
      <c r="H528" s="10"/>
    </row>
    <row r="529" spans="4:8" x14ac:dyDescent="0.25">
      <c r="D529" s="10"/>
      <c r="E529" s="10"/>
      <c r="G529" s="10"/>
      <c r="H529" s="10"/>
    </row>
    <row r="530" spans="4:8" x14ac:dyDescent="0.25">
      <c r="D530" s="10"/>
      <c r="E530" s="10"/>
      <c r="G530" s="10"/>
      <c r="H530" s="10"/>
    </row>
    <row r="531" spans="4:8" x14ac:dyDescent="0.25">
      <c r="D531" s="10"/>
      <c r="E531" s="10"/>
      <c r="G531" s="10"/>
      <c r="H531" s="10"/>
    </row>
    <row r="532" spans="4:8" x14ac:dyDescent="0.25">
      <c r="D532" s="10"/>
      <c r="E532" s="10"/>
      <c r="G532" s="10"/>
      <c r="H532" s="10"/>
    </row>
    <row r="533" spans="4:8" x14ac:dyDescent="0.25">
      <c r="D533" s="10"/>
      <c r="E533" s="10"/>
      <c r="G533" s="10"/>
      <c r="H533" s="10"/>
    </row>
    <row r="534" spans="4:8" x14ac:dyDescent="0.25">
      <c r="D534" s="10"/>
      <c r="E534" s="10"/>
      <c r="G534" s="10"/>
      <c r="H534" s="10"/>
    </row>
    <row r="535" spans="4:8" x14ac:dyDescent="0.25">
      <c r="D535" s="10"/>
      <c r="E535" s="10"/>
      <c r="G535" s="10"/>
      <c r="H535" s="10"/>
    </row>
    <row r="536" spans="4:8" x14ac:dyDescent="0.25">
      <c r="D536" s="10"/>
      <c r="E536" s="10"/>
      <c r="G536" s="10"/>
      <c r="H536" s="10"/>
    </row>
    <row r="537" spans="4:8" x14ac:dyDescent="0.25">
      <c r="D537" s="10"/>
      <c r="E537" s="10"/>
      <c r="G537" s="10"/>
      <c r="H537" s="10"/>
    </row>
    <row r="538" spans="4:8" x14ac:dyDescent="0.25">
      <c r="D538" s="10"/>
      <c r="E538" s="10"/>
      <c r="G538" s="10"/>
      <c r="H538" s="10"/>
    </row>
    <row r="539" spans="4:8" x14ac:dyDescent="0.25">
      <c r="D539" s="10"/>
      <c r="E539" s="10"/>
      <c r="G539" s="10"/>
      <c r="H539" s="10"/>
    </row>
    <row r="540" spans="4:8" x14ac:dyDescent="0.25">
      <c r="D540" s="10"/>
      <c r="E540" s="10"/>
      <c r="G540" s="10"/>
      <c r="H540" s="10"/>
    </row>
    <row r="541" spans="4:8" x14ac:dyDescent="0.25">
      <c r="D541" s="10"/>
      <c r="E541" s="10"/>
      <c r="G541" s="10"/>
      <c r="H541" s="10"/>
    </row>
    <row r="542" spans="4:8" x14ac:dyDescent="0.25">
      <c r="D542" s="10"/>
      <c r="E542" s="10"/>
      <c r="G542" s="10"/>
      <c r="H542" s="10"/>
    </row>
    <row r="543" spans="4:8" x14ac:dyDescent="0.25">
      <c r="D543" s="10"/>
      <c r="E543" s="10"/>
      <c r="G543" s="10"/>
      <c r="H543" s="10"/>
    </row>
    <row r="544" spans="4:8" x14ac:dyDescent="0.25">
      <c r="D544" s="10"/>
      <c r="E544" s="10"/>
      <c r="G544" s="10"/>
      <c r="H544" s="10"/>
    </row>
    <row r="545" spans="4:8" x14ac:dyDescent="0.25">
      <c r="D545" s="10"/>
      <c r="E545" s="10"/>
      <c r="G545" s="10"/>
      <c r="H545" s="10"/>
    </row>
    <row r="546" spans="4:8" x14ac:dyDescent="0.25">
      <c r="D546" s="10"/>
      <c r="E546" s="10"/>
      <c r="G546" s="10"/>
      <c r="H546" s="10"/>
    </row>
    <row r="547" spans="4:8" x14ac:dyDescent="0.25">
      <c r="D547" s="10"/>
      <c r="E547" s="10"/>
      <c r="G547" s="10"/>
      <c r="H547" s="10"/>
    </row>
    <row r="548" spans="4:8" x14ac:dyDescent="0.25">
      <c r="D548" s="10"/>
      <c r="E548" s="10"/>
      <c r="G548" s="10"/>
      <c r="H548" s="10"/>
    </row>
    <row r="549" spans="4:8" x14ac:dyDescent="0.25">
      <c r="D549" s="10"/>
      <c r="E549" s="10"/>
      <c r="G549" s="10"/>
      <c r="H549" s="10"/>
    </row>
    <row r="550" spans="4:8" x14ac:dyDescent="0.25">
      <c r="D550" s="10"/>
      <c r="E550" s="10"/>
      <c r="G550" s="10"/>
      <c r="H550" s="10"/>
    </row>
    <row r="551" spans="4:8" x14ac:dyDescent="0.25">
      <c r="D551" s="10"/>
      <c r="E551" s="10"/>
      <c r="G551" s="10"/>
      <c r="H551" s="10"/>
    </row>
    <row r="552" spans="4:8" x14ac:dyDescent="0.25">
      <c r="D552" s="10"/>
      <c r="E552" s="10"/>
      <c r="G552" s="10"/>
      <c r="H552" s="10"/>
    </row>
    <row r="553" spans="4:8" x14ac:dyDescent="0.25">
      <c r="D553" s="10"/>
      <c r="E553" s="10"/>
      <c r="G553" s="10"/>
      <c r="H553" s="10"/>
    </row>
    <row r="554" spans="4:8" x14ac:dyDescent="0.25">
      <c r="D554" s="10"/>
      <c r="E554" s="10"/>
      <c r="G554" s="10"/>
      <c r="H554" s="10"/>
    </row>
    <row r="555" spans="4:8" x14ac:dyDescent="0.25">
      <c r="D555" s="10"/>
      <c r="E555" s="10"/>
      <c r="G555" s="10"/>
      <c r="H555" s="10"/>
    </row>
    <row r="556" spans="4:8" x14ac:dyDescent="0.25">
      <c r="D556" s="10"/>
      <c r="E556" s="10"/>
      <c r="G556" s="10"/>
      <c r="H556" s="10"/>
    </row>
    <row r="557" spans="4:8" x14ac:dyDescent="0.25">
      <c r="D557" s="10"/>
      <c r="E557" s="10"/>
      <c r="G557" s="10"/>
      <c r="H557" s="10"/>
    </row>
    <row r="558" spans="4:8" x14ac:dyDescent="0.25">
      <c r="D558" s="10"/>
      <c r="E558" s="10"/>
      <c r="G558" s="10"/>
      <c r="H558" s="10"/>
    </row>
    <row r="559" spans="4:8" x14ac:dyDescent="0.25">
      <c r="D559" s="10"/>
      <c r="E559" s="10"/>
      <c r="G559" s="10"/>
      <c r="H559" s="10"/>
    </row>
    <row r="560" spans="4:8" x14ac:dyDescent="0.25">
      <c r="D560" s="10"/>
      <c r="E560" s="10"/>
      <c r="G560" s="10"/>
      <c r="H560" s="10"/>
    </row>
    <row r="561" spans="4:8" x14ac:dyDescent="0.25">
      <c r="D561" s="10"/>
      <c r="E561" s="10"/>
      <c r="G561" s="10"/>
      <c r="H561" s="10"/>
    </row>
    <row r="562" spans="4:8" x14ac:dyDescent="0.25">
      <c r="D562" s="10"/>
      <c r="E562" s="10"/>
      <c r="G562" s="10"/>
      <c r="H562" s="10"/>
    </row>
    <row r="563" spans="4:8" x14ac:dyDescent="0.25">
      <c r="D563" s="10"/>
      <c r="E563" s="10"/>
      <c r="G563" s="10"/>
      <c r="H563" s="10"/>
    </row>
    <row r="564" spans="4:8" x14ac:dyDescent="0.25">
      <c r="D564" s="10"/>
      <c r="E564" s="10"/>
      <c r="G564" s="10"/>
      <c r="H564" s="10"/>
    </row>
    <row r="565" spans="4:8" x14ac:dyDescent="0.25">
      <c r="D565" s="10"/>
      <c r="E565" s="10"/>
      <c r="G565" s="10"/>
      <c r="H565" s="10"/>
    </row>
    <row r="566" spans="4:8" x14ac:dyDescent="0.25">
      <c r="D566" s="10"/>
      <c r="E566" s="10"/>
      <c r="G566" s="10"/>
      <c r="H566" s="10"/>
    </row>
    <row r="567" spans="4:8" x14ac:dyDescent="0.25">
      <c r="D567" s="10"/>
      <c r="E567" s="10"/>
      <c r="G567" s="10"/>
      <c r="H567" s="10"/>
    </row>
    <row r="568" spans="4:8" x14ac:dyDescent="0.25">
      <c r="D568" s="10"/>
      <c r="E568" s="10"/>
      <c r="G568" s="10"/>
      <c r="H568" s="10"/>
    </row>
    <row r="569" spans="4:8" x14ac:dyDescent="0.25">
      <c r="D569" s="10"/>
      <c r="E569" s="10"/>
      <c r="G569" s="10"/>
      <c r="H569" s="10"/>
    </row>
    <row r="570" spans="4:8" x14ac:dyDescent="0.25">
      <c r="D570" s="10"/>
      <c r="E570" s="10"/>
      <c r="G570" s="10"/>
      <c r="H570" s="10"/>
    </row>
    <row r="571" spans="4:8" x14ac:dyDescent="0.25">
      <c r="D571" s="10"/>
      <c r="E571" s="10"/>
      <c r="G571" s="10"/>
      <c r="H571" s="10"/>
    </row>
    <row r="572" spans="4:8" x14ac:dyDescent="0.25">
      <c r="D572" s="10"/>
      <c r="E572" s="10"/>
      <c r="G572" s="10"/>
      <c r="H572" s="10"/>
    </row>
    <row r="573" spans="4:8" x14ac:dyDescent="0.25">
      <c r="D573" s="10"/>
      <c r="E573" s="10"/>
      <c r="G573" s="10"/>
      <c r="H573" s="10"/>
    </row>
    <row r="574" spans="4:8" x14ac:dyDescent="0.25">
      <c r="D574" s="10"/>
      <c r="E574" s="10"/>
      <c r="G574" s="10"/>
      <c r="H574" s="10"/>
    </row>
    <row r="575" spans="4:8" x14ac:dyDescent="0.25">
      <c r="D575" s="10"/>
      <c r="E575" s="10"/>
      <c r="G575" s="10"/>
      <c r="H575" s="10"/>
    </row>
    <row r="576" spans="4:8" x14ac:dyDescent="0.25">
      <c r="D576" s="10"/>
      <c r="E576" s="10"/>
      <c r="G576" s="10"/>
      <c r="H576" s="10"/>
    </row>
    <row r="577" spans="4:8" x14ac:dyDescent="0.25">
      <c r="D577" s="10"/>
      <c r="E577" s="10"/>
      <c r="G577" s="10"/>
      <c r="H577" s="10"/>
    </row>
    <row r="578" spans="4:8" x14ac:dyDescent="0.25">
      <c r="D578" s="10"/>
      <c r="E578" s="10"/>
      <c r="G578" s="10"/>
      <c r="H578" s="10"/>
    </row>
    <row r="579" spans="4:8" x14ac:dyDescent="0.25">
      <c r="D579" s="10"/>
      <c r="E579" s="10"/>
      <c r="G579" s="10"/>
      <c r="H579" s="10"/>
    </row>
    <row r="580" spans="4:8" x14ac:dyDescent="0.25">
      <c r="D580" s="10"/>
      <c r="E580" s="10"/>
      <c r="G580" s="10"/>
      <c r="H580" s="10"/>
    </row>
    <row r="581" spans="4:8" x14ac:dyDescent="0.25">
      <c r="D581" s="10"/>
      <c r="E581" s="10"/>
      <c r="G581" s="10"/>
      <c r="H581" s="10"/>
    </row>
    <row r="582" spans="4:8" x14ac:dyDescent="0.25">
      <c r="D582" s="10"/>
      <c r="E582" s="10"/>
      <c r="G582" s="10"/>
      <c r="H582" s="10"/>
    </row>
    <row r="583" spans="4:8" x14ac:dyDescent="0.25">
      <c r="D583" s="10"/>
      <c r="E583" s="10"/>
      <c r="G583" s="10"/>
      <c r="H583" s="10"/>
    </row>
    <row r="584" spans="4:8" x14ac:dyDescent="0.25">
      <c r="D584" s="10"/>
      <c r="E584" s="10"/>
      <c r="G584" s="10"/>
      <c r="H584" s="10"/>
    </row>
    <row r="585" spans="4:8" x14ac:dyDescent="0.25">
      <c r="D585" s="10"/>
      <c r="E585" s="10"/>
      <c r="G585" s="10"/>
      <c r="H585" s="10"/>
    </row>
    <row r="586" spans="4:8" x14ac:dyDescent="0.25">
      <c r="D586" s="10"/>
      <c r="E586" s="10"/>
      <c r="G586" s="10"/>
      <c r="H586" s="10"/>
    </row>
    <row r="587" spans="4:8" x14ac:dyDescent="0.25">
      <c r="D587" s="10"/>
      <c r="E587" s="10"/>
      <c r="G587" s="10"/>
      <c r="H587" s="10"/>
    </row>
    <row r="588" spans="4:8" x14ac:dyDescent="0.25">
      <c r="D588" s="10"/>
      <c r="E588" s="10"/>
      <c r="G588" s="10"/>
      <c r="H588" s="10"/>
    </row>
    <row r="589" spans="4:8" x14ac:dyDescent="0.25">
      <c r="D589" s="10"/>
      <c r="E589" s="10"/>
      <c r="G589" s="10"/>
      <c r="H589" s="10"/>
    </row>
    <row r="590" spans="4:8" x14ac:dyDescent="0.25">
      <c r="D590" s="10"/>
      <c r="E590" s="10"/>
      <c r="G590" s="10"/>
      <c r="H590" s="10"/>
    </row>
    <row r="591" spans="4:8" x14ac:dyDescent="0.25">
      <c r="D591" s="10"/>
      <c r="E591" s="10"/>
      <c r="G591" s="10"/>
      <c r="H591" s="10"/>
    </row>
    <row r="592" spans="4:8" x14ac:dyDescent="0.25">
      <c r="D592" s="10"/>
      <c r="E592" s="10"/>
      <c r="G592" s="10"/>
      <c r="H592" s="10"/>
    </row>
    <row r="593" spans="4:8" x14ac:dyDescent="0.25">
      <c r="D593" s="10"/>
      <c r="E593" s="10"/>
      <c r="G593" s="10"/>
      <c r="H593" s="10"/>
    </row>
    <row r="594" spans="4:8" x14ac:dyDescent="0.25">
      <c r="D594" s="10"/>
      <c r="E594" s="10"/>
      <c r="G594" s="10"/>
      <c r="H594" s="10"/>
    </row>
    <row r="595" spans="4:8" x14ac:dyDescent="0.25">
      <c r="D595" s="10"/>
      <c r="E595" s="10"/>
      <c r="G595" s="10"/>
      <c r="H595" s="10"/>
    </row>
    <row r="596" spans="4:8" x14ac:dyDescent="0.25">
      <c r="D596" s="10"/>
      <c r="E596" s="10"/>
      <c r="G596" s="10"/>
      <c r="H596" s="10"/>
    </row>
    <row r="597" spans="4:8" x14ac:dyDescent="0.25">
      <c r="D597" s="10"/>
      <c r="E597" s="10"/>
      <c r="G597" s="10"/>
      <c r="H597" s="10"/>
    </row>
    <row r="598" spans="4:8" x14ac:dyDescent="0.25">
      <c r="D598" s="10"/>
      <c r="E598" s="10"/>
      <c r="G598" s="10"/>
      <c r="H598" s="10"/>
    </row>
    <row r="599" spans="4:8" x14ac:dyDescent="0.25">
      <c r="D599" s="10"/>
      <c r="E599" s="10"/>
      <c r="G599" s="10"/>
      <c r="H599" s="10"/>
    </row>
    <row r="600" spans="4:8" x14ac:dyDescent="0.25">
      <c r="D600" s="10"/>
      <c r="E600" s="10"/>
      <c r="G600" s="10"/>
      <c r="H600" s="10"/>
    </row>
    <row r="601" spans="4:8" x14ac:dyDescent="0.25">
      <c r="D601" s="10"/>
      <c r="E601" s="10"/>
      <c r="G601" s="10"/>
      <c r="H601" s="10"/>
    </row>
    <row r="602" spans="4:8" x14ac:dyDescent="0.25">
      <c r="D602" s="10"/>
      <c r="E602" s="10"/>
      <c r="G602" s="10"/>
      <c r="H602" s="10"/>
    </row>
    <row r="603" spans="4:8" x14ac:dyDescent="0.25">
      <c r="D603" s="10"/>
      <c r="E603" s="10"/>
      <c r="G603" s="10"/>
      <c r="H603" s="10"/>
    </row>
    <row r="604" spans="4:8" x14ac:dyDescent="0.25">
      <c r="D604" s="10"/>
      <c r="E604" s="10"/>
      <c r="G604" s="10"/>
      <c r="H604" s="10"/>
    </row>
    <row r="605" spans="4:8" x14ac:dyDescent="0.25">
      <c r="D605" s="10"/>
      <c r="E605" s="10"/>
      <c r="G605" s="10"/>
      <c r="H605" s="10"/>
    </row>
    <row r="606" spans="4:8" x14ac:dyDescent="0.25">
      <c r="D606" s="10"/>
      <c r="E606" s="10"/>
      <c r="G606" s="10"/>
      <c r="H606" s="10"/>
    </row>
    <row r="607" spans="4:8" x14ac:dyDescent="0.25">
      <c r="D607" s="10"/>
      <c r="E607" s="10"/>
      <c r="G607" s="10"/>
      <c r="H607" s="10"/>
    </row>
    <row r="608" spans="4:8" x14ac:dyDescent="0.25">
      <c r="D608" s="10"/>
      <c r="E608" s="10"/>
      <c r="G608" s="10"/>
      <c r="H608" s="10"/>
    </row>
    <row r="609" spans="4:8" x14ac:dyDescent="0.25">
      <c r="D609" s="10"/>
      <c r="E609" s="10"/>
      <c r="G609" s="10"/>
      <c r="H609" s="10"/>
    </row>
    <row r="610" spans="4:8" x14ac:dyDescent="0.25">
      <c r="D610" s="10"/>
      <c r="E610" s="10"/>
      <c r="G610" s="10"/>
      <c r="H610" s="10"/>
    </row>
    <row r="611" spans="4:8" x14ac:dyDescent="0.25">
      <c r="D611" s="10"/>
      <c r="E611" s="10"/>
      <c r="G611" s="10"/>
      <c r="H611" s="10"/>
    </row>
    <row r="612" spans="4:8" x14ac:dyDescent="0.25">
      <c r="D612" s="10"/>
      <c r="E612" s="10"/>
      <c r="G612" s="10"/>
      <c r="H612" s="10"/>
    </row>
    <row r="613" spans="4:8" x14ac:dyDescent="0.25">
      <c r="D613" s="10"/>
      <c r="E613" s="10"/>
      <c r="G613" s="10"/>
      <c r="H613" s="10"/>
    </row>
    <row r="614" spans="4:8" x14ac:dyDescent="0.25">
      <c r="D614" s="10"/>
      <c r="E614" s="10"/>
      <c r="G614" s="10"/>
      <c r="H614" s="10"/>
    </row>
    <row r="615" spans="4:8" x14ac:dyDescent="0.25">
      <c r="D615" s="10"/>
      <c r="E615" s="10"/>
      <c r="G615" s="10"/>
      <c r="H615" s="10"/>
    </row>
    <row r="616" spans="4:8" x14ac:dyDescent="0.25">
      <c r="D616" s="10"/>
      <c r="E616" s="10"/>
      <c r="G616" s="10"/>
      <c r="H616" s="10"/>
    </row>
    <row r="617" spans="4:8" x14ac:dyDescent="0.25">
      <c r="D617" s="10"/>
      <c r="E617" s="10"/>
      <c r="G617" s="10"/>
      <c r="H617" s="10"/>
    </row>
    <row r="618" spans="4:8" x14ac:dyDescent="0.25">
      <c r="D618" s="10"/>
      <c r="E618" s="10"/>
      <c r="G618" s="10"/>
      <c r="H618" s="10"/>
    </row>
    <row r="619" spans="4:8" x14ac:dyDescent="0.25">
      <c r="D619" s="10"/>
      <c r="E619" s="10"/>
      <c r="G619" s="10"/>
      <c r="H619" s="10"/>
    </row>
    <row r="620" spans="4:8" x14ac:dyDescent="0.25">
      <c r="D620" s="10"/>
      <c r="E620" s="10"/>
      <c r="G620" s="10"/>
      <c r="H620" s="10"/>
    </row>
    <row r="621" spans="4:8" x14ac:dyDescent="0.25">
      <c r="D621" s="10"/>
      <c r="E621" s="10"/>
      <c r="G621" s="10"/>
      <c r="H621" s="10"/>
    </row>
    <row r="622" spans="4:8" x14ac:dyDescent="0.25">
      <c r="D622" s="10"/>
      <c r="E622" s="10"/>
      <c r="G622" s="10"/>
      <c r="H622" s="10"/>
    </row>
    <row r="623" spans="4:8" x14ac:dyDescent="0.25">
      <c r="D623" s="10"/>
      <c r="E623" s="10"/>
      <c r="G623" s="10"/>
      <c r="H623" s="10"/>
    </row>
    <row r="624" spans="4:8" x14ac:dyDescent="0.25">
      <c r="D624" s="10"/>
      <c r="E624" s="10"/>
      <c r="G624" s="10"/>
      <c r="H624" s="10"/>
    </row>
    <row r="625" spans="4:8" x14ac:dyDescent="0.25">
      <c r="D625" s="10"/>
      <c r="E625" s="10"/>
      <c r="G625" s="10"/>
      <c r="H625" s="10"/>
    </row>
    <row r="626" spans="4:8" x14ac:dyDescent="0.25">
      <c r="D626" s="10"/>
      <c r="E626" s="10"/>
      <c r="G626" s="10"/>
      <c r="H626" s="10"/>
    </row>
    <row r="627" spans="4:8" x14ac:dyDescent="0.25">
      <c r="D627" s="10"/>
      <c r="E627" s="10"/>
      <c r="G627" s="10"/>
      <c r="H627" s="10"/>
    </row>
    <row r="628" spans="4:8" x14ac:dyDescent="0.25">
      <c r="D628" s="10"/>
      <c r="E628" s="10"/>
      <c r="G628" s="10"/>
      <c r="H628" s="10"/>
    </row>
    <row r="629" spans="4:8" x14ac:dyDescent="0.25">
      <c r="D629" s="10"/>
      <c r="E629" s="10"/>
      <c r="G629" s="10"/>
      <c r="H629" s="10"/>
    </row>
    <row r="630" spans="4:8" x14ac:dyDescent="0.25">
      <c r="D630" s="10"/>
      <c r="E630" s="10"/>
      <c r="G630" s="10"/>
      <c r="H630" s="10"/>
    </row>
    <row r="631" spans="4:8" x14ac:dyDescent="0.25">
      <c r="D631" s="10"/>
      <c r="E631" s="10"/>
      <c r="G631" s="10"/>
      <c r="H631" s="10"/>
    </row>
    <row r="632" spans="4:8" x14ac:dyDescent="0.25">
      <c r="D632" s="10"/>
      <c r="E632" s="10"/>
      <c r="G632" s="10"/>
      <c r="H632" s="10"/>
    </row>
    <row r="633" spans="4:8" x14ac:dyDescent="0.25">
      <c r="D633" s="10"/>
      <c r="E633" s="10"/>
      <c r="G633" s="10"/>
      <c r="H633" s="10"/>
    </row>
    <row r="634" spans="4:8" x14ac:dyDescent="0.25">
      <c r="D634" s="10"/>
      <c r="E634" s="10"/>
      <c r="G634" s="10"/>
      <c r="H634" s="10"/>
    </row>
    <row r="635" spans="4:8" x14ac:dyDescent="0.25">
      <c r="D635" s="10"/>
      <c r="E635" s="10"/>
      <c r="G635" s="10"/>
      <c r="H635" s="10"/>
    </row>
    <row r="636" spans="4:8" x14ac:dyDescent="0.25">
      <c r="D636" s="10"/>
      <c r="E636" s="10"/>
      <c r="G636" s="10"/>
      <c r="H636" s="10"/>
    </row>
    <row r="637" spans="4:8" x14ac:dyDescent="0.25">
      <c r="D637" s="10"/>
      <c r="E637" s="10"/>
      <c r="G637" s="10"/>
      <c r="H637" s="10"/>
    </row>
    <row r="638" spans="4:8" x14ac:dyDescent="0.25">
      <c r="D638" s="10"/>
      <c r="E638" s="10"/>
      <c r="G638" s="10"/>
      <c r="H638" s="10"/>
    </row>
    <row r="639" spans="4:8" x14ac:dyDescent="0.25">
      <c r="D639" s="10"/>
      <c r="E639" s="10"/>
      <c r="G639" s="10"/>
      <c r="H639" s="10"/>
    </row>
    <row r="640" spans="4:8" x14ac:dyDescent="0.25">
      <c r="D640" s="10"/>
      <c r="E640" s="10"/>
      <c r="G640" s="10"/>
      <c r="H640" s="10"/>
    </row>
    <row r="641" spans="4:8" x14ac:dyDescent="0.25">
      <c r="D641" s="10"/>
      <c r="E641" s="10"/>
      <c r="G641" s="10"/>
      <c r="H641" s="10"/>
    </row>
    <row r="642" spans="4:8" x14ac:dyDescent="0.25">
      <c r="D642" s="10"/>
      <c r="E642" s="10"/>
      <c r="G642" s="10"/>
      <c r="H642" s="10"/>
    </row>
    <row r="643" spans="4:8" x14ac:dyDescent="0.25">
      <c r="D643" s="10"/>
      <c r="E643" s="10"/>
      <c r="G643" s="10"/>
      <c r="H643" s="10"/>
    </row>
    <row r="644" spans="4:8" x14ac:dyDescent="0.25">
      <c r="D644" s="10"/>
      <c r="E644" s="10"/>
      <c r="G644" s="10"/>
      <c r="H644" s="10"/>
    </row>
    <row r="645" spans="4:8" x14ac:dyDescent="0.25">
      <c r="D645" s="10"/>
      <c r="E645" s="10"/>
      <c r="G645" s="10"/>
      <c r="H645" s="10"/>
    </row>
    <row r="646" spans="4:8" x14ac:dyDescent="0.25">
      <c r="D646" s="10"/>
      <c r="E646" s="10"/>
      <c r="G646" s="10"/>
      <c r="H646" s="10"/>
    </row>
    <row r="647" spans="4:8" x14ac:dyDescent="0.25">
      <c r="D647" s="10"/>
      <c r="E647" s="10"/>
      <c r="G647" s="10"/>
      <c r="H647" s="10"/>
    </row>
    <row r="648" spans="4:8" x14ac:dyDescent="0.25">
      <c r="D648" s="10"/>
      <c r="E648" s="10"/>
      <c r="G648" s="10"/>
      <c r="H648" s="10"/>
    </row>
    <row r="649" spans="4:8" x14ac:dyDescent="0.25">
      <c r="D649" s="10"/>
      <c r="E649" s="10"/>
      <c r="G649" s="10"/>
      <c r="H649" s="10"/>
    </row>
    <row r="650" spans="4:8" x14ac:dyDescent="0.25">
      <c r="D650" s="10"/>
      <c r="E650" s="10"/>
      <c r="G650" s="10"/>
      <c r="H650" s="10"/>
    </row>
    <row r="651" spans="4:8" x14ac:dyDescent="0.25">
      <c r="D651" s="10"/>
      <c r="E651" s="10"/>
      <c r="G651" s="10"/>
      <c r="H651" s="10"/>
    </row>
    <row r="652" spans="4:8" x14ac:dyDescent="0.25">
      <c r="D652" s="10"/>
      <c r="E652" s="10"/>
      <c r="G652" s="10"/>
      <c r="H652" s="10"/>
    </row>
    <row r="653" spans="4:8" x14ac:dyDescent="0.25">
      <c r="D653" s="10"/>
      <c r="E653" s="10"/>
      <c r="G653" s="10"/>
      <c r="H653" s="10"/>
    </row>
    <row r="654" spans="4:8" x14ac:dyDescent="0.25">
      <c r="D654" s="10"/>
      <c r="E654" s="10"/>
      <c r="G654" s="10"/>
      <c r="H654" s="10"/>
    </row>
    <row r="655" spans="4:8" x14ac:dyDescent="0.25">
      <c r="D655" s="10"/>
      <c r="E655" s="10"/>
      <c r="G655" s="10"/>
      <c r="H655" s="10"/>
    </row>
    <row r="656" spans="4:8" x14ac:dyDescent="0.25">
      <c r="D656" s="10"/>
      <c r="E656" s="10"/>
      <c r="G656" s="10"/>
      <c r="H656" s="10"/>
    </row>
    <row r="657" spans="4:8" x14ac:dyDescent="0.25">
      <c r="D657" s="10"/>
      <c r="E657" s="10"/>
      <c r="G657" s="10"/>
      <c r="H657" s="10"/>
    </row>
    <row r="658" spans="4:8" x14ac:dyDescent="0.25">
      <c r="D658" s="10"/>
      <c r="E658" s="10"/>
      <c r="G658" s="10"/>
      <c r="H658" s="10"/>
    </row>
    <row r="659" spans="4:8" x14ac:dyDescent="0.25">
      <c r="D659" s="10"/>
      <c r="E659" s="10"/>
      <c r="G659" s="10"/>
      <c r="H659" s="10"/>
    </row>
    <row r="660" spans="4:8" x14ac:dyDescent="0.25">
      <c r="D660" s="10"/>
      <c r="E660" s="10"/>
      <c r="G660" s="10"/>
      <c r="H660" s="10"/>
    </row>
    <row r="661" spans="4:8" x14ac:dyDescent="0.25">
      <c r="D661" s="10"/>
      <c r="E661" s="10"/>
      <c r="G661" s="10"/>
      <c r="H661" s="10"/>
    </row>
    <row r="662" spans="4:8" x14ac:dyDescent="0.25">
      <c r="D662" s="10"/>
      <c r="E662" s="10"/>
      <c r="G662" s="10"/>
      <c r="H662" s="10"/>
    </row>
    <row r="663" spans="4:8" x14ac:dyDescent="0.25">
      <c r="D663" s="10"/>
      <c r="E663" s="10"/>
      <c r="G663" s="10"/>
      <c r="H663" s="10"/>
    </row>
    <row r="664" spans="4:8" x14ac:dyDescent="0.25">
      <c r="D664" s="10"/>
      <c r="E664" s="10"/>
      <c r="G664" s="10"/>
      <c r="H664" s="10"/>
    </row>
    <row r="665" spans="4:8" x14ac:dyDescent="0.25">
      <c r="D665" s="10"/>
      <c r="E665" s="10"/>
      <c r="G665" s="10"/>
      <c r="H665" s="10"/>
    </row>
    <row r="666" spans="4:8" x14ac:dyDescent="0.25">
      <c r="D666" s="10"/>
      <c r="E666" s="10"/>
      <c r="G666" s="10"/>
      <c r="H666" s="10"/>
    </row>
    <row r="667" spans="4:8" x14ac:dyDescent="0.25">
      <c r="D667" s="10"/>
      <c r="E667" s="10"/>
      <c r="G667" s="10"/>
      <c r="H667" s="10"/>
    </row>
    <row r="668" spans="4:8" x14ac:dyDescent="0.25">
      <c r="D668" s="10"/>
      <c r="E668" s="10"/>
      <c r="G668" s="10"/>
      <c r="H668" s="10"/>
    </row>
    <row r="669" spans="4:8" x14ac:dyDescent="0.25">
      <c r="D669" s="10"/>
      <c r="E669" s="10"/>
      <c r="G669" s="10"/>
      <c r="H669" s="10"/>
    </row>
    <row r="670" spans="4:8" x14ac:dyDescent="0.25">
      <c r="D670" s="10"/>
      <c r="E670" s="10"/>
      <c r="G670" s="10"/>
      <c r="H670" s="10"/>
    </row>
    <row r="671" spans="4:8" x14ac:dyDescent="0.25">
      <c r="D671" s="10"/>
      <c r="E671" s="10"/>
      <c r="G671" s="10"/>
      <c r="H671" s="10"/>
    </row>
    <row r="672" spans="4:8" x14ac:dyDescent="0.25">
      <c r="D672" s="10"/>
      <c r="E672" s="10"/>
      <c r="G672" s="10"/>
      <c r="H672" s="10"/>
    </row>
    <row r="673" spans="4:8" x14ac:dyDescent="0.25">
      <c r="D673" s="10"/>
      <c r="E673" s="10"/>
      <c r="G673" s="10"/>
      <c r="H673" s="10"/>
    </row>
    <row r="674" spans="4:8" x14ac:dyDescent="0.25">
      <c r="D674" s="10"/>
      <c r="E674" s="10"/>
      <c r="G674" s="10"/>
      <c r="H674" s="10"/>
    </row>
    <row r="675" spans="4:8" x14ac:dyDescent="0.25">
      <c r="D675" s="10"/>
      <c r="E675" s="10"/>
      <c r="G675" s="10"/>
      <c r="H675" s="10"/>
    </row>
    <row r="676" spans="4:8" x14ac:dyDescent="0.25">
      <c r="D676" s="10"/>
      <c r="E676" s="10"/>
      <c r="G676" s="10"/>
      <c r="H676" s="10"/>
    </row>
    <row r="677" spans="4:8" x14ac:dyDescent="0.25">
      <c r="D677" s="10"/>
      <c r="E677" s="10"/>
      <c r="G677" s="10"/>
      <c r="H677" s="10"/>
    </row>
    <row r="678" spans="4:8" x14ac:dyDescent="0.25">
      <c r="D678" s="10"/>
      <c r="E678" s="10"/>
      <c r="G678" s="10"/>
      <c r="H678" s="10"/>
    </row>
    <row r="679" spans="4:8" x14ac:dyDescent="0.25">
      <c r="D679" s="10"/>
      <c r="E679" s="10"/>
      <c r="G679" s="10"/>
      <c r="H679" s="10"/>
    </row>
    <row r="680" spans="4:8" x14ac:dyDescent="0.25">
      <c r="D680" s="10"/>
      <c r="E680" s="10"/>
      <c r="G680" s="10"/>
      <c r="H680" s="10"/>
    </row>
    <row r="681" spans="4:8" x14ac:dyDescent="0.25">
      <c r="D681" s="10"/>
      <c r="E681" s="10"/>
      <c r="G681" s="10"/>
      <c r="H681" s="10"/>
    </row>
    <row r="682" spans="4:8" x14ac:dyDescent="0.25">
      <c r="D682" s="10"/>
      <c r="E682" s="10"/>
      <c r="G682" s="10"/>
      <c r="H682" s="10"/>
    </row>
    <row r="683" spans="4:8" x14ac:dyDescent="0.25">
      <c r="D683" s="10"/>
      <c r="E683" s="10"/>
      <c r="G683" s="10"/>
      <c r="H683" s="10"/>
    </row>
    <row r="684" spans="4:8" x14ac:dyDescent="0.25">
      <c r="D684" s="10"/>
      <c r="E684" s="10"/>
      <c r="G684" s="10"/>
      <c r="H684" s="10"/>
    </row>
    <row r="685" spans="4:8" x14ac:dyDescent="0.25">
      <c r="D685" s="10"/>
      <c r="E685" s="10"/>
      <c r="G685" s="10"/>
      <c r="H685" s="10"/>
    </row>
    <row r="686" spans="4:8" x14ac:dyDescent="0.25">
      <c r="D686" s="10"/>
      <c r="E686" s="10"/>
      <c r="G686" s="10"/>
      <c r="H686" s="10"/>
    </row>
    <row r="687" spans="4:8" x14ac:dyDescent="0.25">
      <c r="D687" s="10"/>
      <c r="E687" s="10"/>
      <c r="G687" s="10"/>
      <c r="H687" s="10"/>
    </row>
    <row r="688" spans="4:8" x14ac:dyDescent="0.25">
      <c r="D688" s="10"/>
      <c r="E688" s="10"/>
      <c r="G688" s="10"/>
      <c r="H688" s="10"/>
    </row>
    <row r="689" spans="4:8" x14ac:dyDescent="0.25">
      <c r="D689" s="10"/>
      <c r="E689" s="10"/>
      <c r="G689" s="10"/>
      <c r="H689" s="10"/>
    </row>
    <row r="690" spans="4:8" x14ac:dyDescent="0.25">
      <c r="D690" s="10"/>
      <c r="E690" s="10"/>
      <c r="G690" s="10"/>
      <c r="H690" s="10"/>
    </row>
    <row r="691" spans="4:8" x14ac:dyDescent="0.25">
      <c r="D691" s="10"/>
      <c r="E691" s="10"/>
      <c r="G691" s="10"/>
      <c r="H691" s="10"/>
    </row>
    <row r="692" spans="4:8" x14ac:dyDescent="0.25">
      <c r="D692" s="10"/>
      <c r="E692" s="10"/>
      <c r="G692" s="10"/>
      <c r="H692" s="10"/>
    </row>
    <row r="693" spans="4:8" x14ac:dyDescent="0.25">
      <c r="D693" s="10"/>
      <c r="E693" s="10"/>
      <c r="G693" s="10"/>
      <c r="H693" s="10"/>
    </row>
    <row r="694" spans="4:8" x14ac:dyDescent="0.25">
      <c r="D694" s="10"/>
      <c r="E694" s="10"/>
      <c r="G694" s="10"/>
      <c r="H694" s="10"/>
    </row>
    <row r="695" spans="4:8" x14ac:dyDescent="0.25">
      <c r="D695" s="10"/>
      <c r="E695" s="10"/>
      <c r="G695" s="10"/>
      <c r="H695" s="10"/>
    </row>
    <row r="696" spans="4:8" x14ac:dyDescent="0.25">
      <c r="D696" s="10"/>
      <c r="E696" s="10"/>
      <c r="G696" s="10"/>
      <c r="H696" s="10"/>
    </row>
    <row r="697" spans="4:8" x14ac:dyDescent="0.25">
      <c r="D697" s="10"/>
      <c r="E697" s="10"/>
      <c r="G697" s="10"/>
      <c r="H697" s="10"/>
    </row>
    <row r="698" spans="4:8" x14ac:dyDescent="0.25">
      <c r="D698" s="10"/>
      <c r="E698" s="10"/>
      <c r="G698" s="10"/>
      <c r="H698" s="10"/>
    </row>
    <row r="699" spans="4:8" x14ac:dyDescent="0.25">
      <c r="D699" s="10"/>
      <c r="E699" s="10"/>
      <c r="G699" s="10"/>
      <c r="H699" s="10"/>
    </row>
    <row r="700" spans="4:8" x14ac:dyDescent="0.25">
      <c r="D700" s="10"/>
      <c r="E700" s="10"/>
      <c r="G700" s="10"/>
      <c r="H700" s="10"/>
    </row>
    <row r="701" spans="4:8" x14ac:dyDescent="0.25">
      <c r="D701" s="10"/>
      <c r="E701" s="10"/>
      <c r="G701" s="10"/>
      <c r="H701" s="10"/>
    </row>
    <row r="702" spans="4:8" x14ac:dyDescent="0.25">
      <c r="D702" s="10"/>
      <c r="E702" s="10"/>
      <c r="G702" s="10"/>
      <c r="H702" s="10"/>
    </row>
    <row r="703" spans="4:8" x14ac:dyDescent="0.25">
      <c r="D703" s="10"/>
      <c r="E703" s="10"/>
      <c r="G703" s="10"/>
      <c r="H703" s="10"/>
    </row>
    <row r="704" spans="4:8" x14ac:dyDescent="0.25">
      <c r="D704" s="10"/>
      <c r="E704" s="10"/>
      <c r="G704" s="10"/>
      <c r="H704" s="10"/>
    </row>
    <row r="705" spans="4:8" x14ac:dyDescent="0.25">
      <c r="D705" s="10"/>
      <c r="E705" s="10"/>
      <c r="G705" s="10"/>
      <c r="H705" s="10"/>
    </row>
    <row r="706" spans="4:8" x14ac:dyDescent="0.25">
      <c r="D706" s="10"/>
      <c r="E706" s="10"/>
      <c r="G706" s="10"/>
      <c r="H706" s="10"/>
    </row>
    <row r="707" spans="4:8" x14ac:dyDescent="0.25">
      <c r="D707" s="10"/>
      <c r="E707" s="10"/>
      <c r="G707" s="10"/>
      <c r="H707" s="10"/>
    </row>
    <row r="708" spans="4:8" x14ac:dyDescent="0.25">
      <c r="D708" s="10"/>
      <c r="E708" s="10"/>
      <c r="G708" s="10"/>
      <c r="H708" s="10"/>
    </row>
    <row r="709" spans="4:8" x14ac:dyDescent="0.25">
      <c r="D709" s="10"/>
      <c r="E709" s="10"/>
      <c r="G709" s="10"/>
      <c r="H709" s="10"/>
    </row>
    <row r="710" spans="4:8" x14ac:dyDescent="0.25">
      <c r="D710" s="10"/>
      <c r="E710" s="10"/>
      <c r="G710" s="10"/>
      <c r="H710" s="10"/>
    </row>
    <row r="711" spans="4:8" x14ac:dyDescent="0.25">
      <c r="D711" s="10"/>
      <c r="E711" s="10"/>
      <c r="G711" s="10"/>
      <c r="H711" s="10"/>
    </row>
    <row r="712" spans="4:8" x14ac:dyDescent="0.25">
      <c r="D712" s="10"/>
      <c r="E712" s="10"/>
      <c r="G712" s="10"/>
      <c r="H712" s="10"/>
    </row>
    <row r="713" spans="4:8" x14ac:dyDescent="0.25">
      <c r="D713" s="10"/>
      <c r="E713" s="10"/>
      <c r="G713" s="10"/>
      <c r="H713" s="10"/>
    </row>
    <row r="714" spans="4:8" x14ac:dyDescent="0.25">
      <c r="D714" s="10"/>
      <c r="E714" s="10"/>
      <c r="G714" s="10"/>
      <c r="H714" s="10"/>
    </row>
    <row r="715" spans="4:8" x14ac:dyDescent="0.25">
      <c r="D715" s="10"/>
      <c r="E715" s="10"/>
      <c r="G715" s="10"/>
      <c r="H715" s="10"/>
    </row>
    <row r="716" spans="4:8" x14ac:dyDescent="0.25">
      <c r="D716" s="10"/>
      <c r="E716" s="10"/>
      <c r="G716" s="10"/>
      <c r="H716" s="10"/>
    </row>
    <row r="717" spans="4:8" x14ac:dyDescent="0.25">
      <c r="D717" s="10"/>
      <c r="E717" s="10"/>
      <c r="G717" s="10"/>
      <c r="H717" s="10"/>
    </row>
    <row r="718" spans="4:8" x14ac:dyDescent="0.25">
      <c r="D718" s="10"/>
      <c r="E718" s="10"/>
      <c r="G718" s="10"/>
      <c r="H718" s="10"/>
    </row>
    <row r="719" spans="4:8" x14ac:dyDescent="0.25">
      <c r="D719" s="10"/>
      <c r="E719" s="10"/>
      <c r="G719" s="10"/>
      <c r="H719" s="10"/>
    </row>
    <row r="720" spans="4:8" x14ac:dyDescent="0.25">
      <c r="D720" s="10"/>
      <c r="E720" s="10"/>
      <c r="G720" s="10"/>
      <c r="H720" s="10"/>
    </row>
    <row r="721" spans="4:8" x14ac:dyDescent="0.25">
      <c r="D721" s="10"/>
      <c r="E721" s="10"/>
      <c r="G721" s="10"/>
      <c r="H721" s="10"/>
    </row>
    <row r="722" spans="4:8" x14ac:dyDescent="0.25">
      <c r="D722" s="10"/>
      <c r="E722" s="10"/>
      <c r="G722" s="10"/>
      <c r="H722" s="10"/>
    </row>
    <row r="723" spans="4:8" x14ac:dyDescent="0.25">
      <c r="D723" s="10"/>
      <c r="E723" s="10"/>
      <c r="G723" s="10"/>
      <c r="H723" s="10"/>
    </row>
    <row r="724" spans="4:8" x14ac:dyDescent="0.25">
      <c r="D724" s="10"/>
      <c r="E724" s="10"/>
      <c r="G724" s="10"/>
      <c r="H724" s="10"/>
    </row>
    <row r="725" spans="4:8" x14ac:dyDescent="0.25">
      <c r="D725" s="10"/>
      <c r="E725" s="10"/>
      <c r="G725" s="10"/>
      <c r="H725" s="10"/>
    </row>
    <row r="726" spans="4:8" x14ac:dyDescent="0.25">
      <c r="D726" s="10"/>
      <c r="E726" s="10"/>
      <c r="G726" s="10"/>
      <c r="H726" s="10"/>
    </row>
    <row r="727" spans="4:8" x14ac:dyDescent="0.25">
      <c r="D727" s="10"/>
      <c r="E727" s="10"/>
      <c r="G727" s="10"/>
      <c r="H727" s="10"/>
    </row>
    <row r="728" spans="4:8" x14ac:dyDescent="0.25">
      <c r="D728" s="10"/>
      <c r="E728" s="10"/>
      <c r="G728" s="10"/>
      <c r="H728" s="10"/>
    </row>
    <row r="729" spans="4:8" x14ac:dyDescent="0.25">
      <c r="D729" s="10"/>
      <c r="E729" s="10"/>
      <c r="G729" s="10"/>
      <c r="H729" s="10"/>
    </row>
    <row r="730" spans="4:8" x14ac:dyDescent="0.25">
      <c r="D730" s="10"/>
      <c r="E730" s="10"/>
      <c r="G730" s="10"/>
      <c r="H730" s="10"/>
    </row>
    <row r="731" spans="4:8" x14ac:dyDescent="0.25">
      <c r="D731" s="10"/>
      <c r="E731" s="10"/>
      <c r="G731" s="10"/>
      <c r="H731" s="10"/>
    </row>
    <row r="732" spans="4:8" x14ac:dyDescent="0.25">
      <c r="D732" s="10"/>
      <c r="E732" s="10"/>
      <c r="G732" s="10"/>
      <c r="H732" s="10"/>
    </row>
    <row r="733" spans="4:8" x14ac:dyDescent="0.25">
      <c r="D733" s="10"/>
      <c r="E733" s="10"/>
      <c r="G733" s="10"/>
      <c r="H733" s="10"/>
    </row>
    <row r="734" spans="4:8" x14ac:dyDescent="0.25">
      <c r="D734" s="10"/>
      <c r="E734" s="10"/>
      <c r="G734" s="10"/>
      <c r="H734" s="10"/>
    </row>
    <row r="735" spans="4:8" x14ac:dyDescent="0.25">
      <c r="D735" s="10"/>
      <c r="E735" s="10"/>
      <c r="G735" s="10"/>
      <c r="H735" s="10"/>
    </row>
    <row r="736" spans="4:8" x14ac:dyDescent="0.25">
      <c r="D736" s="10"/>
      <c r="E736" s="10"/>
      <c r="G736" s="10"/>
      <c r="H736" s="10"/>
    </row>
    <row r="737" spans="4:8" x14ac:dyDescent="0.25">
      <c r="D737" s="10"/>
      <c r="E737" s="10"/>
      <c r="G737" s="10"/>
      <c r="H737" s="10"/>
    </row>
    <row r="738" spans="4:8" x14ac:dyDescent="0.25">
      <c r="D738" s="10"/>
      <c r="E738" s="10"/>
      <c r="G738" s="10"/>
      <c r="H738" s="10"/>
    </row>
    <row r="739" spans="4:8" x14ac:dyDescent="0.25">
      <c r="D739" s="10"/>
      <c r="E739" s="10"/>
      <c r="G739" s="10"/>
      <c r="H739" s="10"/>
    </row>
    <row r="740" spans="4:8" x14ac:dyDescent="0.25">
      <c r="D740" s="10"/>
      <c r="E740" s="10"/>
      <c r="G740" s="10"/>
      <c r="H740" s="10"/>
    </row>
    <row r="741" spans="4:8" x14ac:dyDescent="0.25">
      <c r="D741" s="10"/>
      <c r="E741" s="10"/>
      <c r="G741" s="10"/>
      <c r="H741" s="10"/>
    </row>
    <row r="742" spans="4:8" x14ac:dyDescent="0.25">
      <c r="D742" s="10"/>
      <c r="E742" s="10"/>
      <c r="G742" s="10"/>
      <c r="H742" s="10"/>
    </row>
    <row r="743" spans="4:8" x14ac:dyDescent="0.25">
      <c r="D743" s="10"/>
      <c r="E743" s="10"/>
      <c r="G743" s="10"/>
      <c r="H743" s="10"/>
    </row>
    <row r="744" spans="4:8" x14ac:dyDescent="0.25">
      <c r="D744" s="10"/>
      <c r="E744" s="10"/>
      <c r="G744" s="10"/>
      <c r="H744" s="10"/>
    </row>
    <row r="745" spans="4:8" x14ac:dyDescent="0.25">
      <c r="D745" s="10"/>
      <c r="E745" s="10"/>
      <c r="G745" s="10"/>
      <c r="H745" s="10"/>
    </row>
    <row r="746" spans="4:8" x14ac:dyDescent="0.25">
      <c r="D746" s="10"/>
      <c r="E746" s="10"/>
      <c r="G746" s="10"/>
      <c r="H746" s="10"/>
    </row>
    <row r="747" spans="4:8" x14ac:dyDescent="0.25">
      <c r="D747" s="10"/>
      <c r="E747" s="10"/>
      <c r="G747" s="10"/>
      <c r="H747" s="10"/>
    </row>
    <row r="748" spans="4:8" x14ac:dyDescent="0.25">
      <c r="D748" s="10"/>
      <c r="E748" s="10"/>
      <c r="G748" s="10"/>
      <c r="H748" s="10"/>
    </row>
    <row r="749" spans="4:8" x14ac:dyDescent="0.25">
      <c r="D749" s="10"/>
      <c r="E749" s="10"/>
      <c r="G749" s="10"/>
      <c r="H749" s="10"/>
    </row>
    <row r="750" spans="4:8" x14ac:dyDescent="0.25">
      <c r="D750" s="10"/>
      <c r="E750" s="10"/>
      <c r="G750" s="10"/>
      <c r="H750" s="10"/>
    </row>
    <row r="751" spans="4:8" x14ac:dyDescent="0.25">
      <c r="D751" s="10"/>
      <c r="E751" s="10"/>
      <c r="G751" s="10"/>
      <c r="H751" s="10"/>
    </row>
    <row r="752" spans="4:8" x14ac:dyDescent="0.25">
      <c r="D752" s="10"/>
      <c r="E752" s="10"/>
      <c r="G752" s="10"/>
      <c r="H752" s="10"/>
    </row>
    <row r="753" spans="4:8" x14ac:dyDescent="0.25">
      <c r="D753" s="10"/>
      <c r="E753" s="10"/>
      <c r="G753" s="10"/>
      <c r="H753" s="10"/>
    </row>
    <row r="754" spans="4:8" x14ac:dyDescent="0.25">
      <c r="D754" s="10"/>
      <c r="E754" s="10"/>
      <c r="G754" s="10"/>
      <c r="H754" s="10"/>
    </row>
    <row r="755" spans="4:8" x14ac:dyDescent="0.25">
      <c r="D755" s="10"/>
      <c r="E755" s="10"/>
      <c r="G755" s="10"/>
      <c r="H755" s="10"/>
    </row>
    <row r="756" spans="4:8" x14ac:dyDescent="0.25">
      <c r="D756" s="10"/>
      <c r="E756" s="10"/>
      <c r="G756" s="10"/>
      <c r="H756" s="10"/>
    </row>
    <row r="757" spans="4:8" x14ac:dyDescent="0.25">
      <c r="D757" s="10"/>
      <c r="E757" s="10"/>
      <c r="G757" s="10"/>
      <c r="H757" s="10"/>
    </row>
    <row r="758" spans="4:8" x14ac:dyDescent="0.25">
      <c r="D758" s="10"/>
      <c r="E758" s="10"/>
      <c r="G758" s="10"/>
      <c r="H758" s="10"/>
    </row>
    <row r="759" spans="4:8" x14ac:dyDescent="0.25">
      <c r="D759" s="10"/>
      <c r="E759" s="10"/>
      <c r="G759" s="10"/>
      <c r="H759" s="10"/>
    </row>
    <row r="760" spans="4:8" x14ac:dyDescent="0.25">
      <c r="D760" s="10"/>
      <c r="E760" s="10"/>
      <c r="G760" s="10"/>
      <c r="H760" s="10"/>
    </row>
    <row r="761" spans="4:8" x14ac:dyDescent="0.25">
      <c r="D761" s="10"/>
      <c r="E761" s="10"/>
      <c r="G761" s="10"/>
      <c r="H761" s="10"/>
    </row>
    <row r="762" spans="4:8" x14ac:dyDescent="0.25">
      <c r="D762" s="10"/>
      <c r="E762" s="10"/>
      <c r="G762" s="10"/>
      <c r="H762" s="10"/>
    </row>
    <row r="763" spans="4:8" x14ac:dyDescent="0.25">
      <c r="D763" s="10"/>
      <c r="E763" s="10"/>
      <c r="G763" s="10"/>
      <c r="H763" s="10"/>
    </row>
    <row r="764" spans="4:8" x14ac:dyDescent="0.25">
      <c r="D764" s="10"/>
      <c r="E764" s="10"/>
      <c r="G764" s="10"/>
      <c r="H764" s="10"/>
    </row>
    <row r="765" spans="4:8" x14ac:dyDescent="0.25">
      <c r="D765" s="10"/>
      <c r="E765" s="10"/>
      <c r="G765" s="10"/>
      <c r="H765" s="10"/>
    </row>
    <row r="766" spans="4:8" x14ac:dyDescent="0.25">
      <c r="D766" s="10"/>
      <c r="E766" s="10"/>
      <c r="G766" s="10"/>
      <c r="H766" s="10"/>
    </row>
    <row r="767" spans="4:8" x14ac:dyDescent="0.25">
      <c r="D767" s="10"/>
      <c r="E767" s="10"/>
      <c r="G767" s="10"/>
      <c r="H767" s="10"/>
    </row>
    <row r="768" spans="4:8" x14ac:dyDescent="0.25">
      <c r="D768" s="10"/>
      <c r="E768" s="10"/>
      <c r="G768" s="10"/>
      <c r="H768" s="10"/>
    </row>
    <row r="769" spans="4:8" x14ac:dyDescent="0.25">
      <c r="D769" s="10"/>
      <c r="E769" s="10"/>
      <c r="G769" s="10"/>
      <c r="H769" s="10"/>
    </row>
    <row r="770" spans="4:8" x14ac:dyDescent="0.25">
      <c r="D770" s="10"/>
      <c r="E770" s="10"/>
      <c r="G770" s="10"/>
      <c r="H770" s="10"/>
    </row>
    <row r="771" spans="4:8" x14ac:dyDescent="0.25">
      <c r="D771" s="10"/>
      <c r="E771" s="10"/>
      <c r="G771" s="10"/>
      <c r="H771" s="10"/>
    </row>
    <row r="772" spans="4:8" x14ac:dyDescent="0.25">
      <c r="D772" s="10"/>
      <c r="E772" s="10"/>
      <c r="G772" s="10"/>
      <c r="H772" s="10"/>
    </row>
    <row r="773" spans="4:8" x14ac:dyDescent="0.25">
      <c r="D773" s="10"/>
      <c r="E773" s="10"/>
      <c r="G773" s="10"/>
      <c r="H773" s="10"/>
    </row>
    <row r="774" spans="4:8" x14ac:dyDescent="0.25">
      <c r="D774" s="10"/>
      <c r="E774" s="10"/>
      <c r="G774" s="10"/>
      <c r="H774" s="10"/>
    </row>
    <row r="775" spans="4:8" x14ac:dyDescent="0.25">
      <c r="D775" s="10"/>
      <c r="E775" s="10"/>
      <c r="G775" s="10"/>
      <c r="H775" s="10"/>
    </row>
    <row r="776" spans="4:8" x14ac:dyDescent="0.25">
      <c r="D776" s="10"/>
      <c r="E776" s="10"/>
      <c r="G776" s="10"/>
      <c r="H776" s="10"/>
    </row>
    <row r="777" spans="4:8" x14ac:dyDescent="0.25">
      <c r="D777" s="10"/>
      <c r="E777" s="10"/>
      <c r="G777" s="10"/>
      <c r="H777" s="10"/>
    </row>
    <row r="778" spans="4:8" x14ac:dyDescent="0.25">
      <c r="D778" s="10"/>
      <c r="E778" s="10"/>
      <c r="G778" s="10"/>
      <c r="H778" s="10"/>
    </row>
    <row r="779" spans="4:8" x14ac:dyDescent="0.25">
      <c r="D779" s="10"/>
      <c r="E779" s="10"/>
      <c r="G779" s="10"/>
      <c r="H779" s="10"/>
    </row>
    <row r="780" spans="4:8" x14ac:dyDescent="0.25">
      <c r="D780" s="10"/>
      <c r="E780" s="10"/>
      <c r="G780" s="10"/>
      <c r="H780" s="10"/>
    </row>
    <row r="781" spans="4:8" x14ac:dyDescent="0.25">
      <c r="D781" s="10"/>
      <c r="E781" s="10"/>
      <c r="G781" s="10"/>
      <c r="H781" s="10"/>
    </row>
    <row r="782" spans="4:8" x14ac:dyDescent="0.25">
      <c r="D782" s="10"/>
      <c r="E782" s="10"/>
      <c r="G782" s="10"/>
      <c r="H782" s="10"/>
    </row>
    <row r="783" spans="4:8" x14ac:dyDescent="0.25">
      <c r="D783" s="10"/>
      <c r="E783" s="10"/>
      <c r="G783" s="10"/>
      <c r="H783" s="10"/>
    </row>
    <row r="784" spans="4:8" x14ac:dyDescent="0.25">
      <c r="D784" s="10"/>
      <c r="E784" s="10"/>
      <c r="G784" s="10"/>
      <c r="H784" s="10"/>
    </row>
    <row r="785" spans="4:8" x14ac:dyDescent="0.25">
      <c r="D785" s="10"/>
      <c r="E785" s="10"/>
      <c r="G785" s="10"/>
      <c r="H785" s="10"/>
    </row>
    <row r="786" spans="4:8" x14ac:dyDescent="0.25">
      <c r="D786" s="10"/>
      <c r="E786" s="10"/>
      <c r="G786" s="10"/>
      <c r="H786" s="10"/>
    </row>
    <row r="787" spans="4:8" x14ac:dyDescent="0.25">
      <c r="D787" s="10"/>
      <c r="E787" s="10"/>
      <c r="G787" s="10"/>
      <c r="H787" s="10"/>
    </row>
    <row r="788" spans="4:8" x14ac:dyDescent="0.25">
      <c r="D788" s="10"/>
      <c r="E788" s="10"/>
      <c r="G788" s="10"/>
      <c r="H788" s="10"/>
    </row>
    <row r="789" spans="4:8" x14ac:dyDescent="0.25">
      <c r="D789" s="10"/>
      <c r="E789" s="10"/>
      <c r="G789" s="10"/>
      <c r="H789" s="10"/>
    </row>
    <row r="790" spans="4:8" x14ac:dyDescent="0.25">
      <c r="D790" s="10"/>
      <c r="E790" s="10"/>
      <c r="G790" s="10"/>
      <c r="H790" s="10"/>
    </row>
    <row r="791" spans="4:8" x14ac:dyDescent="0.25">
      <c r="D791" s="10"/>
      <c r="E791" s="10"/>
      <c r="G791" s="10"/>
      <c r="H791" s="10"/>
    </row>
    <row r="792" spans="4:8" x14ac:dyDescent="0.25">
      <c r="D792" s="10"/>
      <c r="E792" s="10"/>
      <c r="G792" s="10"/>
      <c r="H792" s="10"/>
    </row>
  </sheetData>
  <sortState xmlns:xlrd2="http://schemas.microsoft.com/office/spreadsheetml/2017/richdata2" ref="A3:J100">
    <sortCondition ref="A3:A100"/>
  </sortState>
  <mergeCells count="5">
    <mergeCell ref="M4:N4"/>
    <mergeCell ref="M5:N5"/>
    <mergeCell ref="M6:N6"/>
    <mergeCell ref="M7:N7"/>
    <mergeCell ref="M8:N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WK1 F9 2024</vt:lpstr>
      <vt:lpstr>HDCPs</vt:lpstr>
      <vt:lpstr>'WK1 F9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2024-05-26T17:21:33Z</cp:lastPrinted>
  <dcterms:created xsi:type="dcterms:W3CDTF">2024-05-26T16:19:26Z</dcterms:created>
  <dcterms:modified xsi:type="dcterms:W3CDTF">2024-05-26T17:43:10Z</dcterms:modified>
</cp:coreProperties>
</file>