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Documents\MLCC Golf League\2024 Mens League\"/>
    </mc:Choice>
  </mc:AlternateContent>
  <xr:revisionPtr revIDLastSave="0" documentId="13_ncr:1_{6968EE36-2CD9-4BCD-AFEE-1105BCE23958}" xr6:coauthVersionLast="47" xr6:coauthVersionMax="47" xr10:uidLastSave="{00000000-0000-0000-0000-000000000000}"/>
  <bookViews>
    <workbookView xWindow="-120" yWindow="-120" windowWidth="29040" windowHeight="15720" xr2:uid="{435B9C20-0B3A-4327-B5FD-8B71F72F66F8}"/>
  </bookViews>
  <sheets>
    <sheet name="Wk 11 F9 8.8.24" sheetId="1" r:id="rId1"/>
    <sheet name="HDCPS" sheetId="2" r:id="rId2"/>
  </sheets>
  <externalReferences>
    <externalReference r:id="rId3"/>
  </externalReferences>
  <definedNames>
    <definedName name="_xlnm.Print_Area" localSheetId="0">'Wk 11 F9 8.8.24'!$A$1:$L$165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15" i="1" l="1"/>
  <c r="P116" i="1" s="1"/>
  <c r="P114" i="1"/>
  <c r="X109" i="1"/>
  <c r="W109" i="1"/>
  <c r="V109" i="1"/>
  <c r="U109" i="1"/>
  <c r="T109" i="1"/>
  <c r="S109" i="1"/>
  <c r="R109" i="1"/>
  <c r="Q109" i="1"/>
  <c r="P109" i="1"/>
  <c r="P113" i="1" s="1"/>
  <c r="X108" i="1"/>
  <c r="W108" i="1"/>
  <c r="V108" i="1"/>
  <c r="U108" i="1"/>
  <c r="T108" i="1"/>
  <c r="S108" i="1"/>
  <c r="R108" i="1"/>
  <c r="Q108" i="1"/>
  <c r="P108" i="1"/>
  <c r="P112" i="1" s="1"/>
  <c r="X107" i="1"/>
  <c r="W107" i="1"/>
  <c r="V107" i="1"/>
  <c r="U107" i="1"/>
  <c r="T107" i="1"/>
  <c r="S107" i="1"/>
  <c r="R107" i="1"/>
  <c r="Q107" i="1"/>
  <c r="P107" i="1"/>
  <c r="P111" i="1" s="1"/>
  <c r="Q111" i="1" s="1"/>
  <c r="X106" i="1"/>
  <c r="W106" i="1"/>
  <c r="V106" i="1"/>
  <c r="U106" i="1"/>
  <c r="T106" i="1"/>
  <c r="P110" i="1" s="1"/>
  <c r="S106" i="1"/>
  <c r="R106" i="1"/>
  <c r="Q106" i="1"/>
  <c r="P106" i="1"/>
  <c r="X105" i="1"/>
  <c r="W105" i="1"/>
  <c r="V105" i="1"/>
  <c r="U105" i="1"/>
  <c r="Q105" i="1"/>
  <c r="P105" i="1"/>
  <c r="X104" i="1"/>
  <c r="W104" i="1"/>
  <c r="V104" i="1"/>
  <c r="U104" i="1"/>
  <c r="T104" i="1"/>
  <c r="T105" i="1" s="1"/>
  <c r="S104" i="1"/>
  <c r="S105" i="1" s="1"/>
  <c r="R104" i="1"/>
  <c r="R105" i="1" s="1"/>
  <c r="Q104" i="1"/>
  <c r="P104" i="1"/>
  <c r="AC101" i="1"/>
  <c r="AB101" i="1"/>
  <c r="Z101" i="1"/>
  <c r="Y101" i="1"/>
  <c r="AA101" i="1" s="1"/>
  <c r="I10" i="1" s="1"/>
  <c r="O101" i="1"/>
  <c r="AC100" i="1"/>
  <c r="AB100" i="1"/>
  <c r="Z100" i="1" s="1"/>
  <c r="D52" i="1" s="1"/>
  <c r="Y100" i="1"/>
  <c r="AA100" i="1" s="1"/>
  <c r="E52" i="1" s="1"/>
  <c r="O100" i="1"/>
  <c r="AC99" i="1"/>
  <c r="AB99" i="1"/>
  <c r="Z99" i="1" s="1"/>
  <c r="D5" i="1" s="1"/>
  <c r="Y99" i="1"/>
  <c r="O99" i="1"/>
  <c r="AC98" i="1"/>
  <c r="AB98" i="1"/>
  <c r="Z98" i="1"/>
  <c r="AA98" i="1" s="1"/>
  <c r="I40" i="1" s="1"/>
  <c r="Y98" i="1"/>
  <c r="O98" i="1"/>
  <c r="AC97" i="1"/>
  <c r="AB97" i="1"/>
  <c r="Z97" i="1"/>
  <c r="Y97" i="1"/>
  <c r="AA97" i="1" s="1"/>
  <c r="I21" i="1" s="1"/>
  <c r="O97" i="1"/>
  <c r="AC96" i="1"/>
  <c r="AB96" i="1"/>
  <c r="Z96" i="1" s="1"/>
  <c r="H54" i="1" s="1"/>
  <c r="Y96" i="1"/>
  <c r="AA96" i="1" s="1"/>
  <c r="I54" i="1" s="1"/>
  <c r="O96" i="1"/>
  <c r="AC95" i="1"/>
  <c r="AB95" i="1"/>
  <c r="Z95" i="1" s="1"/>
  <c r="D20" i="1" s="1"/>
  <c r="Y95" i="1"/>
  <c r="AA95" i="1" s="1"/>
  <c r="E20" i="1" s="1"/>
  <c r="O95" i="1"/>
  <c r="AC94" i="1"/>
  <c r="AB94" i="1"/>
  <c r="AA94" i="1"/>
  <c r="Z94" i="1"/>
  <c r="D73" i="1" s="1"/>
  <c r="Y94" i="1"/>
  <c r="O94" i="1"/>
  <c r="AC93" i="1"/>
  <c r="AB93" i="1"/>
  <c r="Z93" i="1"/>
  <c r="H53" i="1" s="1"/>
  <c r="Y93" i="1"/>
  <c r="AA93" i="1" s="1"/>
  <c r="I53" i="1" s="1"/>
  <c r="O93" i="1"/>
  <c r="AC92" i="1"/>
  <c r="AB92" i="1"/>
  <c r="Z92" i="1" s="1"/>
  <c r="H12" i="1" s="1"/>
  <c r="Y92" i="1"/>
  <c r="O92" i="1"/>
  <c r="AC91" i="1"/>
  <c r="AB91" i="1"/>
  <c r="Z91" i="1" s="1"/>
  <c r="Y91" i="1"/>
  <c r="O91" i="1"/>
  <c r="AC90" i="1"/>
  <c r="AB90" i="1"/>
  <c r="AA90" i="1"/>
  <c r="Z90" i="1"/>
  <c r="D12" i="1" s="1"/>
  <c r="Y90" i="1"/>
  <c r="O90" i="1"/>
  <c r="AC89" i="1"/>
  <c r="AB89" i="1"/>
  <c r="Z89" i="1"/>
  <c r="Y89" i="1"/>
  <c r="AA89" i="1" s="1"/>
  <c r="E22" i="1" s="1"/>
  <c r="O89" i="1"/>
  <c r="AC88" i="1"/>
  <c r="AB88" i="1"/>
  <c r="Z88" i="1" s="1"/>
  <c r="D27" i="1" s="1"/>
  <c r="Y88" i="1"/>
  <c r="AA88" i="1" s="1"/>
  <c r="E27" i="1" s="1"/>
  <c r="O88" i="1"/>
  <c r="AC87" i="1"/>
  <c r="AB87" i="1"/>
  <c r="Z87" i="1" s="1"/>
  <c r="D57" i="1" s="1"/>
  <c r="AA87" i="1"/>
  <c r="Y87" i="1"/>
  <c r="O87" i="1"/>
  <c r="AC86" i="1"/>
  <c r="AB86" i="1"/>
  <c r="AA86" i="1"/>
  <c r="Z86" i="1"/>
  <c r="D14" i="1" s="1"/>
  <c r="Y86" i="1"/>
  <c r="O86" i="1"/>
  <c r="AC85" i="1"/>
  <c r="AB85" i="1"/>
  <c r="Z85" i="1"/>
  <c r="H71" i="1" s="1"/>
  <c r="Y85" i="1"/>
  <c r="AA85" i="1" s="1"/>
  <c r="I71" i="1" s="1"/>
  <c r="O85" i="1"/>
  <c r="AC84" i="1"/>
  <c r="AB84" i="1"/>
  <c r="Z84" i="1" s="1"/>
  <c r="D11" i="1" s="1"/>
  <c r="Y84" i="1"/>
  <c r="O84" i="1"/>
  <c r="AC83" i="1"/>
  <c r="AB83" i="1"/>
  <c r="Z83" i="1" s="1"/>
  <c r="D42" i="1" s="1"/>
  <c r="Y83" i="1"/>
  <c r="AA83" i="1" s="1"/>
  <c r="E42" i="1" s="1"/>
  <c r="O83" i="1"/>
  <c r="AC82" i="1"/>
  <c r="AB82" i="1"/>
  <c r="Z82" i="1"/>
  <c r="AA82" i="1" s="1"/>
  <c r="I38" i="1" s="1"/>
  <c r="Y82" i="1"/>
  <c r="O82" i="1"/>
  <c r="AC81" i="1"/>
  <c r="AB81" i="1"/>
  <c r="Z81" i="1"/>
  <c r="Y81" i="1"/>
  <c r="AA81" i="1" s="1"/>
  <c r="E51" i="1" s="1"/>
  <c r="O81" i="1"/>
  <c r="AC80" i="1"/>
  <c r="AB80" i="1"/>
  <c r="Z80" i="1" s="1"/>
  <c r="H72" i="1" s="1"/>
  <c r="Y80" i="1"/>
  <c r="AA80" i="1" s="1"/>
  <c r="I72" i="1" s="1"/>
  <c r="O80" i="1"/>
  <c r="AC79" i="1"/>
  <c r="AB79" i="1"/>
  <c r="Z79" i="1" s="1"/>
  <c r="H23" i="1" s="1"/>
  <c r="Y79" i="1"/>
  <c r="AA79" i="1" s="1"/>
  <c r="I23" i="1" s="1"/>
  <c r="O79" i="1"/>
  <c r="AC78" i="1"/>
  <c r="AB78" i="1"/>
  <c r="Z78" i="1"/>
  <c r="AA78" i="1" s="1"/>
  <c r="I43" i="1" s="1"/>
  <c r="Y78" i="1"/>
  <c r="O78" i="1"/>
  <c r="AC77" i="1"/>
  <c r="AB77" i="1"/>
  <c r="Z77" i="1"/>
  <c r="Y77" i="1"/>
  <c r="AA77" i="1" s="1"/>
  <c r="E55" i="1" s="1"/>
  <c r="O77" i="1"/>
  <c r="AC76" i="1"/>
  <c r="AB76" i="1"/>
  <c r="Z76" i="1" s="1"/>
  <c r="H70" i="1" s="1"/>
  <c r="Y76" i="1"/>
  <c r="AA76" i="1" s="1"/>
  <c r="I70" i="1" s="1"/>
  <c r="O76" i="1"/>
  <c r="AC75" i="1"/>
  <c r="AB75" i="1"/>
  <c r="Z75" i="1" s="1"/>
  <c r="D44" i="1" s="1"/>
  <c r="Y75" i="1"/>
  <c r="O75" i="1"/>
  <c r="AC74" i="1"/>
  <c r="AB74" i="1"/>
  <c r="Z74" i="1"/>
  <c r="Y74" i="1"/>
  <c r="AA74" i="1" s="1"/>
  <c r="E23" i="1" s="1"/>
  <c r="O74" i="1"/>
  <c r="AC73" i="1"/>
  <c r="AB73" i="1"/>
  <c r="Z73" i="1"/>
  <c r="Y73" i="1"/>
  <c r="AA73" i="1" s="1"/>
  <c r="I44" i="1" s="1"/>
  <c r="O73" i="1"/>
  <c r="E73" i="1"/>
  <c r="C73" i="1"/>
  <c r="AC72" i="1"/>
  <c r="AB72" i="1"/>
  <c r="Z72" i="1" s="1"/>
  <c r="Y72" i="1"/>
  <c r="O72" i="1"/>
  <c r="G72" i="1"/>
  <c r="AC71" i="1"/>
  <c r="AB71" i="1"/>
  <c r="AA71" i="1"/>
  <c r="Z71" i="1"/>
  <c r="Y71" i="1"/>
  <c r="C29" i="1" s="1"/>
  <c r="O71" i="1"/>
  <c r="AC70" i="1"/>
  <c r="AB70" i="1"/>
  <c r="Z70" i="1" s="1"/>
  <c r="H55" i="1" s="1"/>
  <c r="Y70" i="1"/>
  <c r="O70" i="1"/>
  <c r="G70" i="1"/>
  <c r="AC69" i="1"/>
  <c r="AB69" i="1"/>
  <c r="Z69" i="1"/>
  <c r="Y69" i="1"/>
  <c r="G8" i="1" s="1"/>
  <c r="O69" i="1"/>
  <c r="G69" i="1"/>
  <c r="AC68" i="1"/>
  <c r="AB68" i="1"/>
  <c r="Z68" i="1" s="1"/>
  <c r="H41" i="1" s="1"/>
  <c r="Y68" i="1"/>
  <c r="AA68" i="1" s="1"/>
  <c r="I41" i="1" s="1"/>
  <c r="O68" i="1"/>
  <c r="AC67" i="1"/>
  <c r="AB67" i="1"/>
  <c r="Z67" i="1"/>
  <c r="Y67" i="1"/>
  <c r="G22" i="1" s="1"/>
  <c r="O67" i="1"/>
  <c r="AC66" i="1"/>
  <c r="AB66" i="1"/>
  <c r="Z66" i="1" s="1"/>
  <c r="D37" i="1" s="1"/>
  <c r="Y66" i="1"/>
  <c r="AA66" i="1" s="1"/>
  <c r="E37" i="1" s="1"/>
  <c r="O66" i="1"/>
  <c r="G66" i="1"/>
  <c r="AC65" i="1"/>
  <c r="AB65" i="1"/>
  <c r="Z65" i="1"/>
  <c r="Y65" i="1"/>
  <c r="AA65" i="1" s="1"/>
  <c r="I25" i="1" s="1"/>
  <c r="O65" i="1"/>
  <c r="AC64" i="1"/>
  <c r="AB64" i="1"/>
  <c r="Z64" i="1" s="1"/>
  <c r="D26" i="1" s="1"/>
  <c r="Y64" i="1"/>
  <c r="O64" i="1"/>
  <c r="AC63" i="1"/>
  <c r="AB63" i="1"/>
  <c r="Z63" i="1" s="1"/>
  <c r="Y63" i="1"/>
  <c r="O63" i="1"/>
  <c r="AC62" i="1"/>
  <c r="AB62" i="1"/>
  <c r="Z62" i="1" s="1"/>
  <c r="D9" i="1" s="1"/>
  <c r="Y62" i="1"/>
  <c r="O62" i="1"/>
  <c r="AC61" i="1"/>
  <c r="AB61" i="1"/>
  <c r="Z61" i="1"/>
  <c r="Y61" i="1"/>
  <c r="AA61" i="1" s="1"/>
  <c r="E25" i="1" s="1"/>
  <c r="O61" i="1"/>
  <c r="AC60" i="1"/>
  <c r="AB60" i="1"/>
  <c r="AA60" i="1"/>
  <c r="Z60" i="1"/>
  <c r="Y60" i="1"/>
  <c r="O60" i="1"/>
  <c r="AC59" i="1"/>
  <c r="AB59" i="1"/>
  <c r="Z59" i="1"/>
  <c r="H37" i="1" s="1"/>
  <c r="Y59" i="1"/>
  <c r="AA59" i="1" s="1"/>
  <c r="I37" i="1" s="1"/>
  <c r="O59" i="1"/>
  <c r="AC58" i="1"/>
  <c r="AB58" i="1"/>
  <c r="Z58" i="1" s="1"/>
  <c r="D58" i="1" s="1"/>
  <c r="AA58" i="1"/>
  <c r="E58" i="1" s="1"/>
  <c r="Y58" i="1"/>
  <c r="C58" i="1" s="1"/>
  <c r="O58" i="1"/>
  <c r="G58" i="1"/>
  <c r="AC57" i="1"/>
  <c r="AB57" i="1"/>
  <c r="Z57" i="1"/>
  <c r="D67" i="1" s="1"/>
  <c r="Y57" i="1"/>
  <c r="AA57" i="1" s="1"/>
  <c r="E67" i="1" s="1"/>
  <c r="O57" i="1"/>
  <c r="E57" i="1"/>
  <c r="C57" i="1"/>
  <c r="AC56" i="1"/>
  <c r="AB56" i="1"/>
  <c r="Z56" i="1" s="1"/>
  <c r="H50" i="1" s="1"/>
  <c r="Y56" i="1"/>
  <c r="AA56" i="1" s="1"/>
  <c r="I50" i="1" s="1"/>
  <c r="O56" i="1"/>
  <c r="G56" i="1"/>
  <c r="AC55" i="1"/>
  <c r="AB55" i="1"/>
  <c r="Z55" i="1" s="1"/>
  <c r="H27" i="1" s="1"/>
  <c r="Y55" i="1"/>
  <c r="AA55" i="1" s="1"/>
  <c r="I27" i="1" s="1"/>
  <c r="O55" i="1"/>
  <c r="G55" i="1"/>
  <c r="D55" i="1"/>
  <c r="C55" i="1"/>
  <c r="AC54" i="1"/>
  <c r="AB54" i="1"/>
  <c r="Z54" i="1" s="1"/>
  <c r="D68" i="1" s="1"/>
  <c r="Y54" i="1"/>
  <c r="AA54" i="1" s="1"/>
  <c r="E68" i="1" s="1"/>
  <c r="O54" i="1"/>
  <c r="G54" i="1"/>
  <c r="AC53" i="1"/>
  <c r="AB53" i="1"/>
  <c r="Z53" i="1" s="1"/>
  <c r="D69" i="1" s="1"/>
  <c r="Y53" i="1"/>
  <c r="O53" i="1"/>
  <c r="G53" i="1"/>
  <c r="AC52" i="1"/>
  <c r="AB52" i="1"/>
  <c r="Z52" i="1" s="1"/>
  <c r="H20" i="1" s="1"/>
  <c r="H30" i="1" s="1"/>
  <c r="Y52" i="1"/>
  <c r="O52" i="1"/>
  <c r="G52" i="1"/>
  <c r="C52" i="1"/>
  <c r="AC51" i="1"/>
  <c r="AB51" i="1"/>
  <c r="Z51" i="1" s="1"/>
  <c r="H52" i="1" s="1"/>
  <c r="Y51" i="1"/>
  <c r="AA51" i="1" s="1"/>
  <c r="I52" i="1" s="1"/>
  <c r="O51" i="1"/>
  <c r="G51" i="1"/>
  <c r="D51" i="1"/>
  <c r="C51" i="1"/>
  <c r="AC50" i="1"/>
  <c r="AB50" i="1"/>
  <c r="Z50" i="1" s="1"/>
  <c r="H57" i="1" s="1"/>
  <c r="Y50" i="1"/>
  <c r="O50" i="1"/>
  <c r="G50" i="1"/>
  <c r="AC49" i="1"/>
  <c r="AB49" i="1"/>
  <c r="Z49" i="1" s="1"/>
  <c r="D39" i="1" s="1"/>
  <c r="Y49" i="1"/>
  <c r="AA49" i="1" s="1"/>
  <c r="E39" i="1" s="1"/>
  <c r="O49" i="1"/>
  <c r="AC48" i="1"/>
  <c r="AB48" i="1"/>
  <c r="Z48" i="1"/>
  <c r="H56" i="1" s="1"/>
  <c r="Y48" i="1"/>
  <c r="AA48" i="1" s="1"/>
  <c r="I56" i="1" s="1"/>
  <c r="O48" i="1"/>
  <c r="AC47" i="1"/>
  <c r="AB47" i="1"/>
  <c r="Z47" i="1" s="1"/>
  <c r="H6" i="1" s="1"/>
  <c r="Y47" i="1"/>
  <c r="O47" i="1"/>
  <c r="AC46" i="1"/>
  <c r="AB46" i="1"/>
  <c r="Z46" i="1" s="1"/>
  <c r="Y46" i="1"/>
  <c r="O46" i="1"/>
  <c r="AC45" i="1"/>
  <c r="AB45" i="1"/>
  <c r="Z45" i="1" s="1"/>
  <c r="Y45" i="1"/>
  <c r="C71" i="1" s="1"/>
  <c r="O45" i="1"/>
  <c r="AC44" i="1"/>
  <c r="AB44" i="1"/>
  <c r="Z44" i="1" s="1"/>
  <c r="H26" i="1" s="1"/>
  <c r="Y44" i="1"/>
  <c r="AA44" i="1" s="1"/>
  <c r="I26" i="1" s="1"/>
  <c r="O44" i="1"/>
  <c r="H44" i="1"/>
  <c r="G44" i="1"/>
  <c r="AC43" i="1"/>
  <c r="AB43" i="1"/>
  <c r="Z43" i="1" s="1"/>
  <c r="D7" i="1" s="1"/>
  <c r="Y43" i="1"/>
  <c r="O43" i="1"/>
  <c r="G43" i="1"/>
  <c r="C43" i="1"/>
  <c r="AC42" i="1"/>
  <c r="AB42" i="1"/>
  <c r="Z42" i="1" s="1"/>
  <c r="H9" i="1" s="1"/>
  <c r="Y42" i="1"/>
  <c r="O42" i="1"/>
  <c r="G42" i="1"/>
  <c r="C42" i="1"/>
  <c r="AC41" i="1"/>
  <c r="AB41" i="1"/>
  <c r="Z41" i="1" s="1"/>
  <c r="H5" i="1" s="1"/>
  <c r="Y41" i="1"/>
  <c r="O41" i="1"/>
  <c r="G41" i="1"/>
  <c r="AC40" i="1"/>
  <c r="AB40" i="1"/>
  <c r="Z40" i="1" s="1"/>
  <c r="H59" i="1" s="1"/>
  <c r="AA40" i="1"/>
  <c r="I59" i="1" s="1"/>
  <c r="Y40" i="1"/>
  <c r="G59" i="1" s="1"/>
  <c r="O40" i="1"/>
  <c r="G40" i="1"/>
  <c r="AC39" i="1"/>
  <c r="AB39" i="1"/>
  <c r="Z39" i="1" s="1"/>
  <c r="D54" i="1" s="1"/>
  <c r="Y39" i="1"/>
  <c r="AA39" i="1" s="1"/>
  <c r="E54" i="1" s="1"/>
  <c r="O39" i="1"/>
  <c r="AC38" i="1"/>
  <c r="AB38" i="1"/>
  <c r="Z38" i="1" s="1"/>
  <c r="D13" i="1" s="1"/>
  <c r="AA38" i="1"/>
  <c r="Y38" i="1"/>
  <c r="O38" i="1"/>
  <c r="G38" i="1"/>
  <c r="C38" i="1"/>
  <c r="AC37" i="1"/>
  <c r="AB37" i="1"/>
  <c r="Z37" i="1" s="1"/>
  <c r="D41" i="1" s="1"/>
  <c r="Y37" i="1"/>
  <c r="AA37" i="1" s="1"/>
  <c r="E41" i="1" s="1"/>
  <c r="O37" i="1"/>
  <c r="C37" i="1"/>
  <c r="AC36" i="1"/>
  <c r="AB36" i="1"/>
  <c r="Z36" i="1" s="1"/>
  <c r="D59" i="1" s="1"/>
  <c r="AA36" i="1"/>
  <c r="E59" i="1" s="1"/>
  <c r="Y36" i="1"/>
  <c r="C59" i="1" s="1"/>
  <c r="O36" i="1"/>
  <c r="G36" i="1"/>
  <c r="AC35" i="1"/>
  <c r="AB35" i="1"/>
  <c r="Z35" i="1" s="1"/>
  <c r="D6" i="1" s="1"/>
  <c r="Y35" i="1"/>
  <c r="AA35" i="1" s="1"/>
  <c r="E6" i="1" s="1"/>
  <c r="O35" i="1"/>
  <c r="AC34" i="1"/>
  <c r="AB34" i="1"/>
  <c r="Z34" i="1" s="1"/>
  <c r="H58" i="1" s="1"/>
  <c r="AA34" i="1"/>
  <c r="I58" i="1" s="1"/>
  <c r="Y34" i="1"/>
  <c r="O34" i="1"/>
  <c r="AC33" i="1"/>
  <c r="AB33" i="1"/>
  <c r="Z33" i="1" s="1"/>
  <c r="Y33" i="1"/>
  <c r="G39" i="1" s="1"/>
  <c r="O33" i="1"/>
  <c r="AC32" i="1"/>
  <c r="AB32" i="1"/>
  <c r="Z32" i="1" s="1"/>
  <c r="D50" i="1" s="1"/>
  <c r="Y32" i="1"/>
  <c r="AA32" i="1" s="1"/>
  <c r="E50" i="1" s="1"/>
  <c r="O32" i="1"/>
  <c r="AC31" i="1"/>
  <c r="AB31" i="1"/>
  <c r="Z31" i="1"/>
  <c r="H24" i="1" s="1"/>
  <c r="Y31" i="1"/>
  <c r="AA31" i="1" s="1"/>
  <c r="I24" i="1" s="1"/>
  <c r="O31" i="1"/>
  <c r="AC30" i="1"/>
  <c r="AB30" i="1"/>
  <c r="AA30" i="1"/>
  <c r="I28" i="1" s="1"/>
  <c r="Z30" i="1"/>
  <c r="H28" i="1" s="1"/>
  <c r="Y30" i="1"/>
  <c r="O30" i="1"/>
  <c r="AC29" i="1"/>
  <c r="AB29" i="1"/>
  <c r="Z29" i="1" s="1"/>
  <c r="H68" i="1" s="1"/>
  <c r="Y29" i="1"/>
  <c r="AA29" i="1" s="1"/>
  <c r="I68" i="1" s="1"/>
  <c r="O29" i="1"/>
  <c r="E29" i="1"/>
  <c r="D29" i="1"/>
  <c r="AC28" i="1"/>
  <c r="AB28" i="1"/>
  <c r="Z28" i="1"/>
  <c r="D43" i="1" s="1"/>
  <c r="Y28" i="1"/>
  <c r="O28" i="1"/>
  <c r="G28" i="1"/>
  <c r="C28" i="1"/>
  <c r="AC27" i="1"/>
  <c r="AB27" i="1"/>
  <c r="Z27" i="1"/>
  <c r="D36" i="1" s="1"/>
  <c r="Y27" i="1"/>
  <c r="C36" i="1" s="1"/>
  <c r="O27" i="1"/>
  <c r="C27" i="1"/>
  <c r="AC26" i="1"/>
  <c r="AB26" i="1"/>
  <c r="AA26" i="1"/>
  <c r="I74" i="1" s="1"/>
  <c r="Z26" i="1"/>
  <c r="H74" i="1" s="1"/>
  <c r="Y26" i="1"/>
  <c r="G74" i="1" s="1"/>
  <c r="O26" i="1"/>
  <c r="G26" i="1"/>
  <c r="C26" i="1"/>
  <c r="AC25" i="1"/>
  <c r="AB25" i="1"/>
  <c r="Z25" i="1"/>
  <c r="Y25" i="1"/>
  <c r="AA25" i="1" s="1"/>
  <c r="E10" i="1" s="1"/>
  <c r="O25" i="1"/>
  <c r="H25" i="1"/>
  <c r="D25" i="1"/>
  <c r="C25" i="1"/>
  <c r="AC24" i="1"/>
  <c r="AB24" i="1"/>
  <c r="Z24" i="1"/>
  <c r="H42" i="1" s="1"/>
  <c r="Y24" i="1"/>
  <c r="O24" i="1"/>
  <c r="G24" i="1"/>
  <c r="C24" i="1"/>
  <c r="AC23" i="1"/>
  <c r="AB23" i="1"/>
  <c r="Z23" i="1"/>
  <c r="Y23" i="1"/>
  <c r="AA23" i="1" s="1"/>
  <c r="E8" i="1" s="1"/>
  <c r="O23" i="1"/>
  <c r="G23" i="1"/>
  <c r="D23" i="1"/>
  <c r="C23" i="1"/>
  <c r="AC22" i="1"/>
  <c r="AB22" i="1"/>
  <c r="Z22" i="1"/>
  <c r="AA22" i="1" s="1"/>
  <c r="I35" i="1" s="1"/>
  <c r="Y22" i="1"/>
  <c r="G35" i="1" s="1"/>
  <c r="O22" i="1"/>
  <c r="H22" i="1"/>
  <c r="D22" i="1"/>
  <c r="C22" i="1"/>
  <c r="AC21" i="1"/>
  <c r="AB21" i="1"/>
  <c r="Z21" i="1"/>
  <c r="H66" i="1" s="1"/>
  <c r="Y21" i="1"/>
  <c r="AA21" i="1" s="1"/>
  <c r="I66" i="1" s="1"/>
  <c r="O21" i="1"/>
  <c r="H21" i="1"/>
  <c r="G21" i="1"/>
  <c r="AC20" i="1"/>
  <c r="AB20" i="1"/>
  <c r="Z20" i="1"/>
  <c r="AA20" i="1" s="1"/>
  <c r="I65" i="1" s="1"/>
  <c r="Y20" i="1"/>
  <c r="G65" i="1" s="1"/>
  <c r="O20" i="1"/>
  <c r="G20" i="1"/>
  <c r="C20" i="1"/>
  <c r="AC19" i="1"/>
  <c r="AB19" i="1"/>
  <c r="Z19" i="1"/>
  <c r="D65" i="1" s="1"/>
  <c r="Y19" i="1"/>
  <c r="C65" i="1" s="1"/>
  <c r="O19" i="1"/>
  <c r="AC18" i="1"/>
  <c r="AB18" i="1"/>
  <c r="Z18" i="1" s="1"/>
  <c r="H73" i="1" s="1"/>
  <c r="AA18" i="1"/>
  <c r="I73" i="1" s="1"/>
  <c r="Y18" i="1"/>
  <c r="G73" i="1" s="1"/>
  <c r="O18" i="1"/>
  <c r="AC17" i="1"/>
  <c r="AB17" i="1"/>
  <c r="Z17" i="1"/>
  <c r="AA17" i="1" s="1"/>
  <c r="E40" i="1" s="1"/>
  <c r="Y17" i="1"/>
  <c r="C40" i="1" s="1"/>
  <c r="O17" i="1"/>
  <c r="AC16" i="1"/>
  <c r="AB16" i="1"/>
  <c r="AA16" i="1"/>
  <c r="E56" i="1" s="1"/>
  <c r="Z16" i="1"/>
  <c r="D56" i="1" s="1"/>
  <c r="Y16" i="1"/>
  <c r="C56" i="1" s="1"/>
  <c r="O16" i="1"/>
  <c r="AC15" i="1"/>
  <c r="AB15" i="1"/>
  <c r="AA15" i="1"/>
  <c r="E66" i="1" s="1"/>
  <c r="Z15" i="1"/>
  <c r="D66" i="1" s="1"/>
  <c r="Y15" i="1"/>
  <c r="C66" i="1" s="1"/>
  <c r="O15" i="1"/>
  <c r="AC14" i="1"/>
  <c r="AB14" i="1"/>
  <c r="AA14" i="1"/>
  <c r="E72" i="1" s="1"/>
  <c r="Z14" i="1"/>
  <c r="D72" i="1" s="1"/>
  <c r="Y14" i="1"/>
  <c r="C72" i="1" s="1"/>
  <c r="O14" i="1"/>
  <c r="I14" i="1"/>
  <c r="H14" i="1"/>
  <c r="G14" i="1"/>
  <c r="E14" i="1"/>
  <c r="C14" i="1"/>
  <c r="AC13" i="1"/>
  <c r="AB13" i="1"/>
  <c r="Z13" i="1"/>
  <c r="Y13" i="1"/>
  <c r="G11" i="1" s="1"/>
  <c r="O13" i="1"/>
  <c r="I13" i="1"/>
  <c r="H13" i="1"/>
  <c r="E13" i="1"/>
  <c r="C13" i="1"/>
  <c r="AC12" i="1"/>
  <c r="AB12" i="1"/>
  <c r="Z12" i="1"/>
  <c r="AA12" i="1" s="1"/>
  <c r="I67" i="1" s="1"/>
  <c r="Y12" i="1"/>
  <c r="G67" i="1" s="1"/>
  <c r="O12" i="1"/>
  <c r="G12" i="1"/>
  <c r="E12" i="1"/>
  <c r="C12" i="1"/>
  <c r="AC11" i="1"/>
  <c r="AB11" i="1"/>
  <c r="AA11" i="1"/>
  <c r="Z11" i="1"/>
  <c r="Y11" i="1"/>
  <c r="G13" i="1" s="1"/>
  <c r="O11" i="1"/>
  <c r="H11" i="1"/>
  <c r="C11" i="1"/>
  <c r="AC10" i="1"/>
  <c r="AB10" i="1"/>
  <c r="AA10" i="1"/>
  <c r="E28" i="1" s="1"/>
  <c r="Z10" i="1"/>
  <c r="D28" i="1" s="1"/>
  <c r="Y10" i="1"/>
  <c r="O10" i="1"/>
  <c r="H10" i="1"/>
  <c r="G10" i="1"/>
  <c r="D10" i="1"/>
  <c r="C10" i="1"/>
  <c r="AC9" i="1"/>
  <c r="AB9" i="1"/>
  <c r="Z9" i="1"/>
  <c r="D35" i="1" s="1"/>
  <c r="Y9" i="1"/>
  <c r="C35" i="1" s="1"/>
  <c r="O9" i="1"/>
  <c r="G9" i="1"/>
  <c r="AC8" i="1"/>
  <c r="AB8" i="1"/>
  <c r="Z8" i="1"/>
  <c r="AA8" i="1" s="1"/>
  <c r="E70" i="1" s="1"/>
  <c r="Y8" i="1"/>
  <c r="C70" i="1" s="1"/>
  <c r="O8" i="1"/>
  <c r="H8" i="1"/>
  <c r="D8" i="1"/>
  <c r="C8" i="1"/>
  <c r="AC7" i="1"/>
  <c r="AB7" i="1"/>
  <c r="Z7" i="1"/>
  <c r="H36" i="1" s="1"/>
  <c r="Y7" i="1"/>
  <c r="AA7" i="1" s="1"/>
  <c r="I36" i="1" s="1"/>
  <c r="O7" i="1"/>
  <c r="AC6" i="1"/>
  <c r="AB6" i="1"/>
  <c r="Z6" i="1"/>
  <c r="AA6" i="1" s="1"/>
  <c r="E21" i="1" s="1"/>
  <c r="Y6" i="1"/>
  <c r="C21" i="1" s="1"/>
  <c r="O6" i="1"/>
  <c r="G6" i="1"/>
  <c r="C6" i="1"/>
  <c r="AC5" i="1"/>
  <c r="AB5" i="1"/>
  <c r="Z5" i="1"/>
  <c r="D53" i="1" s="1"/>
  <c r="Y5" i="1"/>
  <c r="C53" i="1" s="1"/>
  <c r="O5" i="1"/>
  <c r="C5" i="1"/>
  <c r="AC4" i="1"/>
  <c r="AB4" i="1"/>
  <c r="AB104" i="1" s="1"/>
  <c r="Z4" i="1"/>
  <c r="AA4" i="1" s="1"/>
  <c r="Y4" i="1"/>
  <c r="Y104" i="1" s="1"/>
  <c r="O4" i="1"/>
  <c r="AA43" i="1" l="1"/>
  <c r="E7" i="1" s="1"/>
  <c r="AA50" i="1"/>
  <c r="I57" i="1" s="1"/>
  <c r="I7" i="1"/>
  <c r="D24" i="1"/>
  <c r="D30" i="1" s="1"/>
  <c r="AA63" i="1"/>
  <c r="E24" i="1" s="1"/>
  <c r="E30" i="1" s="1"/>
  <c r="E31" i="1" s="1"/>
  <c r="AA91" i="1"/>
  <c r="E38" i="1" s="1"/>
  <c r="D38" i="1"/>
  <c r="D15" i="1"/>
  <c r="AA46" i="1"/>
  <c r="I51" i="1" s="1"/>
  <c r="I60" i="1" s="1"/>
  <c r="I61" i="1" s="1"/>
  <c r="H51" i="1"/>
  <c r="AA42" i="1"/>
  <c r="I9" i="1" s="1"/>
  <c r="AA47" i="1"/>
  <c r="I6" i="1" s="1"/>
  <c r="AA53" i="1"/>
  <c r="E69" i="1" s="1"/>
  <c r="AA70" i="1"/>
  <c r="I55" i="1" s="1"/>
  <c r="Q112" i="1"/>
  <c r="AA72" i="1"/>
  <c r="I69" i="1" s="1"/>
  <c r="I75" i="1" s="1"/>
  <c r="I76" i="1" s="1"/>
  <c r="H69" i="1"/>
  <c r="D60" i="1"/>
  <c r="AA33" i="1"/>
  <c r="I39" i="1" s="1"/>
  <c r="H39" i="1"/>
  <c r="D71" i="1"/>
  <c r="AA45" i="1"/>
  <c r="E71" i="1" s="1"/>
  <c r="Q113" i="1"/>
  <c r="AA41" i="1"/>
  <c r="I5" i="1" s="1"/>
  <c r="H60" i="1"/>
  <c r="AA62" i="1"/>
  <c r="E9" i="1" s="1"/>
  <c r="AA64" i="1"/>
  <c r="E26" i="1" s="1"/>
  <c r="AA92" i="1"/>
  <c r="I12" i="1" s="1"/>
  <c r="Q110" i="1"/>
  <c r="R113" i="1" s="1"/>
  <c r="I45" i="1"/>
  <c r="I46" i="1" s="1"/>
  <c r="H15" i="1"/>
  <c r="AA52" i="1"/>
  <c r="I20" i="1" s="1"/>
  <c r="AA75" i="1"/>
  <c r="E44" i="1" s="1"/>
  <c r="AA84" i="1"/>
  <c r="E11" i="1" s="1"/>
  <c r="AA99" i="1"/>
  <c r="E5" i="1" s="1"/>
  <c r="C7" i="1"/>
  <c r="C9" i="1"/>
  <c r="G37" i="1"/>
  <c r="G57" i="1"/>
  <c r="G71" i="1"/>
  <c r="H7" i="1"/>
  <c r="AA5" i="1"/>
  <c r="E53" i="1" s="1"/>
  <c r="E60" i="1" s="1"/>
  <c r="E61" i="1" s="1"/>
  <c r="AA9" i="1"/>
  <c r="E35" i="1" s="1"/>
  <c r="AA13" i="1"/>
  <c r="I11" i="1" s="1"/>
  <c r="AA19" i="1"/>
  <c r="E65" i="1" s="1"/>
  <c r="D21" i="1"/>
  <c r="AA27" i="1"/>
  <c r="E36" i="1" s="1"/>
  <c r="H35" i="1"/>
  <c r="H45" i="1" s="1"/>
  <c r="H43" i="1"/>
  <c r="C44" i="1"/>
  <c r="C50" i="1"/>
  <c r="C54" i="1"/>
  <c r="H65" i="1"/>
  <c r="H75" i="1" s="1"/>
  <c r="H67" i="1"/>
  <c r="C68" i="1"/>
  <c r="G68" i="1"/>
  <c r="D40" i="1"/>
  <c r="D45" i="1" s="1"/>
  <c r="D70" i="1"/>
  <c r="D75" i="1" s="1"/>
  <c r="Z104" i="1"/>
  <c r="G5" i="1"/>
  <c r="G7" i="1"/>
  <c r="G25" i="1"/>
  <c r="G27" i="1"/>
  <c r="AA24" i="1"/>
  <c r="I42" i="1" s="1"/>
  <c r="AA28" i="1"/>
  <c r="E43" i="1" s="1"/>
  <c r="H38" i="1"/>
  <c r="C39" i="1"/>
  <c r="H40" i="1"/>
  <c r="C41" i="1"/>
  <c r="C67" i="1"/>
  <c r="C69" i="1"/>
  <c r="AA67" i="1"/>
  <c r="I22" i="1" s="1"/>
  <c r="AA69" i="1"/>
  <c r="I8" i="1" s="1"/>
  <c r="I15" i="1" l="1"/>
  <c r="I16" i="1" s="1"/>
  <c r="E75" i="1"/>
  <c r="E76" i="1" s="1"/>
  <c r="AA104" i="1"/>
  <c r="I30" i="1"/>
  <c r="I31" i="1" s="1"/>
  <c r="E45" i="1"/>
  <c r="E46" i="1" s="1"/>
  <c r="E15" i="1"/>
  <c r="E16" i="1" s="1"/>
  <c r="Q100" i="2" l="1"/>
  <c r="D100" i="2" s="1"/>
  <c r="B100" i="2"/>
  <c r="R99" i="2"/>
  <c r="Z99" i="2"/>
  <c r="B99" i="2"/>
  <c r="R98" i="2"/>
  <c r="B98" i="2"/>
  <c r="Z97" i="2"/>
  <c r="Q97" i="2"/>
  <c r="D97" i="2" s="1"/>
  <c r="Y97" i="2"/>
  <c r="B97" i="2"/>
  <c r="Q96" i="2"/>
  <c r="D96" i="2" s="1"/>
  <c r="E96" i="2" s="1"/>
  <c r="V96" i="2" s="1"/>
  <c r="B96" i="2"/>
  <c r="Q95" i="2"/>
  <c r="D95" i="2" s="1"/>
  <c r="Z95" i="2"/>
  <c r="B95" i="2"/>
  <c r="Q94" i="2"/>
  <c r="D94" i="2" s="1"/>
  <c r="E94" i="2" s="1"/>
  <c r="V94" i="2" s="1"/>
  <c r="B94" i="2"/>
  <c r="Z93" i="2"/>
  <c r="Q93" i="2"/>
  <c r="D93" i="2" s="1"/>
  <c r="E93" i="2" s="1"/>
  <c r="B93" i="2"/>
  <c r="R92" i="2"/>
  <c r="B92" i="2"/>
  <c r="Q91" i="2"/>
  <c r="D91" i="2" s="1"/>
  <c r="Z91" i="2"/>
  <c r="B91" i="2"/>
  <c r="R90" i="2"/>
  <c r="B90" i="2"/>
  <c r="Z89" i="2"/>
  <c r="Q89" i="2"/>
  <c r="D89" i="2" s="1"/>
  <c r="X89" i="2"/>
  <c r="Y89" i="2"/>
  <c r="B89" i="2"/>
  <c r="Q88" i="2"/>
  <c r="D88" i="2" s="1"/>
  <c r="B88" i="2"/>
  <c r="Q87" i="2"/>
  <c r="D87" i="2" s="1"/>
  <c r="B87" i="2"/>
  <c r="Q86" i="2"/>
  <c r="D86" i="2"/>
  <c r="E86" i="2" s="1"/>
  <c r="V86" i="2" s="1"/>
  <c r="B86" i="2"/>
  <c r="Q85" i="2"/>
  <c r="D85" i="2" s="1"/>
  <c r="B85" i="2"/>
  <c r="R84" i="2"/>
  <c r="B84" i="2"/>
  <c r="R83" i="2"/>
  <c r="Z83" i="2"/>
  <c r="Q83" i="2"/>
  <c r="B83" i="2"/>
  <c r="S82" i="2"/>
  <c r="Q82" i="2"/>
  <c r="AB82" i="2"/>
  <c r="B82" i="2"/>
  <c r="Q81" i="2"/>
  <c r="AC81" i="2"/>
  <c r="B81" i="2"/>
  <c r="AC80" i="2"/>
  <c r="Q80" i="2"/>
  <c r="D80" i="2" s="1"/>
  <c r="E80" i="2" s="1"/>
  <c r="U80" i="2" s="1"/>
  <c r="AA80" i="2"/>
  <c r="B80" i="2"/>
  <c r="Y79" i="2"/>
  <c r="Q79" i="2"/>
  <c r="D79" i="2" s="1"/>
  <c r="AC79" i="2"/>
  <c r="B79" i="2"/>
  <c r="AC78" i="2"/>
  <c r="Q78" i="2"/>
  <c r="D78" i="2" s="1"/>
  <c r="E78" i="2" s="1"/>
  <c r="AA78" i="2"/>
  <c r="B78" i="2"/>
  <c r="Q77" i="2"/>
  <c r="D77" i="2" s="1"/>
  <c r="B77" i="2"/>
  <c r="AC76" i="2"/>
  <c r="R76" i="2"/>
  <c r="AA76" i="2"/>
  <c r="B76" i="2"/>
  <c r="Y75" i="2"/>
  <c r="Q75" i="2"/>
  <c r="W75" i="2"/>
  <c r="B75" i="2"/>
  <c r="AC74" i="2"/>
  <c r="Q74" i="2"/>
  <c r="D74" i="2" s="1"/>
  <c r="E74" i="2" s="1"/>
  <c r="AA74" i="2"/>
  <c r="B74" i="2"/>
  <c r="Y73" i="2"/>
  <c r="Q73" i="2"/>
  <c r="D73" i="2" s="1"/>
  <c r="W73" i="2"/>
  <c r="B73" i="2"/>
  <c r="AC72" i="2"/>
  <c r="R72" i="2"/>
  <c r="AA72" i="2"/>
  <c r="B72" i="2"/>
  <c r="Y71" i="2"/>
  <c r="Q71" i="2"/>
  <c r="D71" i="2" s="1"/>
  <c r="B71" i="2"/>
  <c r="Q70" i="2"/>
  <c r="D70" i="2" s="1"/>
  <c r="E70" i="2" s="1"/>
  <c r="AC70" i="2"/>
  <c r="B70" i="2"/>
  <c r="Q69" i="2"/>
  <c r="D69" i="2" s="1"/>
  <c r="B69" i="2"/>
  <c r="Q68" i="2"/>
  <c r="D68" i="2" s="1"/>
  <c r="E68" i="2" s="1"/>
  <c r="U68" i="2" s="1"/>
  <c r="B68" i="2"/>
  <c r="Q67" i="2"/>
  <c r="D67" i="2" s="1"/>
  <c r="E67" i="2" s="1"/>
  <c r="V67" i="2" s="1"/>
  <c r="Y67" i="2"/>
  <c r="W67" i="2"/>
  <c r="B67" i="2"/>
  <c r="Q66" i="2"/>
  <c r="D66" i="2" s="1"/>
  <c r="E66" i="2" s="1"/>
  <c r="AB66" i="2" s="1"/>
  <c r="AC66" i="2"/>
  <c r="B66" i="2"/>
  <c r="Q65" i="2"/>
  <c r="D65" i="2" s="1"/>
  <c r="AC65" i="2"/>
  <c r="E65" i="2"/>
  <c r="AB65" i="2" s="1"/>
  <c r="B65" i="2"/>
  <c r="Q64" i="2"/>
  <c r="D64" i="2" s="1"/>
  <c r="E64" i="2" s="1"/>
  <c r="X64" i="2" s="1"/>
  <c r="AC64" i="2"/>
  <c r="B64" i="2"/>
  <c r="Z63" i="2"/>
  <c r="Y63" i="2"/>
  <c r="AC63" i="2"/>
  <c r="B63" i="2"/>
  <c r="Z62" i="2"/>
  <c r="Q62" i="2"/>
  <c r="D62" i="2" s="1"/>
  <c r="AC62" i="2"/>
  <c r="E62" i="2"/>
  <c r="X62" i="2" s="1"/>
  <c r="B62" i="2"/>
  <c r="Z61" i="2"/>
  <c r="Q61" i="2"/>
  <c r="D61" i="2" s="1"/>
  <c r="E61" i="2" s="1"/>
  <c r="W61" i="2" s="1"/>
  <c r="Y61" i="2"/>
  <c r="AC61" i="2"/>
  <c r="B61" i="2"/>
  <c r="Q60" i="2"/>
  <c r="D60" i="2" s="1"/>
  <c r="Z60" i="2"/>
  <c r="B60" i="2"/>
  <c r="Q59" i="2"/>
  <c r="D59" i="2" s="1"/>
  <c r="AC59" i="2"/>
  <c r="B59" i="2"/>
  <c r="Q58" i="2"/>
  <c r="D58" i="2" s="1"/>
  <c r="AC58" i="2"/>
  <c r="B58" i="2"/>
  <c r="AB57" i="2"/>
  <c r="Q57" i="2"/>
  <c r="D57" i="2" s="1"/>
  <c r="AA57" i="2"/>
  <c r="X57" i="2"/>
  <c r="B57" i="2"/>
  <c r="Q56" i="2"/>
  <c r="D56" i="2" s="1"/>
  <c r="X56" i="2"/>
  <c r="B56" i="2"/>
  <c r="R55" i="2"/>
  <c r="Q55" i="2"/>
  <c r="AB55" i="2"/>
  <c r="AA55" i="2"/>
  <c r="D55" i="2"/>
  <c r="B55" i="2"/>
  <c r="Q54" i="2"/>
  <c r="D54" i="2" s="1"/>
  <c r="B54" i="2"/>
  <c r="Q53" i="2"/>
  <c r="D53" i="2" s="1"/>
  <c r="AB53" i="2"/>
  <c r="AA53" i="2"/>
  <c r="B53" i="2"/>
  <c r="B52" i="2"/>
  <c r="R51" i="2"/>
  <c r="Q51" i="2"/>
  <c r="AB51" i="2"/>
  <c r="Z51" i="2"/>
  <c r="D51" i="2"/>
  <c r="B51" i="2"/>
  <c r="X50" i="2"/>
  <c r="Q50" i="2"/>
  <c r="D50" i="2" s="1"/>
  <c r="B50" i="2"/>
  <c r="Q49" i="2"/>
  <c r="D49" i="2" s="1"/>
  <c r="AB49" i="2"/>
  <c r="Z49" i="2"/>
  <c r="B49" i="2"/>
  <c r="Q48" i="2"/>
  <c r="D48" i="2" s="1"/>
  <c r="B48" i="2"/>
  <c r="Q47" i="2"/>
  <c r="D47" i="2"/>
  <c r="B47" i="2"/>
  <c r="X46" i="2"/>
  <c r="Q46" i="2"/>
  <c r="D46" i="2" s="1"/>
  <c r="B46" i="2"/>
  <c r="Q45" i="2"/>
  <c r="D45" i="2" s="1"/>
  <c r="AB45" i="2"/>
  <c r="Z45" i="2"/>
  <c r="Y45" i="2"/>
  <c r="W45" i="2"/>
  <c r="B45" i="2"/>
  <c r="Q44" i="2"/>
  <c r="D44" i="2" s="1"/>
  <c r="B44" i="2"/>
  <c r="Q43" i="2"/>
  <c r="D43" i="2" s="1"/>
  <c r="AB43" i="2"/>
  <c r="B43" i="2"/>
  <c r="X42" i="2"/>
  <c r="R42" i="2"/>
  <c r="B42" i="2"/>
  <c r="R41" i="2"/>
  <c r="Q41" i="2"/>
  <c r="AB41" i="2"/>
  <c r="D41" i="2"/>
  <c r="B41" i="2"/>
  <c r="Q40" i="2"/>
  <c r="D40" i="2" s="1"/>
  <c r="B40" i="2"/>
  <c r="Q39" i="2"/>
  <c r="D39" i="2" s="1"/>
  <c r="AB39" i="2"/>
  <c r="B39" i="2"/>
  <c r="Q38" i="2"/>
  <c r="D38" i="2" s="1"/>
  <c r="B38" i="2"/>
  <c r="AB37" i="2"/>
  <c r="R37" i="2"/>
  <c r="Q37" i="2"/>
  <c r="AA37" i="2"/>
  <c r="D37" i="2"/>
  <c r="E37" i="2" s="1"/>
  <c r="B37" i="2"/>
  <c r="Q36" i="2"/>
  <c r="D36" i="2" s="1"/>
  <c r="E36" i="2" s="1"/>
  <c r="AC36" i="2"/>
  <c r="B36" i="2"/>
  <c r="Q35" i="2"/>
  <c r="D35" i="2" s="1"/>
  <c r="E35" i="2" s="1"/>
  <c r="AB35" i="2"/>
  <c r="B35" i="2"/>
  <c r="Q34" i="2"/>
  <c r="D34" i="2" s="1"/>
  <c r="E34" i="2" s="1"/>
  <c r="U34" i="2" s="1"/>
  <c r="AC34" i="2"/>
  <c r="B34" i="2"/>
  <c r="Q33" i="2"/>
  <c r="D33" i="2" s="1"/>
  <c r="E33" i="2" s="1"/>
  <c r="V33" i="2" s="1"/>
  <c r="AB33" i="2"/>
  <c r="B33" i="2"/>
  <c r="Q32" i="2"/>
  <c r="D32" i="2" s="1"/>
  <c r="E32" i="2" s="1"/>
  <c r="AC32" i="2"/>
  <c r="B32" i="2"/>
  <c r="Q31" i="2"/>
  <c r="D31" i="2" s="1"/>
  <c r="W31" i="2"/>
  <c r="AC31" i="2"/>
  <c r="B31" i="2"/>
  <c r="Q30" i="2"/>
  <c r="D30" i="2" s="1"/>
  <c r="AA30" i="2"/>
  <c r="Z30" i="2"/>
  <c r="Y30" i="2"/>
  <c r="X30" i="2"/>
  <c r="B30" i="2"/>
  <c r="T29" i="2"/>
  <c r="AC29" i="2"/>
  <c r="Q29" i="2"/>
  <c r="D29" i="2"/>
  <c r="B29" i="2"/>
  <c r="Q28" i="2"/>
  <c r="D28" i="2" s="1"/>
  <c r="Y28" i="2"/>
  <c r="AA28" i="2"/>
  <c r="AC28" i="2"/>
  <c r="B28" i="2"/>
  <c r="Q27" i="2"/>
  <c r="AC27" i="2"/>
  <c r="AB27" i="2"/>
  <c r="AA27" i="2"/>
  <c r="Y27" i="2"/>
  <c r="D27" i="2"/>
  <c r="B27" i="2"/>
  <c r="Q26" i="2"/>
  <c r="D26" i="2" s="1"/>
  <c r="Y26" i="2"/>
  <c r="AA26" i="2"/>
  <c r="W26" i="2"/>
  <c r="AC26" i="2"/>
  <c r="B26" i="2"/>
  <c r="Q25" i="2"/>
  <c r="D25" i="2" s="1"/>
  <c r="AC25" i="2"/>
  <c r="AB25" i="2"/>
  <c r="AA25" i="2"/>
  <c r="Y25" i="2"/>
  <c r="B25" i="2"/>
  <c r="Q24" i="2"/>
  <c r="D24" i="2" s="1"/>
  <c r="Y24" i="2"/>
  <c r="AA24" i="2"/>
  <c r="W24" i="2"/>
  <c r="AC24" i="2"/>
  <c r="B24" i="2"/>
  <c r="Q23" i="2"/>
  <c r="D23" i="2" s="1"/>
  <c r="AC23" i="2"/>
  <c r="AB23" i="2"/>
  <c r="AA23" i="2"/>
  <c r="Y23" i="2"/>
  <c r="B23" i="2"/>
  <c r="Q22" i="2"/>
  <c r="D22" i="2" s="1"/>
  <c r="Y22" i="2"/>
  <c r="AA22" i="2"/>
  <c r="W22" i="2"/>
  <c r="AC22" i="2"/>
  <c r="B22" i="2"/>
  <c r="Q21" i="2"/>
  <c r="D21" i="2" s="1"/>
  <c r="AC21" i="2"/>
  <c r="AB21" i="2"/>
  <c r="AA21" i="2"/>
  <c r="Y21" i="2"/>
  <c r="B21" i="2"/>
  <c r="Q20" i="2"/>
  <c r="D20" i="2" s="1"/>
  <c r="Y20" i="2"/>
  <c r="AA20" i="2"/>
  <c r="W20" i="2"/>
  <c r="AC20" i="2"/>
  <c r="B20" i="2"/>
  <c r="Q19" i="2"/>
  <c r="D19" i="2" s="1"/>
  <c r="AC19" i="2"/>
  <c r="AB19" i="2"/>
  <c r="AA19" i="2"/>
  <c r="B19" i="2"/>
  <c r="Q18" i="2"/>
  <c r="D18" i="2" s="1"/>
  <c r="Y18" i="2"/>
  <c r="AA18" i="2"/>
  <c r="W18" i="2"/>
  <c r="AC18" i="2"/>
  <c r="B18" i="2"/>
  <c r="Q17" i="2"/>
  <c r="D17" i="2" s="1"/>
  <c r="AC17" i="2"/>
  <c r="AB17" i="2"/>
  <c r="AA17" i="2"/>
  <c r="B17" i="2"/>
  <c r="Q16" i="2"/>
  <c r="D16" i="2" s="1"/>
  <c r="AA16" i="2"/>
  <c r="AC16" i="2"/>
  <c r="B16" i="2"/>
  <c r="Q15" i="2"/>
  <c r="D15" i="2" s="1"/>
  <c r="AC15" i="2"/>
  <c r="AB15" i="2"/>
  <c r="Y15" i="2"/>
  <c r="B15" i="2"/>
  <c r="Q14" i="2"/>
  <c r="D14" i="2" s="1"/>
  <c r="AA14" i="2"/>
  <c r="AC14" i="2"/>
  <c r="B14" i="2"/>
  <c r="AC13" i="2"/>
  <c r="AB13" i="2"/>
  <c r="Y13" i="2"/>
  <c r="D13" i="2"/>
  <c r="B13" i="2"/>
  <c r="S12" i="2"/>
  <c r="X12" i="2"/>
  <c r="AC12" i="2"/>
  <c r="B12" i="2"/>
  <c r="Q11" i="2"/>
  <c r="D11" i="2" s="1"/>
  <c r="AB11" i="2"/>
  <c r="AA11" i="2"/>
  <c r="B11" i="2"/>
  <c r="Q10" i="2"/>
  <c r="D10" i="2" s="1"/>
  <c r="AC10" i="2"/>
  <c r="B10" i="2"/>
  <c r="R9" i="2"/>
  <c r="AB9" i="2"/>
  <c r="AA9" i="2"/>
  <c r="D9" i="2"/>
  <c r="B9" i="2"/>
  <c r="R8" i="2"/>
  <c r="AC8" i="2"/>
  <c r="B8" i="2"/>
  <c r="Q7" i="2"/>
  <c r="D7" i="2" s="1"/>
  <c r="AB7" i="2"/>
  <c r="AA7" i="2"/>
  <c r="B7" i="2"/>
  <c r="Q6" i="2"/>
  <c r="D6" i="2" s="1"/>
  <c r="X6" i="2"/>
  <c r="Z6" i="2"/>
  <c r="AC6" i="2"/>
  <c r="B6" i="2"/>
  <c r="Q5" i="2"/>
  <c r="D5" i="2" s="1"/>
  <c r="AB5" i="2"/>
  <c r="AA5" i="2"/>
  <c r="B5" i="2"/>
  <c r="Q4" i="2"/>
  <c r="D4" i="2" s="1"/>
  <c r="X4" i="2"/>
  <c r="Z4" i="2"/>
  <c r="AC4" i="2"/>
  <c r="B4" i="2"/>
  <c r="Q3" i="2"/>
  <c r="AB3" i="2"/>
  <c r="AA3" i="2"/>
  <c r="D3" i="2"/>
  <c r="B3" i="2"/>
  <c r="E25" i="2" l="1"/>
  <c r="U25" i="2" s="1"/>
  <c r="U32" i="2"/>
  <c r="V32" i="2"/>
  <c r="Z65" i="2"/>
  <c r="E91" i="2"/>
  <c r="R91" i="2" s="1"/>
  <c r="E89" i="2"/>
  <c r="R89" i="2" s="1"/>
  <c r="E21" i="2"/>
  <c r="U21" i="2" s="1"/>
  <c r="W35" i="2"/>
  <c r="V35" i="2"/>
  <c r="E97" i="2"/>
  <c r="R97" i="2" s="1"/>
  <c r="Z64" i="2"/>
  <c r="T15" i="2"/>
  <c r="T27" i="2"/>
  <c r="Z66" i="2"/>
  <c r="E15" i="2"/>
  <c r="W15" i="2" s="1"/>
  <c r="E19" i="2"/>
  <c r="Y19" i="2" s="1"/>
  <c r="E27" i="2"/>
  <c r="U27" i="2" s="1"/>
  <c r="E17" i="2"/>
  <c r="Y17" i="2" s="1"/>
  <c r="E23" i="2"/>
  <c r="V23" i="2" s="1"/>
  <c r="U74" i="2"/>
  <c r="T13" i="2"/>
  <c r="E13" i="2"/>
  <c r="E29" i="2"/>
  <c r="W29" i="2" s="1"/>
  <c r="E28" i="2"/>
  <c r="T28" i="2" s="1"/>
  <c r="E18" i="2"/>
  <c r="E6" i="2"/>
  <c r="S6" i="2" s="1"/>
  <c r="E26" i="2"/>
  <c r="S26" i="2" s="1"/>
  <c r="T26" i="2"/>
  <c r="E10" i="2"/>
  <c r="T10" i="2" s="1"/>
  <c r="E16" i="2"/>
  <c r="E24" i="2"/>
  <c r="S24" i="2" s="1"/>
  <c r="T24" i="2"/>
  <c r="R24" i="2"/>
  <c r="E31" i="2"/>
  <c r="E4" i="2"/>
  <c r="R4" i="2" s="1"/>
  <c r="E14" i="2"/>
  <c r="T14" i="2" s="1"/>
  <c r="S14" i="2"/>
  <c r="E22" i="2"/>
  <c r="T22" i="2" s="1"/>
  <c r="E20" i="2"/>
  <c r="T20" i="2" s="1"/>
  <c r="R30" i="2"/>
  <c r="E30" i="2"/>
  <c r="T30" i="2" s="1"/>
  <c r="Y12" i="2"/>
  <c r="Y36" i="2"/>
  <c r="E3" i="2"/>
  <c r="V3" i="2" s="1"/>
  <c r="AC3" i="2"/>
  <c r="Y4" i="2"/>
  <c r="E5" i="2"/>
  <c r="S5" i="2" s="1"/>
  <c r="AC5" i="2"/>
  <c r="Y6" i="2"/>
  <c r="E7" i="2"/>
  <c r="AC7" i="2"/>
  <c r="Q8" i="2"/>
  <c r="E9" i="2"/>
  <c r="S9" i="2" s="1"/>
  <c r="AC9" i="2"/>
  <c r="E11" i="2"/>
  <c r="U11" i="2" s="1"/>
  <c r="AC11" i="2"/>
  <c r="R12" i="2"/>
  <c r="Z12" i="2"/>
  <c r="V13" i="2"/>
  <c r="V15" i="2"/>
  <c r="V17" i="2"/>
  <c r="Z18" i="2"/>
  <c r="V19" i="2"/>
  <c r="Z20" i="2"/>
  <c r="V21" i="2"/>
  <c r="Z22" i="2"/>
  <c r="Z24" i="2"/>
  <c r="V25" i="2"/>
  <c r="Z26" i="2"/>
  <c r="V27" i="2"/>
  <c r="Z28" i="2"/>
  <c r="X29" i="2"/>
  <c r="AB30" i="2"/>
  <c r="Y31" i="2"/>
  <c r="AB32" i="2"/>
  <c r="Y32" i="2"/>
  <c r="W32" i="2"/>
  <c r="AC33" i="2"/>
  <c r="W33" i="2"/>
  <c r="AB34" i="2"/>
  <c r="Y34" i="2"/>
  <c r="W34" i="2"/>
  <c r="AC35" i="2"/>
  <c r="AB36" i="2"/>
  <c r="AA36" i="2"/>
  <c r="Z36" i="2"/>
  <c r="X36" i="2"/>
  <c r="E41" i="2"/>
  <c r="AA45" i="2"/>
  <c r="AA49" i="2"/>
  <c r="AA51" i="2"/>
  <c r="X58" i="2"/>
  <c r="U15" i="2"/>
  <c r="U17" i="2"/>
  <c r="X35" i="2"/>
  <c r="U35" i="2"/>
  <c r="U56" i="2"/>
  <c r="E56" i="2"/>
  <c r="R56" i="2" s="1"/>
  <c r="T56" i="2"/>
  <c r="S56" i="2"/>
  <c r="T60" i="2"/>
  <c r="E60" i="2"/>
  <c r="S60" i="2" s="1"/>
  <c r="AA12" i="2"/>
  <c r="W17" i="2"/>
  <c r="W19" i="2"/>
  <c r="W21" i="2"/>
  <c r="W23" i="2"/>
  <c r="W25" i="2"/>
  <c r="W27" i="2"/>
  <c r="Y29" i="2"/>
  <c r="AC30" i="2"/>
  <c r="Z31" i="2"/>
  <c r="X32" i="2"/>
  <c r="Y33" i="2"/>
  <c r="X34" i="2"/>
  <c r="Y35" i="2"/>
  <c r="AC38" i="2"/>
  <c r="AB38" i="2"/>
  <c r="AA38" i="2"/>
  <c r="Z38" i="2"/>
  <c r="Y38" i="2"/>
  <c r="AC41" i="2"/>
  <c r="T7" i="2"/>
  <c r="T9" i="2"/>
  <c r="E58" i="2"/>
  <c r="T58" i="2" s="1"/>
  <c r="R58" i="2"/>
  <c r="AA4" i="2"/>
  <c r="AA6" i="2"/>
  <c r="W7" i="2"/>
  <c r="W9" i="2"/>
  <c r="AB12" i="2"/>
  <c r="X13" i="2"/>
  <c r="AB14" i="2"/>
  <c r="X15" i="2"/>
  <c r="AB16" i="2"/>
  <c r="X17" i="2"/>
  <c r="AB18" i="2"/>
  <c r="X19" i="2"/>
  <c r="AB20" i="2"/>
  <c r="X21" i="2"/>
  <c r="AB22" i="2"/>
  <c r="AB24" i="2"/>
  <c r="X25" i="2"/>
  <c r="AB26" i="2"/>
  <c r="X27" i="2"/>
  <c r="AB28" i="2"/>
  <c r="Z29" i="2"/>
  <c r="AA31" i="2"/>
  <c r="Z32" i="2"/>
  <c r="Z33" i="2"/>
  <c r="Z34" i="2"/>
  <c r="Z35" i="2"/>
  <c r="S37" i="2"/>
  <c r="U39" i="2"/>
  <c r="E39" i="2"/>
  <c r="V39" i="2" s="1"/>
  <c r="Z39" i="2"/>
  <c r="U40" i="2"/>
  <c r="E40" i="2"/>
  <c r="R40" i="2" s="1"/>
  <c r="T40" i="2"/>
  <c r="S40" i="2"/>
  <c r="E43" i="2"/>
  <c r="R43" i="2" s="1"/>
  <c r="R45" i="2"/>
  <c r="E45" i="2"/>
  <c r="S45" i="2" s="1"/>
  <c r="Y47" i="2"/>
  <c r="V47" i="2"/>
  <c r="E47" i="2"/>
  <c r="R47" i="2" s="1"/>
  <c r="E49" i="2"/>
  <c r="S49" i="2" s="1"/>
  <c r="E51" i="2"/>
  <c r="S51" i="2" s="1"/>
  <c r="R53" i="2"/>
  <c r="E53" i="2"/>
  <c r="U55" i="2"/>
  <c r="E55" i="2"/>
  <c r="S55" i="2" s="1"/>
  <c r="U19" i="2"/>
  <c r="V34" i="2"/>
  <c r="AC40" i="2"/>
  <c r="AB40" i="2"/>
  <c r="AA40" i="2"/>
  <c r="Z40" i="2"/>
  <c r="AB4" i="2"/>
  <c r="X5" i="2"/>
  <c r="AB6" i="2"/>
  <c r="X7" i="2"/>
  <c r="D8" i="2"/>
  <c r="AB8" i="2"/>
  <c r="X11" i="2"/>
  <c r="D12" i="2"/>
  <c r="Q13" i="2"/>
  <c r="AA29" i="2"/>
  <c r="AB31" i="2"/>
  <c r="T32" i="2"/>
  <c r="AA32" i="2"/>
  <c r="AA33" i="2"/>
  <c r="T34" i="2"/>
  <c r="AA34" i="2"/>
  <c r="AA35" i="2"/>
  <c r="T36" i="2"/>
  <c r="S36" i="2"/>
  <c r="T37" i="2"/>
  <c r="AC39" i="2"/>
  <c r="AA39" i="2"/>
  <c r="AC43" i="2"/>
  <c r="AC44" i="2"/>
  <c r="AC46" i="2"/>
  <c r="AC47" i="2"/>
  <c r="AC48" i="2"/>
  <c r="AC49" i="2"/>
  <c r="AC50" i="2"/>
  <c r="X51" i="2"/>
  <c r="X53" i="2"/>
  <c r="AB54" i="2"/>
  <c r="E57" i="2"/>
  <c r="S57" i="2" s="1"/>
  <c r="E59" i="2"/>
  <c r="Y59" i="2" s="1"/>
  <c r="X68" i="2"/>
  <c r="V68" i="2"/>
  <c r="W80" i="2"/>
  <c r="V80" i="2"/>
  <c r="Y3" i="2"/>
  <c r="Y5" i="2"/>
  <c r="Y7" i="2"/>
  <c r="Q9" i="2"/>
  <c r="Y9" i="2"/>
  <c r="Y11" i="2"/>
  <c r="R13" i="2"/>
  <c r="Z13" i="2"/>
  <c r="R15" i="2"/>
  <c r="Z15" i="2"/>
  <c r="R17" i="2"/>
  <c r="Z17" i="2"/>
  <c r="R19" i="2"/>
  <c r="Z19" i="2"/>
  <c r="R21" i="2"/>
  <c r="Z21" i="2"/>
  <c r="R23" i="2"/>
  <c r="Z23" i="2"/>
  <c r="R25" i="2"/>
  <c r="Z25" i="2"/>
  <c r="R27" i="2"/>
  <c r="Z27" i="2"/>
  <c r="AB29" i="2"/>
  <c r="R32" i="2"/>
  <c r="R33" i="2"/>
  <c r="R34" i="2"/>
  <c r="R35" i="2"/>
  <c r="R36" i="2"/>
  <c r="V37" i="2"/>
  <c r="U37" i="2"/>
  <c r="Z37" i="2"/>
  <c r="E38" i="2"/>
  <c r="U38" i="2" s="1"/>
  <c r="AC42" i="2"/>
  <c r="W44" i="2"/>
  <c r="W46" i="2"/>
  <c r="W48" i="2"/>
  <c r="AB52" i="2"/>
  <c r="AC54" i="2"/>
  <c r="AB56" i="2"/>
  <c r="AB58" i="2"/>
  <c r="AC60" i="2"/>
  <c r="W78" i="2"/>
  <c r="V78" i="2"/>
  <c r="W36" i="2"/>
  <c r="R3" i="2"/>
  <c r="Z3" i="2"/>
  <c r="R5" i="2"/>
  <c r="Z5" i="2"/>
  <c r="R7" i="2"/>
  <c r="Z7" i="2"/>
  <c r="Z9" i="2"/>
  <c r="R11" i="2"/>
  <c r="Z11" i="2"/>
  <c r="S13" i="2"/>
  <c r="AA13" i="2"/>
  <c r="S15" i="2"/>
  <c r="AA15" i="2"/>
  <c r="S17" i="2"/>
  <c r="S19" i="2"/>
  <c r="S21" i="2"/>
  <c r="S23" i="2"/>
  <c r="S25" i="2"/>
  <c r="S27" i="2"/>
  <c r="U29" i="2"/>
  <c r="S32" i="2"/>
  <c r="S33" i="2"/>
  <c r="S34" i="2"/>
  <c r="S35" i="2"/>
  <c r="U36" i="2"/>
  <c r="Y37" i="2"/>
  <c r="W52" i="2"/>
  <c r="AC56" i="2"/>
  <c r="W58" i="2"/>
  <c r="Y60" i="2"/>
  <c r="AA70" i="2"/>
  <c r="U70" i="2"/>
  <c r="S70" i="2"/>
  <c r="U78" i="2"/>
  <c r="T5" i="2"/>
  <c r="X33" i="2"/>
  <c r="U33" i="2"/>
  <c r="T33" i="2"/>
  <c r="T35" i="2"/>
  <c r="V36" i="2"/>
  <c r="Y39" i="2"/>
  <c r="E44" i="2"/>
  <c r="S44" i="2" s="1"/>
  <c r="E46" i="2"/>
  <c r="R46" i="2" s="1"/>
  <c r="S46" i="2"/>
  <c r="E48" i="2"/>
  <c r="S48" i="2" s="1"/>
  <c r="E50" i="2"/>
  <c r="R50" i="2" s="1"/>
  <c r="S50" i="2"/>
  <c r="E54" i="2"/>
  <c r="U54" i="2" s="1"/>
  <c r="T54" i="2"/>
  <c r="X74" i="2"/>
  <c r="W74" i="2"/>
  <c r="AC37" i="2"/>
  <c r="Q42" i="2"/>
  <c r="Y42" i="2"/>
  <c r="Y44" i="2"/>
  <c r="AC45" i="2"/>
  <c r="Y46" i="2"/>
  <c r="Y48" i="2"/>
  <c r="Y50" i="2"/>
  <c r="AC51" i="2"/>
  <c r="Q52" i="2"/>
  <c r="Y52" i="2"/>
  <c r="AC53" i="2"/>
  <c r="AC55" i="2"/>
  <c r="AC57" i="2"/>
  <c r="Y58" i="2"/>
  <c r="AA60" i="2"/>
  <c r="T61" i="2"/>
  <c r="AA61" i="2"/>
  <c r="T62" i="2"/>
  <c r="AA62" i="2"/>
  <c r="Q63" i="2"/>
  <c r="AA63" i="2"/>
  <c r="T64" i="2"/>
  <c r="AA64" i="2"/>
  <c r="X65" i="2"/>
  <c r="T65" i="2"/>
  <c r="AA65" i="2"/>
  <c r="T66" i="2"/>
  <c r="X66" i="2"/>
  <c r="AA66" i="2"/>
  <c r="T67" i="2"/>
  <c r="S67" i="2"/>
  <c r="Z42" i="2"/>
  <c r="Z44" i="2"/>
  <c r="Z46" i="2"/>
  <c r="Z48" i="2"/>
  <c r="Z50" i="2"/>
  <c r="R52" i="2"/>
  <c r="Z52" i="2"/>
  <c r="Z56" i="2"/>
  <c r="Z58" i="2"/>
  <c r="R61" i="2"/>
  <c r="R62" i="2"/>
  <c r="R63" i="2"/>
  <c r="R64" i="2"/>
  <c r="R65" i="2"/>
  <c r="R66" i="2"/>
  <c r="R67" i="2"/>
  <c r="AB68" i="2"/>
  <c r="Y68" i="2"/>
  <c r="W68" i="2"/>
  <c r="Z68" i="2"/>
  <c r="E69" i="2"/>
  <c r="T69" i="2" s="1"/>
  <c r="X93" i="2"/>
  <c r="V93" i="2"/>
  <c r="U93" i="2"/>
  <c r="S93" i="2"/>
  <c r="W37" i="2"/>
  <c r="AA42" i="2"/>
  <c r="AA44" i="2"/>
  <c r="AA46" i="2"/>
  <c r="AA48" i="2"/>
  <c r="AA50" i="2"/>
  <c r="AA52" i="2"/>
  <c r="W53" i="2"/>
  <c r="AA54" i="2"/>
  <c r="AA56" i="2"/>
  <c r="AA58" i="2"/>
  <c r="S61" i="2"/>
  <c r="S62" i="2"/>
  <c r="S64" i="2"/>
  <c r="S65" i="2"/>
  <c r="S66" i="2"/>
  <c r="AA68" i="2"/>
  <c r="X71" i="2"/>
  <c r="AC84" i="2"/>
  <c r="AB84" i="2"/>
  <c r="D84" i="2"/>
  <c r="Q84" i="2"/>
  <c r="AC85" i="2"/>
  <c r="U86" i="2"/>
  <c r="X86" i="2"/>
  <c r="V91" i="2"/>
  <c r="U91" i="2"/>
  <c r="S91" i="2"/>
  <c r="Y93" i="2"/>
  <c r="U94" i="2"/>
  <c r="W94" i="2"/>
  <c r="Y99" i="2"/>
  <c r="AC100" i="2"/>
  <c r="AB100" i="2"/>
  <c r="X37" i="2"/>
  <c r="D42" i="2"/>
  <c r="AB42" i="2"/>
  <c r="AB44" i="2"/>
  <c r="AB46" i="2"/>
  <c r="AB48" i="2"/>
  <c r="AB50" i="2"/>
  <c r="D52" i="2"/>
  <c r="U61" i="2"/>
  <c r="U62" i="2"/>
  <c r="U64" i="2"/>
  <c r="U65" i="2"/>
  <c r="U66" i="2"/>
  <c r="AC68" i="2"/>
  <c r="AB70" i="2"/>
  <c r="T70" i="2"/>
  <c r="Z70" i="2"/>
  <c r="R70" i="2"/>
  <c r="Y70" i="2"/>
  <c r="X70" i="2"/>
  <c r="W70" i="2"/>
  <c r="V70" i="2"/>
  <c r="AB72" i="2"/>
  <c r="X73" i="2"/>
  <c r="AB74" i="2"/>
  <c r="AC75" i="2"/>
  <c r="AB76" i="2"/>
  <c r="AC77" i="2"/>
  <c r="AB78" i="2"/>
  <c r="X79" i="2"/>
  <c r="AB80" i="2"/>
  <c r="AB81" i="2"/>
  <c r="AC82" i="2"/>
  <c r="AC86" i="2"/>
  <c r="AB86" i="2"/>
  <c r="AA86" i="2"/>
  <c r="Z86" i="2"/>
  <c r="Y86" i="2"/>
  <c r="W86" i="2"/>
  <c r="AC87" i="2"/>
  <c r="W89" i="2"/>
  <c r="V89" i="2"/>
  <c r="U89" i="2"/>
  <c r="S89" i="2"/>
  <c r="Y91" i="2"/>
  <c r="AC92" i="2"/>
  <c r="D92" i="2"/>
  <c r="Q92" i="2"/>
  <c r="AC94" i="2"/>
  <c r="AB94" i="2"/>
  <c r="AA94" i="2"/>
  <c r="Z94" i="2"/>
  <c r="Y94" i="2"/>
  <c r="X94" i="2"/>
  <c r="X95" i="2"/>
  <c r="U96" i="2"/>
  <c r="S96" i="2"/>
  <c r="R96" i="2"/>
  <c r="X96" i="2"/>
  <c r="W96" i="2"/>
  <c r="X97" i="2"/>
  <c r="V97" i="2"/>
  <c r="U97" i="2"/>
  <c r="S97" i="2"/>
  <c r="Y51" i="2"/>
  <c r="AC52" i="2"/>
  <c r="Y53" i="2"/>
  <c r="Y57" i="2"/>
  <c r="V61" i="2"/>
  <c r="V62" i="2"/>
  <c r="V64" i="2"/>
  <c r="V65" i="2"/>
  <c r="V66" i="2"/>
  <c r="X67" i="2"/>
  <c r="U67" i="2"/>
  <c r="T68" i="2"/>
  <c r="AC88" i="2"/>
  <c r="AB88" i="2"/>
  <c r="AA88" i="2"/>
  <c r="Z88" i="2"/>
  <c r="Y88" i="2"/>
  <c r="X88" i="2"/>
  <c r="AC90" i="2"/>
  <c r="AB90" i="2"/>
  <c r="D90" i="2"/>
  <c r="AA90" i="2"/>
  <c r="Z90" i="2"/>
  <c r="Y90" i="2"/>
  <c r="Q90" i="2"/>
  <c r="W90" i="2"/>
  <c r="AC96" i="2"/>
  <c r="AB96" i="2"/>
  <c r="AA96" i="2"/>
  <c r="Z96" i="2"/>
  <c r="AC98" i="2"/>
  <c r="AB98" i="2"/>
  <c r="D98" i="2"/>
  <c r="AA98" i="2"/>
  <c r="Z98" i="2"/>
  <c r="Y98" i="2"/>
  <c r="Q98" i="2"/>
  <c r="W98" i="2"/>
  <c r="Z53" i="2"/>
  <c r="Z57" i="2"/>
  <c r="AB60" i="2"/>
  <c r="W60" i="2"/>
  <c r="X61" i="2"/>
  <c r="AB61" i="2"/>
  <c r="AB62" i="2"/>
  <c r="W62" i="2"/>
  <c r="AB63" i="2"/>
  <c r="D63" i="2"/>
  <c r="W63" i="2"/>
  <c r="AB64" i="2"/>
  <c r="W64" i="2"/>
  <c r="W65" i="2"/>
  <c r="W66" i="2"/>
  <c r="AC67" i="2"/>
  <c r="AB67" i="2"/>
  <c r="AA67" i="2"/>
  <c r="Z67" i="2"/>
  <c r="R68" i="2"/>
  <c r="E71" i="2"/>
  <c r="T71" i="2" s="1"/>
  <c r="S71" i="2"/>
  <c r="R71" i="2"/>
  <c r="X91" i="2"/>
  <c r="Y62" i="2"/>
  <c r="Y64" i="2"/>
  <c r="Y65" i="2"/>
  <c r="Y66" i="2"/>
  <c r="S68" i="2"/>
  <c r="AC69" i="2"/>
  <c r="AB69" i="2"/>
  <c r="E73" i="2"/>
  <c r="T74" i="2"/>
  <c r="S74" i="2"/>
  <c r="R74" i="2"/>
  <c r="V74" i="2"/>
  <c r="E77" i="2"/>
  <c r="T78" i="2"/>
  <c r="S78" i="2"/>
  <c r="R78" i="2"/>
  <c r="E79" i="2"/>
  <c r="T79" i="2" s="1"/>
  <c r="S79" i="2"/>
  <c r="R79" i="2"/>
  <c r="T80" i="2"/>
  <c r="S80" i="2"/>
  <c r="R80" i="2"/>
  <c r="R93" i="2"/>
  <c r="Z71" i="2"/>
  <c r="Z73" i="2"/>
  <c r="R75" i="2"/>
  <c r="Z75" i="2"/>
  <c r="Z77" i="2"/>
  <c r="Z79" i="2"/>
  <c r="R81" i="2"/>
  <c r="Z81" i="2"/>
  <c r="AA83" i="2"/>
  <c r="AA85" i="2"/>
  <c r="AA89" i="2"/>
  <c r="AA91" i="2"/>
  <c r="AA93" i="2"/>
  <c r="AA95" i="2"/>
  <c r="AA97" i="2"/>
  <c r="AA99" i="2"/>
  <c r="AA71" i="2"/>
  <c r="AA73" i="2"/>
  <c r="AA75" i="2"/>
  <c r="AA77" i="2"/>
  <c r="AA79" i="2"/>
  <c r="AA81" i="2"/>
  <c r="D83" i="2"/>
  <c r="AB83" i="2"/>
  <c r="AB85" i="2"/>
  <c r="AB87" i="2"/>
  <c r="T89" i="2"/>
  <c r="AB89" i="2"/>
  <c r="T91" i="2"/>
  <c r="AB91" i="2"/>
  <c r="T93" i="2"/>
  <c r="AB93" i="2"/>
  <c r="AB95" i="2"/>
  <c r="T97" i="2"/>
  <c r="AB97" i="2"/>
  <c r="D99" i="2"/>
  <c r="AB99" i="2"/>
  <c r="AB71" i="2"/>
  <c r="AB73" i="2"/>
  <c r="D75" i="2"/>
  <c r="AB75" i="2"/>
  <c r="X76" i="2"/>
  <c r="AB77" i="2"/>
  <c r="X78" i="2"/>
  <c r="AB79" i="2"/>
  <c r="X80" i="2"/>
  <c r="D81" i="2"/>
  <c r="AC83" i="2"/>
  <c r="E85" i="2"/>
  <c r="U85" i="2" s="1"/>
  <c r="E87" i="2"/>
  <c r="U87" i="2" s="1"/>
  <c r="AC89" i="2"/>
  <c r="AC91" i="2"/>
  <c r="AC93" i="2"/>
  <c r="E95" i="2"/>
  <c r="U95" i="2" s="1"/>
  <c r="AC95" i="2"/>
  <c r="Y96" i="2"/>
  <c r="AC97" i="2"/>
  <c r="AC99" i="2"/>
  <c r="AC71" i="2"/>
  <c r="Q72" i="2"/>
  <c r="AC73" i="2"/>
  <c r="Y74" i="2"/>
  <c r="Q76" i="2"/>
  <c r="Y76" i="2"/>
  <c r="Y78" i="2"/>
  <c r="Y80" i="2"/>
  <c r="R86" i="2"/>
  <c r="R94" i="2"/>
  <c r="R100" i="2"/>
  <c r="Z72" i="2"/>
  <c r="Z74" i="2"/>
  <c r="Z76" i="2"/>
  <c r="Z78" i="2"/>
  <c r="Z80" i="2"/>
  <c r="AA82" i="2"/>
  <c r="S86" i="2"/>
  <c r="W91" i="2"/>
  <c r="W93" i="2"/>
  <c r="S94" i="2"/>
  <c r="W97" i="2"/>
  <c r="W99" i="2"/>
  <c r="T86" i="2"/>
  <c r="T94" i="2"/>
  <c r="T96" i="2"/>
  <c r="X99" i="2"/>
  <c r="D72" i="2"/>
  <c r="D76" i="2"/>
  <c r="D82" i="2"/>
  <c r="E88" i="2"/>
  <c r="R88" i="2" s="1"/>
  <c r="Q99" i="2"/>
  <c r="E100" i="2"/>
  <c r="U100" i="2" s="1"/>
  <c r="V54" i="2" l="1"/>
  <c r="Z59" i="2"/>
  <c r="R44" i="2"/>
  <c r="W47" i="2"/>
  <c r="R60" i="2"/>
  <c r="T44" i="2"/>
  <c r="S4" i="2"/>
  <c r="R54" i="2"/>
  <c r="R48" i="2"/>
  <c r="U5" i="2"/>
  <c r="T4" i="2"/>
  <c r="X10" i="2"/>
  <c r="S54" i="2"/>
  <c r="T48" i="2"/>
  <c r="S20" i="2"/>
  <c r="U10" i="2"/>
  <c r="X59" i="2"/>
  <c r="V49" i="2"/>
  <c r="S43" i="2"/>
  <c r="T46" i="2"/>
  <c r="R59" i="2"/>
  <c r="T19" i="2"/>
  <c r="T25" i="2"/>
  <c r="T6" i="2"/>
  <c r="AA59" i="2"/>
  <c r="U3" i="2"/>
  <c r="X23" i="2"/>
  <c r="U23" i="2"/>
  <c r="T50" i="2"/>
  <c r="R38" i="2"/>
  <c r="T21" i="2"/>
  <c r="S38" i="2"/>
  <c r="U59" i="2"/>
  <c r="U43" i="2"/>
  <c r="W10" i="2"/>
  <c r="U28" i="2"/>
  <c r="T23" i="2"/>
  <c r="U69" i="2"/>
  <c r="T38" i="2"/>
  <c r="V59" i="2"/>
  <c r="X47" i="2"/>
  <c r="W43" i="2"/>
  <c r="T17" i="2"/>
  <c r="T95" i="2"/>
  <c r="X14" i="2"/>
  <c r="Z47" i="2"/>
  <c r="R6" i="2"/>
  <c r="W13" i="2"/>
  <c r="U13" i="2"/>
  <c r="V29" i="2"/>
  <c r="S88" i="2"/>
  <c r="X31" i="2"/>
  <c r="V31" i="2"/>
  <c r="U31" i="2"/>
  <c r="X16" i="2"/>
  <c r="W16" i="2"/>
  <c r="Y16" i="2"/>
  <c r="Z16" i="2"/>
  <c r="X18" i="2"/>
  <c r="V18" i="2"/>
  <c r="U18" i="2"/>
  <c r="E82" i="2"/>
  <c r="V82" i="2" s="1"/>
  <c r="W95" i="2"/>
  <c r="V95" i="2"/>
  <c r="S95" i="2"/>
  <c r="R95" i="2"/>
  <c r="T85" i="2"/>
  <c r="W79" i="2"/>
  <c r="V79" i="2"/>
  <c r="U79" i="2"/>
  <c r="W54" i="2"/>
  <c r="Z54" i="2"/>
  <c r="Y54" i="2"/>
  <c r="X54" i="2"/>
  <c r="AB59" i="2"/>
  <c r="T59" i="2"/>
  <c r="S59" i="2"/>
  <c r="W8" i="2"/>
  <c r="E8" i="2"/>
  <c r="T8" i="2" s="1"/>
  <c r="V53" i="2"/>
  <c r="U53" i="2"/>
  <c r="T53" i="2"/>
  <c r="R49" i="2"/>
  <c r="V43" i="2"/>
  <c r="Y40" i="2"/>
  <c r="X40" i="2"/>
  <c r="W40" i="2"/>
  <c r="V40" i="2"/>
  <c r="U16" i="2"/>
  <c r="V10" i="2"/>
  <c r="E92" i="2"/>
  <c r="T92" i="2" s="1"/>
  <c r="T76" i="2"/>
  <c r="S76" i="2"/>
  <c r="E76" i="2"/>
  <c r="U76" i="2"/>
  <c r="E90" i="2"/>
  <c r="T90" i="2" s="1"/>
  <c r="S90" i="2"/>
  <c r="W11" i="2"/>
  <c r="V11" i="2"/>
  <c r="X20" i="2"/>
  <c r="V20" i="2"/>
  <c r="U20" i="2"/>
  <c r="Z14" i="2"/>
  <c r="Y14" i="2"/>
  <c r="V16" i="2"/>
  <c r="R28" i="2"/>
  <c r="W88" i="2"/>
  <c r="V88" i="2"/>
  <c r="X77" i="2"/>
  <c r="W77" i="2"/>
  <c r="V77" i="2"/>
  <c r="U77" i="2"/>
  <c r="Y77" i="2"/>
  <c r="V73" i="2"/>
  <c r="U73" i="2"/>
  <c r="S100" i="2"/>
  <c r="E72" i="2"/>
  <c r="T72" i="2" s="1"/>
  <c r="E99" i="2"/>
  <c r="T99" i="2"/>
  <c r="S99" i="2"/>
  <c r="W83" i="2"/>
  <c r="E83" i="2"/>
  <c r="S83" i="2" s="1"/>
  <c r="T83" i="2"/>
  <c r="Y95" i="2"/>
  <c r="R69" i="2"/>
  <c r="S69" i="2"/>
  <c r="V48" i="2"/>
  <c r="U48" i="2"/>
  <c r="X48" i="2"/>
  <c r="V44" i="2"/>
  <c r="U44" i="2"/>
  <c r="X44" i="2"/>
  <c r="W57" i="2"/>
  <c r="V57" i="2"/>
  <c r="U57" i="2"/>
  <c r="T57" i="2"/>
  <c r="S53" i="2"/>
  <c r="AA47" i="2"/>
  <c r="T47" i="2"/>
  <c r="AB47" i="2"/>
  <c r="S47" i="2"/>
  <c r="X43" i="2"/>
  <c r="S58" i="2"/>
  <c r="W5" i="2"/>
  <c r="V5" i="2"/>
  <c r="W30" i="2"/>
  <c r="V30" i="2"/>
  <c r="U30" i="2"/>
  <c r="R22" i="2"/>
  <c r="U14" i="2"/>
  <c r="W4" i="2"/>
  <c r="V4" i="2"/>
  <c r="R10" i="2"/>
  <c r="S3" i="2"/>
  <c r="W6" i="2"/>
  <c r="V6" i="2"/>
  <c r="S28" i="2"/>
  <c r="E81" i="2"/>
  <c r="T81" i="2" s="1"/>
  <c r="T100" i="2"/>
  <c r="V71" i="2"/>
  <c r="U71" i="2"/>
  <c r="W71" i="2"/>
  <c r="W38" i="2"/>
  <c r="V38" i="2"/>
  <c r="X38" i="2"/>
  <c r="W59" i="2"/>
  <c r="R57" i="2"/>
  <c r="T11" i="2"/>
  <c r="W51" i="2"/>
  <c r="V51" i="2"/>
  <c r="U51" i="2"/>
  <c r="T51" i="2"/>
  <c r="U47" i="2"/>
  <c r="X45" i="2"/>
  <c r="V45" i="2"/>
  <c r="U45" i="2"/>
  <c r="T45" i="2"/>
  <c r="X39" i="2"/>
  <c r="W39" i="2"/>
  <c r="R39" i="2"/>
  <c r="T39" i="2"/>
  <c r="S39" i="2"/>
  <c r="W56" i="2"/>
  <c r="V56" i="2"/>
  <c r="Y56" i="2"/>
  <c r="X9" i="2"/>
  <c r="V9" i="2"/>
  <c r="U9" i="2"/>
  <c r="S30" i="2"/>
  <c r="S22" i="2"/>
  <c r="V14" i="2"/>
  <c r="U4" i="2"/>
  <c r="X24" i="2"/>
  <c r="V24" i="2"/>
  <c r="U24" i="2"/>
  <c r="S10" i="2"/>
  <c r="R26" i="2"/>
  <c r="U6" i="2"/>
  <c r="T88" i="2"/>
  <c r="E52" i="2"/>
  <c r="T52" i="2" s="1"/>
  <c r="Y87" i="2"/>
  <c r="X87" i="2"/>
  <c r="W87" i="2"/>
  <c r="V87" i="2"/>
  <c r="AA87" i="2"/>
  <c r="S87" i="2"/>
  <c r="Z87" i="2"/>
  <c r="R87" i="2"/>
  <c r="R77" i="2"/>
  <c r="R73" i="2"/>
  <c r="X69" i="2"/>
  <c r="AA69" i="2"/>
  <c r="Z69" i="2"/>
  <c r="Y69" i="2"/>
  <c r="W69" i="2"/>
  <c r="Z55" i="2"/>
  <c r="Y55" i="2"/>
  <c r="X55" i="2"/>
  <c r="W55" i="2"/>
  <c r="T55" i="2"/>
  <c r="V58" i="2"/>
  <c r="U58" i="2"/>
  <c r="W14" i="2"/>
  <c r="R31" i="2"/>
  <c r="R16" i="2"/>
  <c r="R18" i="2"/>
  <c r="X28" i="2"/>
  <c r="W28" i="2"/>
  <c r="V28" i="2"/>
  <c r="AA100" i="2"/>
  <c r="Z100" i="2"/>
  <c r="Y100" i="2"/>
  <c r="X100" i="2"/>
  <c r="W100" i="2"/>
  <c r="V100" i="2"/>
  <c r="Y85" i="2"/>
  <c r="X85" i="2"/>
  <c r="W85" i="2"/>
  <c r="V85" i="2"/>
  <c r="S85" i="2"/>
  <c r="R85" i="2"/>
  <c r="Z85" i="2"/>
  <c r="S77" i="2"/>
  <c r="S73" i="2"/>
  <c r="E98" i="2"/>
  <c r="T98" i="2" s="1"/>
  <c r="U42" i="2"/>
  <c r="E42" i="2"/>
  <c r="S42" i="2" s="1"/>
  <c r="T42" i="2"/>
  <c r="E12" i="2"/>
  <c r="T12" i="2" s="1"/>
  <c r="U12" i="2"/>
  <c r="Y49" i="2"/>
  <c r="X49" i="2"/>
  <c r="W49" i="2"/>
  <c r="T49" i="2"/>
  <c r="Z41" i="2"/>
  <c r="Y41" i="2"/>
  <c r="X41" i="2"/>
  <c r="W41" i="2"/>
  <c r="V41" i="2"/>
  <c r="S41" i="2"/>
  <c r="T41" i="2"/>
  <c r="AA41" i="2"/>
  <c r="S11" i="2"/>
  <c r="X22" i="2"/>
  <c r="V22" i="2"/>
  <c r="U22" i="2"/>
  <c r="S31" i="2"/>
  <c r="S16" i="2"/>
  <c r="S18" i="2"/>
  <c r="E75" i="2"/>
  <c r="T75" i="2" s="1"/>
  <c r="T87" i="2"/>
  <c r="T77" i="2"/>
  <c r="T73" i="2"/>
  <c r="E63" i="2"/>
  <c r="T63" i="2" s="1"/>
  <c r="S63" i="2"/>
  <c r="U88" i="2"/>
  <c r="E84" i="2"/>
  <c r="U84" i="2" s="1"/>
  <c r="V84" i="2"/>
  <c r="V69" i="2"/>
  <c r="W50" i="2"/>
  <c r="V50" i="2"/>
  <c r="U50" i="2"/>
  <c r="V46" i="2"/>
  <c r="U46" i="2"/>
  <c r="V55" i="2"/>
  <c r="U49" i="2"/>
  <c r="AA43" i="2"/>
  <c r="Z43" i="2"/>
  <c r="Y43" i="2"/>
  <c r="T43" i="2"/>
  <c r="X60" i="2"/>
  <c r="V60" i="2"/>
  <c r="U60" i="2"/>
  <c r="U41" i="2"/>
  <c r="V7" i="2"/>
  <c r="U7" i="2"/>
  <c r="X3" i="2"/>
  <c r="T3" i="2"/>
  <c r="W3" i="2"/>
  <c r="R20" i="2"/>
  <c r="R14" i="2"/>
  <c r="S7" i="2"/>
  <c r="T31" i="2"/>
  <c r="T16" i="2"/>
  <c r="AB10" i="2"/>
  <c r="AA10" i="2"/>
  <c r="Z10" i="2"/>
  <c r="Y10" i="2"/>
  <c r="X26" i="2"/>
  <c r="V26" i="2"/>
  <c r="U26" i="2"/>
  <c r="T18" i="2"/>
  <c r="W82" i="2" l="1"/>
  <c r="U72" i="2"/>
  <c r="S84" i="2"/>
  <c r="S52" i="2"/>
  <c r="S72" i="2"/>
  <c r="V83" i="2"/>
  <c r="U8" i="2"/>
  <c r="S98" i="2"/>
  <c r="T84" i="2"/>
  <c r="V52" i="2"/>
  <c r="U52" i="2"/>
  <c r="X52" i="2"/>
  <c r="V99" i="2"/>
  <c r="U99" i="2"/>
  <c r="V92" i="2"/>
  <c r="Z82" i="2"/>
  <c r="Y82" i="2"/>
  <c r="X82" i="2"/>
  <c r="W92" i="2"/>
  <c r="U98" i="2"/>
  <c r="X98" i="2"/>
  <c r="V98" i="2"/>
  <c r="S75" i="2"/>
  <c r="W12" i="2"/>
  <c r="V12" i="2"/>
  <c r="S81" i="2"/>
  <c r="Y83" i="2"/>
  <c r="X83" i="2"/>
  <c r="Y72" i="2"/>
  <c r="X72" i="2"/>
  <c r="W72" i="2"/>
  <c r="X92" i="2"/>
  <c r="S8" i="2"/>
  <c r="T82" i="2"/>
  <c r="AA84" i="2"/>
  <c r="Z84" i="2"/>
  <c r="Y84" i="2"/>
  <c r="X84" i="2"/>
  <c r="W84" i="2"/>
  <c r="U83" i="2"/>
  <c r="V72" i="2"/>
  <c r="U90" i="2"/>
  <c r="X90" i="2"/>
  <c r="V90" i="2"/>
  <c r="S92" i="2"/>
  <c r="U82" i="2"/>
  <c r="X75" i="2"/>
  <c r="V75" i="2"/>
  <c r="U75" i="2"/>
  <c r="X81" i="2"/>
  <c r="W81" i="2"/>
  <c r="V81" i="2"/>
  <c r="Y81" i="2"/>
  <c r="AA8" i="2"/>
  <c r="Z8" i="2"/>
  <c r="Y8" i="2"/>
  <c r="X8" i="2"/>
  <c r="X63" i="2"/>
  <c r="V63" i="2"/>
  <c r="U63" i="2"/>
  <c r="W42" i="2"/>
  <c r="V42" i="2"/>
  <c r="U81" i="2"/>
  <c r="W76" i="2"/>
  <c r="V76" i="2"/>
  <c r="AB92" i="2"/>
  <c r="AA92" i="2"/>
  <c r="Z92" i="2"/>
  <c r="Y92" i="2"/>
  <c r="U92" i="2"/>
  <c r="V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AD2" authorId="0" shapeId="0" xr:uid="{EA7F4F5B-EC9C-47C9-87BB-999FE9B77BB9}">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will follow Reg HDCP calc</t>
        </r>
      </text>
    </comment>
    <comment ref="Y10" authorId="1" shapeId="0" xr:uid="{1B474451-15C4-423A-8F95-A563BD4641B0}">
      <text>
        <r>
          <rPr>
            <b/>
            <sz val="9"/>
            <color indexed="81"/>
            <rFont val="Tahoma"/>
            <family val="2"/>
          </rPr>
          <t>S&amp;J:</t>
        </r>
        <r>
          <rPr>
            <sz val="9"/>
            <color indexed="81"/>
            <rFont val="Tahoma"/>
            <family val="2"/>
          </rPr>
          <t xml:space="preserve">
Kevin has sub 30 net rounds, starting his HDCP calc from wk3.</t>
        </r>
      </text>
    </comment>
    <comment ref="W12" authorId="0" shapeId="0" xr:uid="{8724BBBE-9B12-4537-9179-1C6B995153E7}">
      <text>
        <r>
          <rPr>
            <b/>
            <sz val="9"/>
            <color indexed="81"/>
            <rFont val="Tahoma"/>
            <family val="2"/>
          </rPr>
          <t>Steve Casper:</t>
        </r>
        <r>
          <rPr>
            <sz val="9"/>
            <color indexed="81"/>
            <rFont val="Tahoma"/>
            <family val="2"/>
          </rPr>
          <t xml:space="preserve">
Matt has been net under 31 for several weeks.  Adj his HDCP to start in WK3.</t>
        </r>
      </text>
    </comment>
    <comment ref="Y62" authorId="1" shapeId="0" xr:uid="{775CC1B0-4CB0-444B-AA26-C4323F3295AF}">
      <text>
        <r>
          <rPr>
            <b/>
            <sz val="9"/>
            <color indexed="81"/>
            <rFont val="Tahoma"/>
            <family val="2"/>
          </rPr>
          <t>S&amp;J:</t>
        </r>
        <r>
          <rPr>
            <sz val="9"/>
            <color indexed="81"/>
            <rFont val="Tahoma"/>
            <family val="2"/>
          </rPr>
          <t xml:space="preserve">
Bryan has shot in mid 50's 4 weeks in a row, his HDCP calc now starts in wk5.</t>
        </r>
      </text>
    </comment>
    <comment ref="U82" authorId="1" shapeId="0" xr:uid="{1F4B84D1-8C6D-44B7-90F0-F63904A17801}">
      <text>
        <r>
          <rPr>
            <b/>
            <sz val="9"/>
            <color indexed="81"/>
            <rFont val="Tahoma"/>
            <family val="2"/>
          </rPr>
          <t>S&amp;J:</t>
        </r>
        <r>
          <rPr>
            <sz val="9"/>
            <color indexed="81"/>
            <rFont val="Tahoma"/>
            <family val="2"/>
          </rPr>
          <t xml:space="preserve">
Al has netted 2 sub 30 NET scores 2 weeks in a row.  His HDCP is now based on his Wk4 scores.
</t>
        </r>
      </text>
    </comment>
    <comment ref="AD83" authorId="0" shapeId="0" xr:uid="{F3276EC8-D2C4-44AE-B97A-C266AD08DB31}">
      <text>
        <r>
          <rPr>
            <b/>
            <sz val="9"/>
            <color indexed="81"/>
            <rFont val="Tahoma"/>
            <family val="2"/>
          </rPr>
          <t>Steve Casper:</t>
        </r>
        <r>
          <rPr>
            <sz val="9"/>
            <color indexed="81"/>
            <rFont val="Tahoma"/>
            <family val="2"/>
          </rPr>
          <t xml:space="preserve">
going from whites to red tees this yr</t>
        </r>
      </text>
    </comment>
    <comment ref="AD90" authorId="0" shapeId="0" xr:uid="{C6BC4FC4-6790-41E1-9E55-5D80CCAE856F}">
      <text>
        <r>
          <rPr>
            <b/>
            <sz val="9"/>
            <color indexed="81"/>
            <rFont val="Tahoma"/>
            <family val="2"/>
          </rPr>
          <t>Steve Casper:</t>
        </r>
        <r>
          <rPr>
            <sz val="9"/>
            <color indexed="81"/>
            <rFont val="Tahoma"/>
            <family val="2"/>
          </rPr>
          <t xml:space="preserve">
</t>
        </r>
      </text>
    </comment>
  </commentList>
</comments>
</file>

<file path=xl/sharedStrings.xml><?xml version="1.0" encoding="utf-8"?>
<sst xmlns="http://schemas.openxmlformats.org/spreadsheetml/2006/main" count="908" uniqueCount="239">
  <si>
    <t xml:space="preserve">2024 Men's League </t>
  </si>
  <si>
    <t>Players</t>
  </si>
  <si>
    <t>F9 Par</t>
  </si>
  <si>
    <t xml:space="preserve">Front 9 </t>
  </si>
  <si>
    <t>Hole 1</t>
  </si>
  <si>
    <t>Hole 2</t>
  </si>
  <si>
    <t>Hole 3</t>
  </si>
  <si>
    <t>Hole 4</t>
  </si>
  <si>
    <t>Hole 5</t>
  </si>
  <si>
    <t>Hole 6</t>
  </si>
  <si>
    <t>Hole 7</t>
  </si>
  <si>
    <t>Hole 8</t>
  </si>
  <si>
    <t>Hole 9</t>
  </si>
  <si>
    <t>TOP 10 NET</t>
  </si>
  <si>
    <t>Par</t>
  </si>
  <si>
    <t>Rounded</t>
  </si>
  <si>
    <t>Net</t>
  </si>
  <si>
    <t>Norman's Sharks</t>
  </si>
  <si>
    <t xml:space="preserve">9 Hole </t>
  </si>
  <si>
    <t>Hogan's Heroes</t>
  </si>
  <si>
    <t>Player</t>
  </si>
  <si>
    <t>Team</t>
  </si>
  <si>
    <t>Actual</t>
  </si>
  <si>
    <t>Wk9 HDCP</t>
  </si>
  <si>
    <t>Wk 9 HDCP</t>
  </si>
  <si>
    <t>2024 Yr End</t>
  </si>
  <si>
    <t>Team 1 - 1ST : $50 Each</t>
  </si>
  <si>
    <t>Actual Score</t>
  </si>
  <si>
    <t>Handicap</t>
  </si>
  <si>
    <t>Score</t>
  </si>
  <si>
    <t xml:space="preserve">Team 7 </t>
  </si>
  <si>
    <t>Almasi, Andrew</t>
  </si>
  <si>
    <t>Walraven, Noah (N)</t>
  </si>
  <si>
    <t>Fletcher, Mat</t>
  </si>
  <si>
    <t>Almasi, Joe</t>
  </si>
  <si>
    <t>Ehens, Matt</t>
  </si>
  <si>
    <t>Halloway, Chad</t>
  </si>
  <si>
    <t>Almasi, Matt</t>
  </si>
  <si>
    <t>Frietsch, Bill (N)</t>
  </si>
  <si>
    <t>Almasi, Tom</t>
  </si>
  <si>
    <t>Centers, Jason</t>
  </si>
  <si>
    <t>Nader, James</t>
  </si>
  <si>
    <t>Askam, Tim</t>
  </si>
  <si>
    <t>Mackie, Greg</t>
  </si>
  <si>
    <t>Franks, Jason (N)</t>
  </si>
  <si>
    <t>Babcock, Nick (N)</t>
  </si>
  <si>
    <t>Clark, John</t>
  </si>
  <si>
    <t>Wiebler, David</t>
  </si>
  <si>
    <t>Balagna, Max (N)</t>
  </si>
  <si>
    <t>Roberson, Damon</t>
  </si>
  <si>
    <t>Blum, Tanner (N)</t>
  </si>
  <si>
    <t>Begner, Josh</t>
  </si>
  <si>
    <t>Stillson, Jeremy</t>
  </si>
  <si>
    <t>Stover, Kyle</t>
  </si>
  <si>
    <t>Blum, Kenny</t>
  </si>
  <si>
    <t>Evans, Ethan (N)</t>
  </si>
  <si>
    <t>Schmeig, Joel</t>
  </si>
  <si>
    <t>Kirvin, Zach</t>
  </si>
  <si>
    <t>Blum, Tucker (N)</t>
  </si>
  <si>
    <t>Avg Team HDCP</t>
  </si>
  <si>
    <t>Bolton, Brook</t>
  </si>
  <si>
    <t>To Par</t>
  </si>
  <si>
    <t>Bourque, Philip</t>
  </si>
  <si>
    <t>Brown, Tim</t>
  </si>
  <si>
    <t>Gary's Players</t>
  </si>
  <si>
    <t>Trevino's Highballers</t>
  </si>
  <si>
    <t>Burwell, Brandon</t>
  </si>
  <si>
    <t>Team 4 - 5th : $10 Each</t>
  </si>
  <si>
    <t>Team 2</t>
  </si>
  <si>
    <t>Cafferty, Pat</t>
  </si>
  <si>
    <t>Thornton, Bryan</t>
  </si>
  <si>
    <t>Heinz, Dan (N)</t>
  </si>
  <si>
    <t>Carter, Greg</t>
  </si>
  <si>
    <t>Tuttle, Gene</t>
  </si>
  <si>
    <t>Casper, Steve</t>
  </si>
  <si>
    <t>Steffes, Adam</t>
  </si>
  <si>
    <t>Monroe, Jim</t>
  </si>
  <si>
    <t>Caulkins, Paul</t>
  </si>
  <si>
    <t>Phillips, Ralph</t>
  </si>
  <si>
    <t>Price, Eric</t>
  </si>
  <si>
    <t>Maier, Tom</t>
  </si>
  <si>
    <t>Coulter, Ken</t>
  </si>
  <si>
    <t>Claerhout, Todd</t>
  </si>
  <si>
    <t>Ludwig, Jay</t>
  </si>
  <si>
    <t>McKinty, John</t>
  </si>
  <si>
    <t>McCoy, Derek (N)</t>
  </si>
  <si>
    <t>Frye, Kevin</t>
  </si>
  <si>
    <t>Cluskey, Ron</t>
  </si>
  <si>
    <t>Shreck, Adam</t>
  </si>
  <si>
    <t>Jackson, Bob</t>
  </si>
  <si>
    <t>Colgan, Jack</t>
  </si>
  <si>
    <t>Cosby, Doug (N)</t>
  </si>
  <si>
    <t>Conklin, Tom</t>
  </si>
  <si>
    <t>Ott, Alex</t>
  </si>
  <si>
    <t>Copple, Jim</t>
  </si>
  <si>
    <t>Criswell, Larry</t>
  </si>
  <si>
    <t>Weiskopf's Wiseguys</t>
  </si>
  <si>
    <t>The Golden Bears</t>
  </si>
  <si>
    <t>Dunbar, Al</t>
  </si>
  <si>
    <t>Team 6</t>
  </si>
  <si>
    <t>Team 5 - 3rd - $30 Each</t>
  </si>
  <si>
    <t>Durst, Justin</t>
  </si>
  <si>
    <t>Ekstrand, Jared</t>
  </si>
  <si>
    <t>Miller, Steven</t>
  </si>
  <si>
    <t>Johns, Nate</t>
  </si>
  <si>
    <t>Evans, Clark</t>
  </si>
  <si>
    <t>Stillson, Ray</t>
  </si>
  <si>
    <t>Reick, Jon (N)</t>
  </si>
  <si>
    <t>Harms, Tim</t>
  </si>
  <si>
    <t>Ewalt, Alex</t>
  </si>
  <si>
    <t>Urbanc, Moke</t>
  </si>
  <si>
    <t>Ewalt, Britt</t>
  </si>
  <si>
    <t>Monroe, Nate</t>
  </si>
  <si>
    <t>Renner, Mike (N)</t>
  </si>
  <si>
    <t>Price, Curt</t>
  </si>
  <si>
    <t>Pierson, Brent</t>
  </si>
  <si>
    <t>Peterson, Andy (N)</t>
  </si>
  <si>
    <t>Graves, Nate</t>
  </si>
  <si>
    <t>Guppy, Matt</t>
  </si>
  <si>
    <t>The Caddyshacks</t>
  </si>
  <si>
    <t>Wannabe Masters</t>
  </si>
  <si>
    <t>Harmon, Aaron</t>
  </si>
  <si>
    <t>Team 10 - 4th - $20 Each</t>
  </si>
  <si>
    <t>Team 9</t>
  </si>
  <si>
    <t>Jansen, Coe (N)</t>
  </si>
  <si>
    <t>Hart, Seth</t>
  </si>
  <si>
    <t>Ramsay, Dave</t>
  </si>
  <si>
    <t>Haulk, Jake</t>
  </si>
  <si>
    <t>Welch, Michael (N)</t>
  </si>
  <si>
    <t>Threw, Mick</t>
  </si>
  <si>
    <t>Homer, Keith (N)</t>
  </si>
  <si>
    <t>Northrup, Jim</t>
  </si>
  <si>
    <t>Howard, Chris</t>
  </si>
  <si>
    <t>Prater, Todd (N)</t>
  </si>
  <si>
    <t>Self, Dallas</t>
  </si>
  <si>
    <t>Sumner, Branden (N)</t>
  </si>
  <si>
    <t>Jehle, Nick</t>
  </si>
  <si>
    <t>Jehle, Scott</t>
  </si>
  <si>
    <t>Watson's Kneeknockers</t>
  </si>
  <si>
    <t>Arnie's Army</t>
  </si>
  <si>
    <t>Team 3 - @2nd - $40 Each</t>
  </si>
  <si>
    <t>Team 8</t>
  </si>
  <si>
    <t>Patterson, Jim</t>
  </si>
  <si>
    <t>Pierson, Greg (N)</t>
  </si>
  <si>
    <t>Ruff, Jake (N)</t>
  </si>
  <si>
    <t>Thompson, Craig</t>
  </si>
  <si>
    <t>Putrich, Josh</t>
  </si>
  <si>
    <r>
      <t xml:space="preserve">* Points: Win = 1, tie = .5 ; Last 2 weeks (8/1 &amp; 8/8) - Win = 2, tie = 1 ; </t>
    </r>
    <r>
      <rPr>
        <sz val="11"/>
        <color rgb="FFE26B0A"/>
        <rFont val="Calibri"/>
        <family val="2"/>
      </rPr>
      <t>(Point standings sorted left to right)</t>
    </r>
  </si>
  <si>
    <t>Place</t>
  </si>
  <si>
    <t>6th</t>
  </si>
  <si>
    <t>7th</t>
  </si>
  <si>
    <t>8th</t>
  </si>
  <si>
    <t>9th</t>
  </si>
  <si>
    <t>10th</t>
  </si>
  <si>
    <t>Points</t>
  </si>
  <si>
    <t>WK#</t>
  </si>
  <si>
    <t>Thursday Dates</t>
  </si>
  <si>
    <t>Team 1</t>
  </si>
  <si>
    <t>Team 3</t>
  </si>
  <si>
    <t>Team 5</t>
  </si>
  <si>
    <t>Team 10</t>
  </si>
  <si>
    <t>Team 4</t>
  </si>
  <si>
    <t>Team 7</t>
  </si>
  <si>
    <t>9 hole scramble @ 5 PM, Banquet Dinner &amp; Awards After</t>
  </si>
  <si>
    <t xml:space="preserve">       Tie breakers used: 1. Head to Head results.  2. If needed, lowest net Score TEAM AVG used in Matches YTD.</t>
  </si>
  <si>
    <t>Team ---&gt;</t>
  </si>
  <si>
    <t xml:space="preserve">AVG </t>
  </si>
  <si>
    <t>AVG (all)</t>
  </si>
  <si>
    <t>HDCP</t>
  </si>
  <si>
    <t>NET</t>
  </si>
  <si>
    <t xml:space="preserve">Average </t>
  </si>
  <si>
    <t>Strokes over par</t>
  </si>
  <si>
    <t>Birdies or better</t>
  </si>
  <si>
    <t>Pars</t>
  </si>
  <si>
    <t xml:space="preserve"> </t>
  </si>
  <si>
    <t>Bogies</t>
  </si>
  <si>
    <t>Others</t>
  </si>
  <si>
    <t>Total Birdies or Better</t>
  </si>
  <si>
    <t>Total Pars</t>
  </si>
  <si>
    <t>Total Bogies</t>
  </si>
  <si>
    <t>Total Others</t>
  </si>
  <si>
    <t>Total Strokes</t>
  </si>
  <si>
    <t>Participation</t>
  </si>
  <si>
    <t>Participation Rate</t>
  </si>
  <si>
    <t>HDCP PAR =</t>
  </si>
  <si>
    <t xml:space="preserve">2024 Actual Scores </t>
  </si>
  <si>
    <t>Weekly Handicap - will be based on 4 best scores, once attendance reaches 4, Wk 1 - Hdcp score equivlant will drop off, once attend = 6 wk1 - Hdcp seed 2 drops off)</t>
  </si>
  <si>
    <t>Yellow color in WK 1 and/or WK 2 indicates player has 4 &amp; 6 current year scores in and those starting handicap scores at beginning of the year drop off.</t>
  </si>
  <si>
    <t>Name</t>
  </si>
  <si>
    <t>2024 Status ?</t>
  </si>
  <si>
    <t>2024 Team #</t>
  </si>
  <si>
    <t>Wk 1 - HDCP Score Equivlant</t>
  </si>
  <si>
    <t>Wk 1 -F9</t>
  </si>
  <si>
    <t>Wk 2 -B9</t>
  </si>
  <si>
    <t>Wk 3-F9</t>
  </si>
  <si>
    <t>Wk 4 -B9</t>
  </si>
  <si>
    <t>Wk 5-F9</t>
  </si>
  <si>
    <t>Wk 6-B9</t>
  </si>
  <si>
    <t>Wk 7-F9</t>
  </si>
  <si>
    <t>Wk 8-B9</t>
  </si>
  <si>
    <t>Wk 9-F9</t>
  </si>
  <si>
    <t>WK 10-B9</t>
  </si>
  <si>
    <t>WK 11-F9</t>
  </si>
  <si>
    <t>Wk 1 - HDCP</t>
  </si>
  <si>
    <t>Wk 2 - HDCP</t>
  </si>
  <si>
    <t>Wk 3 - HDCP</t>
  </si>
  <si>
    <t>Wk 4 - HDCP</t>
  </si>
  <si>
    <t>Wk 5 - Hdcp</t>
  </si>
  <si>
    <t>Wk 6 - HDCP</t>
  </si>
  <si>
    <t>Wk 7 - HDCP</t>
  </si>
  <si>
    <t>Wk 8 - HDCP</t>
  </si>
  <si>
    <t>Wk 9 - HDCP</t>
  </si>
  <si>
    <t>Wk 10 - HDCP</t>
  </si>
  <si>
    <t>Wk 11 - HDCP</t>
  </si>
  <si>
    <t>2024 Yr End HDCP</t>
  </si>
  <si>
    <t>Attendance</t>
  </si>
  <si>
    <t xml:space="preserve">new = 0, HCDP Special Adj - 1, not new = 2, </t>
  </si>
  <si>
    <t xml:space="preserve">New League Members - First 2 SCORES, Handicap will be calculated using the </t>
  </si>
  <si>
    <t>following Formula and Gross Score Ranges.</t>
  </si>
  <si>
    <t>TBD</t>
  </si>
  <si>
    <t>Gross Score Ranges</t>
  </si>
  <si>
    <t>up to 46</t>
  </si>
  <si>
    <t>47-55</t>
  </si>
  <si>
    <t>56 - 69</t>
  </si>
  <si>
    <t>70+</t>
  </si>
  <si>
    <t xml:space="preserve">1. The lowest 'NET' handicap score allowed will be a 31 (regardless of handicap).  </t>
  </si>
  <si>
    <t>In 2021, there were as many "net" sub 30 scores as in the previous 3 years.</t>
  </si>
  <si>
    <t>2. If a player actually shoots a '29', thier score will be 29 (assuming they don't have a negative handicap).</t>
  </si>
  <si>
    <t xml:space="preserve">3. Triple bogey on any hole is the most a player should take.  IF course is busy and group(s) behind you waiting, </t>
  </si>
  <si>
    <t xml:space="preserve">         pick up your ball, let other members of your group finish out, move to next hole.</t>
  </si>
  <si>
    <t>Yellow color in WK 1 and/or WK 2 - HDCP Score Equivalent (COL'S D&amp;E) indicates player has 4  or 6 current year scores in and those starting handicap score equivalants at the beginning of the year will drop out of the HDCP Calculation.</t>
  </si>
  <si>
    <t>2024 Status of "New" indicates a player is new and his handicap is being calculated based on the new players handicap calc vs a player who's played in the previous year(s).</t>
  </si>
  <si>
    <t>HDCP's will be based on up to the best 4 scores. After a player has 7 current year scores, the HDCP will be based on the  players 5 best scores.</t>
  </si>
  <si>
    <t/>
  </si>
  <si>
    <t>1st - $50</t>
  </si>
  <si>
    <t>2nd - $40</t>
  </si>
  <si>
    <t>3rd - $30</t>
  </si>
  <si>
    <t>4th - $20</t>
  </si>
  <si>
    <t>5th -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</si>
</sst>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1" x14ac:knownFonts="1">
    <font>
      <sz val="11"/>
      <color theme="1"/>
      <name val="Calibri"/>
      <family val="2"/>
      <scheme val="minor"/>
    </font>
    <font>
      <sz val="10"/>
      <name val="Arial"/>
      <family val="2"/>
    </font>
    <font>
      <b/>
      <sz val="11"/>
      <name val="Calibri"/>
      <family val="2"/>
    </font>
    <font>
      <b/>
      <sz val="12"/>
      <name val="Calibri"/>
      <family val="2"/>
    </font>
    <font>
      <b/>
      <i/>
      <sz val="12"/>
      <name val="Calibri"/>
      <family val="2"/>
    </font>
    <font>
      <sz val="11"/>
      <name val="Calibri"/>
      <family val="2"/>
    </font>
    <font>
      <sz val="11"/>
      <color theme="1"/>
      <name val="Calibri"/>
      <family val="2"/>
    </font>
    <font>
      <b/>
      <sz val="14"/>
      <color rgb="FFFF0000"/>
      <name val="Calibri"/>
      <family val="2"/>
    </font>
    <font>
      <b/>
      <sz val="11"/>
      <color rgb="FF000000"/>
      <name val="Calibri"/>
      <family val="2"/>
    </font>
    <font>
      <b/>
      <sz val="11"/>
      <color rgb="FFFF0000"/>
      <name val="Calibri"/>
      <family val="2"/>
    </font>
    <font>
      <sz val="12"/>
      <name val="Calibri"/>
      <family val="2"/>
    </font>
    <font>
      <sz val="12"/>
      <color rgb="FF000000"/>
      <name val="Calibri"/>
      <family val="2"/>
    </font>
    <font>
      <sz val="11"/>
      <color rgb="FFE26B0A"/>
      <name val="Calibri"/>
      <family val="2"/>
    </font>
    <font>
      <b/>
      <sz val="10"/>
      <color rgb="FFFFFFFF"/>
      <name val="Calibri"/>
      <family val="2"/>
    </font>
    <font>
      <b/>
      <sz val="12"/>
      <color rgb="FFFFFFFF"/>
      <name val="Calibri"/>
      <family val="2"/>
    </font>
    <font>
      <b/>
      <sz val="8"/>
      <name val="Calibri"/>
      <family val="2"/>
    </font>
    <font>
      <sz val="8"/>
      <color rgb="FF000000"/>
      <name val="Calibri"/>
      <family val="2"/>
    </font>
    <font>
      <sz val="11"/>
      <color rgb="FF000000"/>
      <name val="Calibri"/>
      <family val="2"/>
    </font>
    <font>
      <sz val="14"/>
      <color rgb="FF000000"/>
      <name val="Cambria"/>
      <family val="2"/>
    </font>
    <font>
      <b/>
      <sz val="9"/>
      <color indexed="81"/>
      <name val="Tahoma"/>
      <family val="2"/>
    </font>
    <font>
      <sz val="9"/>
      <color indexed="81"/>
      <name val="Tahoma"/>
      <family val="2"/>
    </font>
  </fonts>
  <fills count="18">
    <fill>
      <patternFill patternType="none"/>
    </fill>
    <fill>
      <patternFill patternType="gray125"/>
    </fill>
    <fill>
      <patternFill patternType="solid">
        <fgColor rgb="FF8DB4E2"/>
        <bgColor rgb="FF000000"/>
      </patternFill>
    </fill>
    <fill>
      <patternFill patternType="solid">
        <fgColor rgb="FFFCD5B4"/>
        <bgColor rgb="FF000000"/>
      </patternFill>
    </fill>
    <fill>
      <patternFill patternType="solid">
        <fgColor rgb="FFC5D9F1"/>
        <bgColor rgb="FF000000"/>
      </patternFill>
    </fill>
    <fill>
      <patternFill patternType="solid">
        <fgColor rgb="FFB7DEE8"/>
        <bgColor rgb="FF000000"/>
      </patternFill>
    </fill>
    <fill>
      <patternFill patternType="solid">
        <fgColor rgb="FFFFFFFF"/>
        <bgColor rgb="FF000000"/>
      </patternFill>
    </fill>
    <fill>
      <patternFill patternType="solid">
        <fgColor rgb="FFEBF1DE"/>
        <bgColor rgb="FF000000"/>
      </patternFill>
    </fill>
    <fill>
      <patternFill patternType="solid">
        <fgColor rgb="FFFFFF99"/>
        <bgColor rgb="FF000000"/>
      </patternFill>
    </fill>
    <fill>
      <patternFill patternType="solid">
        <fgColor rgb="FFFFFF00"/>
        <bgColor rgb="FF000000"/>
      </patternFill>
    </fill>
    <fill>
      <patternFill patternType="solid">
        <fgColor rgb="FFC4D79B"/>
        <bgColor rgb="FF000000"/>
      </patternFill>
    </fill>
    <fill>
      <patternFill patternType="solid">
        <fgColor rgb="FFDAEEF3"/>
        <bgColor rgb="FF000000"/>
      </patternFill>
    </fill>
    <fill>
      <patternFill patternType="solid">
        <fgColor rgb="FFB8CCE4"/>
        <bgColor rgb="FF000000"/>
      </patternFill>
    </fill>
    <fill>
      <patternFill patternType="solid">
        <fgColor rgb="FF963634"/>
        <bgColor rgb="FF963634"/>
      </patternFill>
    </fill>
    <fill>
      <patternFill patternType="solid">
        <fgColor rgb="FFFFFFCC"/>
        <bgColor rgb="FF000000"/>
      </patternFill>
    </fill>
    <fill>
      <patternFill patternType="solid">
        <fgColor rgb="FFFABF8F"/>
        <bgColor rgb="FF000000"/>
      </patternFill>
    </fill>
    <fill>
      <patternFill patternType="solid">
        <fgColor rgb="FFD8E4BC"/>
        <bgColor rgb="FF000000"/>
      </patternFill>
    </fill>
    <fill>
      <patternFill patternType="solid">
        <fgColor rgb="FF92D05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auto="1"/>
      </left>
      <right style="thin">
        <color auto="1"/>
      </right>
      <top/>
      <bottom/>
      <diagonal/>
    </border>
  </borders>
  <cellStyleXfs count="3">
    <xf numFmtId="0" fontId="0" fillId="0" borderId="0"/>
    <xf numFmtId="0" fontId="1" fillId="0" borderId="0"/>
    <xf numFmtId="9" fontId="1" fillId="0" borderId="0" applyFont="0" applyFill="0" applyBorder="0" applyAlignment="0" applyProtection="0"/>
  </cellStyleXfs>
  <cellXfs count="156">
    <xf numFmtId="0" fontId="0" fillId="0" borderId="0" xfId="0"/>
    <xf numFmtId="0" fontId="2" fillId="0" borderId="0" xfId="1" applyFont="1"/>
    <xf numFmtId="0" fontId="3" fillId="0" borderId="0" xfId="1" applyFont="1"/>
    <xf numFmtId="0" fontId="3" fillId="0" borderId="0" xfId="1" applyFont="1" applyAlignment="1">
      <alignment horizontal="center"/>
    </xf>
    <xf numFmtId="0" fontId="4" fillId="0" borderId="0" xfId="1" applyFont="1" applyAlignment="1">
      <alignment horizontal="center"/>
    </xf>
    <xf numFmtId="14" fontId="3" fillId="0" borderId="0" xfId="1" applyNumberFormat="1" applyFont="1" applyAlignment="1">
      <alignment horizontal="left"/>
    </xf>
    <xf numFmtId="0" fontId="2" fillId="0" borderId="0" xfId="1" applyFont="1" applyAlignment="1">
      <alignment horizontal="center"/>
    </xf>
    <xf numFmtId="0" fontId="2" fillId="0" borderId="0" xfId="1" applyFont="1" applyAlignment="1">
      <alignment horizontal="left"/>
    </xf>
    <xf numFmtId="0" fontId="5" fillId="0" borderId="0" xfId="1" applyFont="1" applyAlignment="1">
      <alignment horizontal="center"/>
    </xf>
    <xf numFmtId="0" fontId="6" fillId="0" borderId="0" xfId="0" applyFont="1"/>
    <xf numFmtId="0" fontId="7" fillId="0" borderId="0" xfId="0" applyFont="1"/>
    <xf numFmtId="0" fontId="2" fillId="2" borderId="1" xfId="1" applyFont="1" applyFill="1" applyBorder="1" applyAlignment="1">
      <alignment horizontal="center"/>
    </xf>
    <xf numFmtId="0" fontId="2" fillId="2" borderId="2" xfId="1" applyFont="1" applyFill="1" applyBorder="1" applyAlignment="1">
      <alignment horizontal="center"/>
    </xf>
    <xf numFmtId="0" fontId="8" fillId="0" borderId="0" xfId="0" applyFont="1"/>
    <xf numFmtId="0" fontId="5" fillId="0" borderId="0" xfId="1" applyFont="1"/>
    <xf numFmtId="0" fontId="6" fillId="3" borderId="0" xfId="0" applyFont="1" applyFill="1"/>
    <xf numFmtId="0" fontId="2" fillId="2" borderId="3" xfId="1" applyFont="1" applyFill="1" applyBorder="1" applyAlignment="1">
      <alignment horizontal="center"/>
    </xf>
    <xf numFmtId="0" fontId="2" fillId="2" borderId="0" xfId="1" applyFont="1" applyFill="1" applyAlignment="1">
      <alignment horizontal="center"/>
    </xf>
    <xf numFmtId="0" fontId="8" fillId="3" borderId="0" xfId="0" applyFont="1" applyFill="1" applyAlignment="1">
      <alignment wrapText="1"/>
    </xf>
    <xf numFmtId="0" fontId="2" fillId="4" borderId="4" xfId="1" applyFont="1" applyFill="1" applyBorder="1"/>
    <xf numFmtId="0" fontId="2" fillId="4" borderId="4" xfId="1" applyFont="1" applyFill="1" applyBorder="1" applyAlignment="1">
      <alignment horizontal="center"/>
    </xf>
    <xf numFmtId="0" fontId="2" fillId="3" borderId="4" xfId="1" applyFont="1" applyFill="1" applyBorder="1" applyAlignment="1">
      <alignment horizontal="center"/>
    </xf>
    <xf numFmtId="0" fontId="2" fillId="2" borderId="5" xfId="1" applyFont="1" applyFill="1" applyBorder="1" applyAlignment="1">
      <alignment horizontal="center"/>
    </xf>
    <xf numFmtId="0" fontId="2" fillId="2" borderId="6" xfId="1" applyFont="1" applyFill="1" applyBorder="1" applyAlignment="1">
      <alignment horizontal="center"/>
    </xf>
    <xf numFmtId="0" fontId="8" fillId="3" borderId="0" xfId="0" applyFont="1" applyFill="1"/>
    <xf numFmtId="0" fontId="8" fillId="5" borderId="0" xfId="0" applyFont="1" applyFill="1"/>
    <xf numFmtId="0" fontId="9" fillId="4" borderId="7" xfId="1" applyFont="1" applyFill="1" applyBorder="1"/>
    <xf numFmtId="0" fontId="2" fillId="4" borderId="7" xfId="1" applyFont="1" applyFill="1" applyBorder="1"/>
    <xf numFmtId="0" fontId="2" fillId="4" borderId="7" xfId="1" applyFont="1" applyFill="1" applyBorder="1" applyAlignment="1">
      <alignment horizontal="center"/>
    </xf>
    <xf numFmtId="0" fontId="2" fillId="3" borderId="7" xfId="1" applyFont="1" applyFill="1" applyBorder="1" applyAlignment="1">
      <alignment horizontal="center"/>
    </xf>
    <xf numFmtId="0" fontId="10" fillId="0" borderId="8" xfId="0" applyFont="1" applyBorder="1"/>
    <xf numFmtId="1" fontId="6" fillId="6" borderId="8" xfId="0" applyNumberFormat="1" applyFont="1" applyFill="1" applyBorder="1" applyAlignment="1">
      <alignment horizontal="center"/>
    </xf>
    <xf numFmtId="0" fontId="5" fillId="0" borderId="0" xfId="1" applyFont="1" applyAlignment="1">
      <alignment horizontal="center" vertical="center"/>
    </xf>
    <xf numFmtId="1" fontId="6" fillId="0" borderId="0" xfId="0" applyNumberFormat="1" applyFont="1" applyAlignment="1">
      <alignment horizontal="center"/>
    </xf>
    <xf numFmtId="2" fontId="6" fillId="0" borderId="0" xfId="0" applyNumberFormat="1" applyFont="1" applyAlignment="1">
      <alignment horizontal="center"/>
    </xf>
    <xf numFmtId="0" fontId="6" fillId="7" borderId="8" xfId="0" applyFont="1" applyFill="1" applyBorder="1" applyAlignment="1">
      <alignment horizontal="left" indent="1"/>
    </xf>
    <xf numFmtId="1" fontId="6" fillId="7" borderId="8" xfId="0" applyNumberFormat="1" applyFont="1" applyFill="1" applyBorder="1" applyAlignment="1">
      <alignment horizontal="center"/>
    </xf>
    <xf numFmtId="1" fontId="6" fillId="8" borderId="8" xfId="0" applyNumberFormat="1" applyFont="1" applyFill="1" applyBorder="1" applyAlignment="1">
      <alignment horizontal="center"/>
    </xf>
    <xf numFmtId="0" fontId="10" fillId="6" borderId="8" xfId="0" applyFont="1" applyFill="1" applyBorder="1"/>
    <xf numFmtId="1" fontId="6" fillId="9" borderId="0" xfId="0" applyNumberFormat="1" applyFont="1" applyFill="1" applyAlignment="1">
      <alignment horizontal="center"/>
    </xf>
    <xf numFmtId="1" fontId="6" fillId="6" borderId="0" xfId="0" applyNumberFormat="1" applyFont="1" applyFill="1" applyAlignment="1">
      <alignment horizontal="center"/>
    </xf>
    <xf numFmtId="0" fontId="6" fillId="6" borderId="8" xfId="0" applyFont="1" applyFill="1" applyBorder="1" applyAlignment="1">
      <alignment horizontal="left" indent="1"/>
    </xf>
    <xf numFmtId="0" fontId="2" fillId="6" borderId="8" xfId="1" applyFont="1" applyFill="1" applyBorder="1" applyAlignment="1">
      <alignment horizontal="center"/>
    </xf>
    <xf numFmtId="0" fontId="5" fillId="6" borderId="8" xfId="1" applyFont="1" applyFill="1" applyBorder="1" applyAlignment="1">
      <alignment horizontal="center"/>
    </xf>
    <xf numFmtId="164" fontId="5" fillId="6" borderId="8" xfId="1" applyNumberFormat="1" applyFont="1" applyFill="1" applyBorder="1" applyAlignment="1">
      <alignment horizontal="center"/>
    </xf>
    <xf numFmtId="1" fontId="5" fillId="7" borderId="8" xfId="1" applyNumberFormat="1" applyFont="1" applyFill="1" applyBorder="1" applyAlignment="1">
      <alignment horizontal="center"/>
    </xf>
    <xf numFmtId="1" fontId="5" fillId="6" borderId="8" xfId="1" applyNumberFormat="1" applyFont="1" applyFill="1" applyBorder="1" applyAlignment="1">
      <alignment horizontal="center"/>
    </xf>
    <xf numFmtId="0" fontId="2" fillId="0" borderId="8" xfId="1" applyFont="1" applyBorder="1"/>
    <xf numFmtId="0" fontId="5" fillId="0" borderId="8" xfId="1" applyFont="1" applyBorder="1" applyAlignment="1">
      <alignment horizontal="center"/>
    </xf>
    <xf numFmtId="164" fontId="5" fillId="0" borderId="8" xfId="1" applyNumberFormat="1" applyFont="1" applyBorder="1" applyAlignment="1">
      <alignment horizontal="center"/>
    </xf>
    <xf numFmtId="1" fontId="6" fillId="0" borderId="8" xfId="0" applyNumberFormat="1" applyFont="1" applyBorder="1" applyAlignment="1">
      <alignment horizontal="center"/>
    </xf>
    <xf numFmtId="0" fontId="11" fillId="0" borderId="8" xfId="0" applyFont="1" applyBorder="1"/>
    <xf numFmtId="0" fontId="5" fillId="6" borderId="0" xfId="1" applyFont="1" applyFill="1" applyAlignment="1">
      <alignment horizontal="center"/>
    </xf>
    <xf numFmtId="0" fontId="6" fillId="0" borderId="9" xfId="0" applyFont="1" applyBorder="1" applyAlignment="1">
      <alignment horizontal="left"/>
    </xf>
    <xf numFmtId="0" fontId="6" fillId="0" borderId="0" xfId="0" applyFont="1" applyAlignment="1">
      <alignment horizontal="left"/>
    </xf>
    <xf numFmtId="0" fontId="2" fillId="0" borderId="9" xfId="1" applyFont="1" applyBorder="1"/>
    <xf numFmtId="0" fontId="5" fillId="0" borderId="9" xfId="1" applyFont="1" applyBorder="1" applyAlignment="1">
      <alignment horizontal="center"/>
    </xf>
    <xf numFmtId="164" fontId="5" fillId="0" borderId="9" xfId="1" applyNumberFormat="1" applyFont="1" applyBorder="1" applyAlignment="1">
      <alignment horizontal="center"/>
    </xf>
    <xf numFmtId="1" fontId="6" fillId="0" borderId="9" xfId="0" applyNumberFormat="1" applyFont="1" applyBorder="1" applyAlignment="1">
      <alignment horizontal="center"/>
    </xf>
    <xf numFmtId="2" fontId="11" fillId="6" borderId="8" xfId="0" applyNumberFormat="1" applyFont="1" applyFill="1" applyBorder="1" applyAlignment="1">
      <alignment horizontal="left"/>
    </xf>
    <xf numFmtId="0" fontId="2" fillId="0" borderId="2" xfId="1" applyFont="1" applyBorder="1"/>
    <xf numFmtId="0" fontId="5" fillId="0" borderId="2" xfId="1" applyFont="1" applyBorder="1" applyAlignment="1">
      <alignment horizontal="center"/>
    </xf>
    <xf numFmtId="164" fontId="5" fillId="0" borderId="2" xfId="1" applyNumberFormat="1" applyFont="1" applyBorder="1" applyAlignment="1">
      <alignment horizontal="center"/>
    </xf>
    <xf numFmtId="1" fontId="6" fillId="0" borderId="2" xfId="0" applyNumberFormat="1" applyFont="1" applyBorder="1" applyAlignment="1">
      <alignment horizontal="center"/>
    </xf>
    <xf numFmtId="0" fontId="5" fillId="0" borderId="10" xfId="0" applyFont="1" applyBorder="1" applyAlignment="1">
      <alignment horizontal="left"/>
    </xf>
    <xf numFmtId="0" fontId="5" fillId="0" borderId="9" xfId="0" applyFont="1" applyBorder="1" applyAlignment="1">
      <alignment horizontal="left"/>
    </xf>
    <xf numFmtId="0" fontId="6" fillId="0" borderId="9" xfId="0" applyFont="1" applyBorder="1"/>
    <xf numFmtId="0" fontId="6" fillId="0" borderId="11" xfId="0" applyFont="1" applyBorder="1"/>
    <xf numFmtId="0" fontId="8" fillId="11" borderId="8" xfId="0" applyFont="1" applyFill="1" applyBorder="1" applyAlignment="1">
      <alignment horizontal="center"/>
    </xf>
    <xf numFmtId="0" fontId="8" fillId="12" borderId="8" xfId="0" applyFont="1" applyFill="1" applyBorder="1" applyAlignment="1">
      <alignment horizontal="center"/>
    </xf>
    <xf numFmtId="164" fontId="8" fillId="12" borderId="8" xfId="0" applyNumberFormat="1" applyFont="1" applyFill="1" applyBorder="1" applyAlignment="1">
      <alignment horizontal="center"/>
    </xf>
    <xf numFmtId="0" fontId="13" fillId="13" borderId="0" xfId="0" applyFont="1" applyFill="1" applyAlignment="1">
      <alignment horizontal="center"/>
    </xf>
    <xf numFmtId="0" fontId="14" fillId="13" borderId="0" xfId="0" applyFont="1" applyFill="1" applyAlignment="1">
      <alignment horizontal="center"/>
    </xf>
    <xf numFmtId="0" fontId="11" fillId="7" borderId="8" xfId="0" applyFont="1" applyFill="1" applyBorder="1" applyAlignment="1">
      <alignment horizontal="center"/>
    </xf>
    <xf numFmtId="165" fontId="11" fillId="7" borderId="8" xfId="0" applyNumberFormat="1" applyFont="1" applyFill="1" applyBorder="1" applyAlignment="1">
      <alignment horizontal="center"/>
    </xf>
    <xf numFmtId="1" fontId="11" fillId="6" borderId="8" xfId="0" applyNumberFormat="1" applyFont="1" applyFill="1" applyBorder="1" applyAlignment="1">
      <alignment horizontal="center"/>
    </xf>
    <xf numFmtId="1" fontId="11" fillId="7" borderId="8" xfId="0" applyNumberFormat="1" applyFont="1" applyFill="1" applyBorder="1" applyAlignment="1">
      <alignment horizontal="center"/>
    </xf>
    <xf numFmtId="0" fontId="11" fillId="0" borderId="8" xfId="0" applyFont="1" applyBorder="1" applyAlignment="1">
      <alignment horizontal="center"/>
    </xf>
    <xf numFmtId="0" fontId="11" fillId="6" borderId="8" xfId="0" applyFont="1" applyFill="1" applyBorder="1" applyAlignment="1">
      <alignment horizontal="center"/>
    </xf>
    <xf numFmtId="1" fontId="11" fillId="0" borderId="8" xfId="0" applyNumberFormat="1" applyFont="1" applyBorder="1" applyAlignment="1">
      <alignment horizontal="center"/>
    </xf>
    <xf numFmtId="0" fontId="11" fillId="14" borderId="8" xfId="0" applyFont="1" applyFill="1" applyBorder="1" applyAlignment="1">
      <alignment horizontal="center"/>
    </xf>
    <xf numFmtId="0" fontId="11" fillId="0" borderId="0" xfId="0" applyFont="1" applyAlignment="1">
      <alignment horizontal="center"/>
    </xf>
    <xf numFmtId="165" fontId="11" fillId="6" borderId="8" xfId="0" applyNumberFormat="1" applyFont="1" applyFill="1" applyBorder="1" applyAlignment="1">
      <alignment horizontal="center"/>
    </xf>
    <xf numFmtId="0" fontId="11" fillId="0" borderId="0" xfId="0" applyFont="1" applyAlignment="1">
      <alignment horizontal="left"/>
    </xf>
    <xf numFmtId="0" fontId="15" fillId="4" borderId="4" xfId="1" applyFont="1" applyFill="1" applyBorder="1" applyAlignment="1">
      <alignment horizontal="left"/>
    </xf>
    <xf numFmtId="0" fontId="15" fillId="4" borderId="7" xfId="1" applyFont="1" applyFill="1" applyBorder="1" applyAlignment="1">
      <alignment horizontal="left"/>
    </xf>
    <xf numFmtId="0" fontId="16" fillId="6" borderId="8" xfId="0" applyFont="1" applyFill="1" applyBorder="1" applyAlignment="1">
      <alignment horizontal="left" indent="1"/>
    </xf>
    <xf numFmtId="0" fontId="5" fillId="2" borderId="0" xfId="1" applyFont="1" applyFill="1" applyAlignment="1">
      <alignment horizontal="center"/>
    </xf>
    <xf numFmtId="0" fontId="6" fillId="0" borderId="0" xfId="0" applyFont="1" applyAlignment="1">
      <alignment horizontal="center"/>
    </xf>
    <xf numFmtId="0" fontId="5" fillId="2" borderId="10" xfId="1" applyFont="1" applyFill="1" applyBorder="1" applyAlignment="1">
      <alignment horizontal="center"/>
    </xf>
    <xf numFmtId="0" fontId="5" fillId="2" borderId="9" xfId="1" applyFont="1" applyFill="1" applyBorder="1" applyAlignment="1">
      <alignment horizontal="center"/>
    </xf>
    <xf numFmtId="0" fontId="5" fillId="2" borderId="11" xfId="1" applyFont="1" applyFill="1" applyBorder="1" applyAlignment="1">
      <alignment horizontal="center"/>
    </xf>
    <xf numFmtId="164" fontId="5" fillId="0" borderId="0" xfId="1" applyNumberFormat="1" applyFont="1" applyAlignment="1">
      <alignment horizontal="center"/>
    </xf>
    <xf numFmtId="1" fontId="5" fillId="0" borderId="0" xfId="1" applyNumberFormat="1" applyFont="1" applyAlignment="1">
      <alignment horizontal="center"/>
    </xf>
    <xf numFmtId="166" fontId="5" fillId="0" borderId="0" xfId="2" applyNumberFormat="1" applyFont="1" applyFill="1" applyBorder="1" applyAlignment="1"/>
    <xf numFmtId="166" fontId="5" fillId="0" borderId="0" xfId="1" applyNumberFormat="1" applyFont="1"/>
    <xf numFmtId="9" fontId="5" fillId="0" borderId="0" xfId="2" applyFont="1" applyFill="1" applyBorder="1" applyAlignment="1"/>
    <xf numFmtId="0" fontId="6" fillId="0" borderId="0" xfId="0" applyFont="1" applyAlignment="1">
      <alignment horizontal="center" wrapText="1"/>
    </xf>
    <xf numFmtId="0" fontId="6" fillId="15" borderId="10" xfId="0" applyFont="1" applyFill="1" applyBorder="1" applyAlignment="1">
      <alignment horizontal="right"/>
    </xf>
    <xf numFmtId="164" fontId="6" fillId="15" borderId="11" xfId="0" applyNumberFormat="1" applyFont="1" applyFill="1" applyBorder="1" applyAlignment="1">
      <alignment horizontal="center"/>
    </xf>
    <xf numFmtId="0" fontId="6" fillId="15" borderId="0" xfId="0" applyFont="1" applyFill="1" applyAlignment="1">
      <alignment horizontal="left"/>
    </xf>
    <xf numFmtId="0" fontId="6" fillId="15" borderId="0" xfId="0" applyFont="1" applyFill="1" applyAlignment="1">
      <alignment horizontal="center"/>
    </xf>
    <xf numFmtId="0" fontId="6" fillId="15" borderId="0" xfId="0" applyFont="1" applyFill="1"/>
    <xf numFmtId="0" fontId="6" fillId="14" borderId="0" xfId="0" applyFont="1" applyFill="1"/>
    <xf numFmtId="0" fontId="6" fillId="0" borderId="13" xfId="0" applyFont="1" applyBorder="1"/>
    <xf numFmtId="0" fontId="6" fillId="0" borderId="13" xfId="0" applyFont="1" applyBorder="1" applyAlignment="1">
      <alignment horizontal="center" wrapText="1"/>
    </xf>
    <xf numFmtId="0" fontId="6" fillId="3" borderId="13" xfId="0" applyFont="1" applyFill="1" applyBorder="1" applyAlignment="1">
      <alignment horizontal="center" wrapText="1"/>
    </xf>
    <xf numFmtId="0" fontId="8" fillId="7" borderId="14" xfId="0" applyFont="1" applyFill="1" applyBorder="1" applyAlignment="1">
      <alignment horizontal="center" wrapText="1"/>
    </xf>
    <xf numFmtId="0" fontId="6" fillId="5" borderId="13" xfId="0" applyFont="1" applyFill="1" applyBorder="1" applyAlignment="1">
      <alignment wrapText="1"/>
    </xf>
    <xf numFmtId="0" fontId="6" fillId="5" borderId="13" xfId="0" applyFont="1" applyFill="1" applyBorder="1"/>
    <xf numFmtId="0" fontId="8" fillId="7" borderId="13" xfId="0" applyFont="1" applyFill="1" applyBorder="1" applyAlignment="1">
      <alignment horizontal="center" wrapText="1"/>
    </xf>
    <xf numFmtId="0" fontId="8" fillId="16" borderId="13" xfId="0" applyFont="1" applyFill="1" applyBorder="1" applyAlignment="1">
      <alignment horizontal="center" wrapText="1"/>
    </xf>
    <xf numFmtId="0" fontId="8" fillId="7" borderId="13" xfId="0" applyFont="1" applyFill="1" applyBorder="1" applyAlignment="1">
      <alignment wrapText="1"/>
    </xf>
    <xf numFmtId="0" fontId="8" fillId="10" borderId="13" xfId="0" applyFont="1" applyFill="1" applyBorder="1" applyAlignment="1">
      <alignment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6" fillId="8" borderId="0" xfId="0" applyFont="1" applyFill="1"/>
    <xf numFmtId="0" fontId="6" fillId="6" borderId="8" xfId="0" applyFont="1" applyFill="1" applyBorder="1" applyAlignment="1">
      <alignment horizontal="center" wrapText="1"/>
    </xf>
    <xf numFmtId="1" fontId="6" fillId="8" borderId="13" xfId="0" applyNumberFormat="1" applyFont="1" applyFill="1" applyBorder="1" applyAlignment="1">
      <alignment horizontal="center"/>
    </xf>
    <xf numFmtId="0" fontId="6" fillId="6" borderId="13" xfId="0" applyFont="1" applyFill="1" applyBorder="1" applyAlignment="1">
      <alignment horizontal="center"/>
    </xf>
    <xf numFmtId="1" fontId="6" fillId="6" borderId="13" xfId="0" applyNumberFormat="1" applyFont="1" applyFill="1" applyBorder="1" applyAlignment="1">
      <alignment horizontal="center"/>
    </xf>
    <xf numFmtId="0" fontId="6" fillId="6" borderId="13" xfId="0" applyFont="1" applyFill="1" applyBorder="1" applyAlignment="1">
      <alignment horizontal="center" vertical="center"/>
    </xf>
    <xf numFmtId="0" fontId="17" fillId="6" borderId="0" xfId="0" applyFont="1" applyFill="1" applyAlignment="1">
      <alignment horizontal="center" vertical="center"/>
    </xf>
    <xf numFmtId="0" fontId="6" fillId="0" borderId="8" xfId="0" applyFont="1" applyBorder="1"/>
    <xf numFmtId="49" fontId="6" fillId="0" borderId="8" xfId="0" applyNumberFormat="1" applyFont="1" applyBorder="1"/>
    <xf numFmtId="0" fontId="6" fillId="0" borderId="8" xfId="0" applyFont="1" applyBorder="1" applyAlignment="1">
      <alignment horizontal="center"/>
    </xf>
    <xf numFmtId="0" fontId="18" fillId="0" borderId="0" xfId="0" applyFont="1"/>
    <xf numFmtId="0" fontId="6" fillId="17" borderId="0" xfId="0" applyFont="1" applyFill="1"/>
    <xf numFmtId="0" fontId="18" fillId="0" borderId="11" xfId="0" applyFont="1" applyBorder="1"/>
    <xf numFmtId="0" fontId="18" fillId="0" borderId="8" xfId="0" applyFont="1" applyBorder="1"/>
    <xf numFmtId="49" fontId="6" fillId="0" borderId="0" xfId="0" applyNumberFormat="1" applyFont="1"/>
    <xf numFmtId="0" fontId="18" fillId="0" borderId="0" xfId="0" applyFont="1" applyAlignment="1">
      <alignment horizontal="center"/>
    </xf>
    <xf numFmtId="0" fontId="6" fillId="0" borderId="9" xfId="0" applyFont="1" applyBorder="1" applyAlignment="1">
      <alignment horizontal="center"/>
    </xf>
    <xf numFmtId="0" fontId="6" fillId="0" borderId="11" xfId="0" applyFont="1" applyBorder="1" applyAlignment="1">
      <alignment horizontal="center"/>
    </xf>
    <xf numFmtId="0" fontId="6" fillId="0" borderId="15" xfId="0" applyFont="1" applyBorder="1"/>
    <xf numFmtId="0" fontId="11" fillId="0" borderId="0" xfId="0" applyFont="1"/>
    <xf numFmtId="2" fontId="6" fillId="6" borderId="13" xfId="0" applyNumberFormat="1" applyFont="1" applyFill="1" applyBorder="1" applyAlignment="1">
      <alignment horizontal="center"/>
    </xf>
    <xf numFmtId="0" fontId="6" fillId="0" borderId="0" xfId="0" applyFont="1" applyAlignment="1">
      <alignment horizontal="center" vertical="center"/>
    </xf>
    <xf numFmtId="0" fontId="17" fillId="0" borderId="0" xfId="0" applyFont="1"/>
    <xf numFmtId="0" fontId="17" fillId="0" borderId="0" xfId="0" applyFont="1" applyAlignment="1">
      <alignment horizontal="center" wrapText="1"/>
    </xf>
    <xf numFmtId="0" fontId="17" fillId="8" borderId="0" xfId="0" applyFont="1" applyFill="1"/>
    <xf numFmtId="0" fontId="17" fillId="0" borderId="0" xfId="0" applyFont="1" applyAlignment="1">
      <alignment horizontal="center" vertical="center"/>
    </xf>
    <xf numFmtId="0" fontId="17" fillId="10" borderId="0" xfId="0" quotePrefix="1" applyFont="1" applyFill="1"/>
    <xf numFmtId="0" fontId="17" fillId="0" borderId="0" xfId="0" applyFont="1" applyAlignment="1">
      <alignment horizontal="center"/>
    </xf>
    <xf numFmtId="0" fontId="6" fillId="7" borderId="0" xfId="0" applyFont="1" applyFill="1" applyAlignment="1">
      <alignment horizontal="center"/>
    </xf>
    <xf numFmtId="0" fontId="6" fillId="7" borderId="0" xfId="0" applyFont="1" applyFill="1"/>
    <xf numFmtId="0" fontId="11" fillId="0" borderId="10" xfId="0" applyFont="1" applyBorder="1" applyAlignment="1">
      <alignment horizontal="center"/>
    </xf>
    <xf numFmtId="0" fontId="6" fillId="0" borderId="9" xfId="0" applyFont="1" applyBorder="1"/>
    <xf numFmtId="0" fontId="6" fillId="0" borderId="11" xfId="0" applyFont="1" applyBorder="1"/>
    <xf numFmtId="0" fontId="6" fillId="0" borderId="0" xfId="0" applyFont="1"/>
    <xf numFmtId="0" fontId="8" fillId="0" borderId="12" xfId="0" applyFont="1" applyBorder="1" applyAlignment="1">
      <alignment horizontal="center" wrapText="1"/>
    </xf>
    <xf numFmtId="0" fontId="6" fillId="0" borderId="8" xfId="0" applyFont="1" applyBorder="1" applyAlignment="1">
      <alignment horizontal="center"/>
    </xf>
    <xf numFmtId="0" fontId="6" fillId="0" borderId="8" xfId="0" applyFont="1" applyBorder="1"/>
    <xf numFmtId="1" fontId="8" fillId="12" borderId="8" xfId="0" applyNumberFormat="1" applyFont="1" applyFill="1" applyBorder="1" applyAlignment="1">
      <alignment horizontal="center"/>
    </xf>
    <xf numFmtId="0" fontId="9" fillId="11" borderId="8" xfId="0" applyFont="1" applyFill="1" applyBorder="1" applyAlignment="1">
      <alignment horizontal="center"/>
    </xf>
    <xf numFmtId="0" fontId="16" fillId="7" borderId="8" xfId="0" applyFont="1" applyFill="1" applyBorder="1" applyAlignment="1">
      <alignment horizontal="left" indent="1"/>
    </xf>
  </cellXfs>
  <cellStyles count="3">
    <cellStyle name="Normal" xfId="0" builtinId="0"/>
    <cellStyle name="Normal 3 2" xfId="1" xr:uid="{4D427666-F1B9-4102-B8CF-7B0276CE8932}"/>
    <cellStyle name="Percent 2" xfId="2" xr:uid="{F278A6E9-DC3C-48F6-9C63-39471A894B4F}"/>
  </cellStyles>
  <dxfs count="30">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4FEB8"/>
        </patternFill>
      </fill>
    </dxf>
    <dxf>
      <fill>
        <patternFill>
          <bgColor rgb="FFC4D79B"/>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customXml" Target="../ink/ink3.xml"/><Relationship Id="rId13" Type="http://schemas.openxmlformats.org/officeDocument/2006/relationships/image" Target="../media/image8.png"/><Relationship Id="rId18" Type="http://schemas.openxmlformats.org/officeDocument/2006/relationships/customXml" Target="../ink/ink8.xml"/><Relationship Id="rId26" Type="http://schemas.openxmlformats.org/officeDocument/2006/relationships/customXml" Target="../ink/ink12.xml"/><Relationship Id="rId3" Type="http://schemas.openxmlformats.org/officeDocument/2006/relationships/image" Target="../media/image3.png"/><Relationship Id="rId21" Type="http://schemas.openxmlformats.org/officeDocument/2006/relationships/image" Target="../media/image12.png"/><Relationship Id="rId7" Type="http://schemas.openxmlformats.org/officeDocument/2006/relationships/image" Target="../media/image5.png"/><Relationship Id="rId12" Type="http://schemas.openxmlformats.org/officeDocument/2006/relationships/customXml" Target="../ink/ink5.xml"/><Relationship Id="rId17" Type="http://schemas.openxmlformats.org/officeDocument/2006/relationships/image" Target="../media/image10.png"/><Relationship Id="rId25" Type="http://schemas.openxmlformats.org/officeDocument/2006/relationships/image" Target="../media/image14.png"/><Relationship Id="rId2" Type="http://schemas.openxmlformats.org/officeDocument/2006/relationships/image" Target="../media/image2.png"/><Relationship Id="rId16" Type="http://schemas.openxmlformats.org/officeDocument/2006/relationships/customXml" Target="../ink/ink7.xml"/><Relationship Id="rId20" Type="http://schemas.openxmlformats.org/officeDocument/2006/relationships/customXml" Target="../ink/ink9.xml"/><Relationship Id="rId29"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customXml" Target="../ink/ink2.xml"/><Relationship Id="rId11" Type="http://schemas.openxmlformats.org/officeDocument/2006/relationships/image" Target="../media/image7.png"/><Relationship Id="rId24" Type="http://schemas.openxmlformats.org/officeDocument/2006/relationships/customXml" Target="../ink/ink11.xml"/><Relationship Id="rId5" Type="http://schemas.openxmlformats.org/officeDocument/2006/relationships/image" Target="../media/image4.png"/><Relationship Id="rId15" Type="http://schemas.openxmlformats.org/officeDocument/2006/relationships/image" Target="../media/image9.png"/><Relationship Id="rId23" Type="http://schemas.openxmlformats.org/officeDocument/2006/relationships/image" Target="../media/image13.png"/><Relationship Id="rId28" Type="http://schemas.openxmlformats.org/officeDocument/2006/relationships/customXml" Target="../ink/ink13.xml"/><Relationship Id="rId10" Type="http://schemas.openxmlformats.org/officeDocument/2006/relationships/customXml" Target="../ink/ink4.xml"/><Relationship Id="rId19" Type="http://schemas.openxmlformats.org/officeDocument/2006/relationships/image" Target="../media/image11.png"/><Relationship Id="rId4" Type="http://schemas.openxmlformats.org/officeDocument/2006/relationships/customXml" Target="../ink/ink1.xml"/><Relationship Id="rId9" Type="http://schemas.openxmlformats.org/officeDocument/2006/relationships/image" Target="../media/image6.png"/><Relationship Id="rId14" Type="http://schemas.openxmlformats.org/officeDocument/2006/relationships/customXml" Target="../ink/ink6.xml"/><Relationship Id="rId22" Type="http://schemas.openxmlformats.org/officeDocument/2006/relationships/customXml" Target="../ink/ink10.xml"/><Relationship Id="rId27"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110</xdr:row>
      <xdr:rowOff>0</xdr:rowOff>
    </xdr:from>
    <xdr:to>
      <xdr:col>5</xdr:col>
      <xdr:colOff>705456</xdr:colOff>
      <xdr:row>126</xdr:row>
      <xdr:rowOff>67110</xdr:rowOff>
    </xdr:to>
    <xdr:pic>
      <xdr:nvPicPr>
        <xdr:cNvPr id="2" name="Picture 1">
          <a:extLst>
            <a:ext uri="{FF2B5EF4-FFF2-40B4-BE49-F238E27FC236}">
              <a16:creationId xmlns:a16="http://schemas.microsoft.com/office/drawing/2014/main" id="{E754F3B8-D2C3-49C8-8420-B17D4488DC63}"/>
            </a:ext>
          </a:extLst>
        </xdr:cNvPr>
        <xdr:cNvPicPr>
          <a:picLocks noChangeAspect="1"/>
        </xdr:cNvPicPr>
      </xdr:nvPicPr>
      <xdr:blipFill>
        <a:blip xmlns:r="http://schemas.openxmlformats.org/officeDocument/2006/relationships" r:embed="rId1"/>
        <a:stretch>
          <a:fillRect/>
        </a:stretch>
      </xdr:blipFill>
      <xdr:spPr>
        <a:xfrm>
          <a:off x="285750" y="22012275"/>
          <a:ext cx="4344006" cy="3115110"/>
        </a:xfrm>
        <a:prstGeom prst="rect">
          <a:avLst/>
        </a:prstGeom>
      </xdr:spPr>
    </xdr:pic>
    <xdr:clientData/>
  </xdr:twoCellAnchor>
  <xdr:twoCellAnchor editAs="oneCell">
    <xdr:from>
      <xdr:col>1</xdr:col>
      <xdr:colOff>0</xdr:colOff>
      <xdr:row>127</xdr:row>
      <xdr:rowOff>0</xdr:rowOff>
    </xdr:from>
    <xdr:to>
      <xdr:col>5</xdr:col>
      <xdr:colOff>800720</xdr:colOff>
      <xdr:row>146</xdr:row>
      <xdr:rowOff>76716</xdr:rowOff>
    </xdr:to>
    <xdr:pic>
      <xdr:nvPicPr>
        <xdr:cNvPr id="3" name="Picture 2">
          <a:extLst>
            <a:ext uri="{FF2B5EF4-FFF2-40B4-BE49-F238E27FC236}">
              <a16:creationId xmlns:a16="http://schemas.microsoft.com/office/drawing/2014/main" id="{23FF26B6-D9BA-42A2-83F0-6000D22AA71F}"/>
            </a:ext>
          </a:extLst>
        </xdr:cNvPr>
        <xdr:cNvPicPr>
          <a:picLocks noChangeAspect="1"/>
        </xdr:cNvPicPr>
      </xdr:nvPicPr>
      <xdr:blipFill>
        <a:blip xmlns:r="http://schemas.openxmlformats.org/officeDocument/2006/relationships" r:embed="rId2"/>
        <a:stretch>
          <a:fillRect/>
        </a:stretch>
      </xdr:blipFill>
      <xdr:spPr>
        <a:xfrm>
          <a:off x="285750" y="25250775"/>
          <a:ext cx="4439270" cy="3696216"/>
        </a:xfrm>
        <a:prstGeom prst="rect">
          <a:avLst/>
        </a:prstGeom>
      </xdr:spPr>
    </xdr:pic>
    <xdr:clientData/>
  </xdr:twoCellAnchor>
  <xdr:twoCellAnchor editAs="oneCell">
    <xdr:from>
      <xdr:col>1</xdr:col>
      <xdr:colOff>0</xdr:colOff>
      <xdr:row>148</xdr:row>
      <xdr:rowOff>0</xdr:rowOff>
    </xdr:from>
    <xdr:to>
      <xdr:col>9</xdr:col>
      <xdr:colOff>496357</xdr:colOff>
      <xdr:row>162</xdr:row>
      <xdr:rowOff>162320</xdr:rowOff>
    </xdr:to>
    <xdr:pic>
      <xdr:nvPicPr>
        <xdr:cNvPr id="4" name="Picture 3">
          <a:extLst>
            <a:ext uri="{FF2B5EF4-FFF2-40B4-BE49-F238E27FC236}">
              <a16:creationId xmlns:a16="http://schemas.microsoft.com/office/drawing/2014/main" id="{2494514A-E2FF-4A4C-8310-B23ADA5F01A2}"/>
            </a:ext>
          </a:extLst>
        </xdr:cNvPr>
        <xdr:cNvPicPr>
          <a:picLocks noChangeAspect="1"/>
        </xdr:cNvPicPr>
      </xdr:nvPicPr>
      <xdr:blipFill>
        <a:blip xmlns:r="http://schemas.openxmlformats.org/officeDocument/2006/relationships" r:embed="rId3"/>
        <a:stretch>
          <a:fillRect/>
        </a:stretch>
      </xdr:blipFill>
      <xdr:spPr>
        <a:xfrm>
          <a:off x="285750" y="29251275"/>
          <a:ext cx="7573432" cy="2829320"/>
        </a:xfrm>
        <a:prstGeom prst="rect">
          <a:avLst/>
        </a:prstGeom>
      </xdr:spPr>
    </xdr:pic>
    <xdr:clientData/>
  </xdr:twoCellAnchor>
  <xdr:twoCellAnchor editAs="oneCell">
    <xdr:from>
      <xdr:col>0</xdr:col>
      <xdr:colOff>275040</xdr:colOff>
      <xdr:row>133</xdr:row>
      <xdr:rowOff>30240</xdr:rowOff>
    </xdr:from>
    <xdr:to>
      <xdr:col>1</xdr:col>
      <xdr:colOff>467010</xdr:colOff>
      <xdr:row>133</xdr:row>
      <xdr:rowOff>47520</xdr:rowOff>
    </xdr:to>
    <mc:AlternateContent xmlns:mc="http://schemas.openxmlformats.org/markup-compatibility/2006">
      <mc:Choice xmlns:xdr14="http://schemas.microsoft.com/office/excel/2010/spreadsheetDrawing" Requires="xdr14">
        <xdr:contentPart xmlns:r="http://schemas.openxmlformats.org/officeDocument/2006/relationships" r:id="rId4">
          <xdr14:nvContentPartPr>
            <xdr14:cNvPr id="6" name="Ink 5">
              <a:extLst>
                <a:ext uri="{FF2B5EF4-FFF2-40B4-BE49-F238E27FC236}">
                  <a16:creationId xmlns:a16="http://schemas.microsoft.com/office/drawing/2014/main" id="{5D512039-8244-AEA7-C8FD-0D203C4FE53F}"/>
                </a:ext>
              </a:extLst>
            </xdr14:cNvPr>
            <xdr14:cNvContentPartPr/>
          </xdr14:nvContentPartPr>
          <xdr14:nvPr macro=""/>
          <xdr14:xfrm>
            <a:off x="275040" y="26424015"/>
            <a:ext cx="477720" cy="17280"/>
          </xdr14:xfrm>
        </xdr:contentPart>
      </mc:Choice>
      <mc:Fallback>
        <xdr:pic>
          <xdr:nvPicPr>
            <xdr:cNvPr id="6" name="Ink 5">
              <a:extLst>
                <a:ext uri="{FF2B5EF4-FFF2-40B4-BE49-F238E27FC236}">
                  <a16:creationId xmlns:a16="http://schemas.microsoft.com/office/drawing/2014/main" id="{5D512039-8244-AEA7-C8FD-0D203C4FE53F}"/>
                </a:ext>
              </a:extLst>
            </xdr:cNvPr>
            <xdr:cNvPicPr/>
          </xdr:nvPicPr>
          <xdr:blipFill>
            <a:blip xmlns:r="http://schemas.openxmlformats.org/officeDocument/2006/relationships" r:embed="rId5"/>
            <a:stretch>
              <a:fillRect/>
            </a:stretch>
          </xdr:blipFill>
          <xdr:spPr>
            <a:xfrm>
              <a:off x="266040" y="26415375"/>
              <a:ext cx="495360" cy="34920"/>
            </a:xfrm>
            <a:prstGeom prst="rect">
              <a:avLst/>
            </a:prstGeom>
          </xdr:spPr>
        </xdr:pic>
      </mc:Fallback>
    </mc:AlternateContent>
    <xdr:clientData/>
  </xdr:twoCellAnchor>
  <xdr:twoCellAnchor editAs="oneCell">
    <xdr:from>
      <xdr:col>1</xdr:col>
      <xdr:colOff>23130</xdr:colOff>
      <xdr:row>121</xdr:row>
      <xdr:rowOff>75240</xdr:rowOff>
    </xdr:from>
    <xdr:to>
      <xdr:col>1</xdr:col>
      <xdr:colOff>505170</xdr:colOff>
      <xdr:row>121</xdr:row>
      <xdr:rowOff>89640</xdr:rowOff>
    </xdr:to>
    <mc:AlternateContent xmlns:mc="http://schemas.openxmlformats.org/markup-compatibility/2006">
      <mc:Choice xmlns:xdr14="http://schemas.microsoft.com/office/excel/2010/spreadsheetDrawing" Requires="xdr14">
        <xdr:contentPart xmlns:r="http://schemas.openxmlformats.org/officeDocument/2006/relationships" r:id="rId6">
          <xdr14:nvContentPartPr>
            <xdr14:cNvPr id="7" name="Ink 6">
              <a:extLst>
                <a:ext uri="{FF2B5EF4-FFF2-40B4-BE49-F238E27FC236}">
                  <a16:creationId xmlns:a16="http://schemas.microsoft.com/office/drawing/2014/main" id="{7574257A-7538-D89F-5A8D-20E9FF8F6145}"/>
                </a:ext>
              </a:extLst>
            </xdr14:cNvPr>
            <xdr14:cNvContentPartPr/>
          </xdr14:nvContentPartPr>
          <xdr14:nvPr macro=""/>
          <xdr14:xfrm>
            <a:off x="308880" y="24183015"/>
            <a:ext cx="482040" cy="14400"/>
          </xdr14:xfrm>
        </xdr:contentPart>
      </mc:Choice>
      <mc:Fallback>
        <xdr:pic>
          <xdr:nvPicPr>
            <xdr:cNvPr id="7" name="Ink 6">
              <a:extLst>
                <a:ext uri="{FF2B5EF4-FFF2-40B4-BE49-F238E27FC236}">
                  <a16:creationId xmlns:a16="http://schemas.microsoft.com/office/drawing/2014/main" id="{7574257A-7538-D89F-5A8D-20E9FF8F6145}"/>
                </a:ext>
              </a:extLst>
            </xdr:cNvPr>
            <xdr:cNvPicPr/>
          </xdr:nvPicPr>
          <xdr:blipFill>
            <a:blip xmlns:r="http://schemas.openxmlformats.org/officeDocument/2006/relationships" r:embed="rId7"/>
            <a:stretch>
              <a:fillRect/>
            </a:stretch>
          </xdr:blipFill>
          <xdr:spPr>
            <a:xfrm>
              <a:off x="300240" y="24174015"/>
              <a:ext cx="499680" cy="32040"/>
            </a:xfrm>
            <a:prstGeom prst="rect">
              <a:avLst/>
            </a:prstGeom>
          </xdr:spPr>
        </xdr:pic>
      </mc:Fallback>
    </mc:AlternateContent>
    <xdr:clientData/>
  </xdr:twoCellAnchor>
  <xdr:twoCellAnchor editAs="oneCell">
    <xdr:from>
      <xdr:col>7</xdr:col>
      <xdr:colOff>65633</xdr:colOff>
      <xdr:row>120</xdr:row>
      <xdr:rowOff>131700</xdr:rowOff>
    </xdr:from>
    <xdr:to>
      <xdr:col>7</xdr:col>
      <xdr:colOff>68873</xdr:colOff>
      <xdr:row>120</xdr:row>
      <xdr:rowOff>132060</xdr:rowOff>
    </xdr:to>
    <mc:AlternateContent xmlns:mc="http://schemas.openxmlformats.org/markup-compatibility/2006">
      <mc:Choice xmlns:xdr14="http://schemas.microsoft.com/office/excel/2010/spreadsheetDrawing" xmlns:aink="http://schemas.microsoft.com/office/drawing/2016/ink" Requires="xdr14 aink">
        <xdr:contentPart xmlns:r="http://schemas.openxmlformats.org/officeDocument/2006/relationships" r:id="rId8">
          <xdr14:nvContentPartPr>
            <xdr14:cNvPr id="22" name="Ink 21">
              <a:extLst>
                <a:ext uri="{FF2B5EF4-FFF2-40B4-BE49-F238E27FC236}">
                  <a16:creationId xmlns:a16="http://schemas.microsoft.com/office/drawing/2014/main" id="{7BDCDCCB-F972-F221-FC1C-6106E4EA475C}"/>
                </a:ext>
              </a:extLst>
            </xdr14:cNvPr>
            <xdr14:cNvContentPartPr/>
          </xdr14:nvContentPartPr>
          <xdr14:nvPr macro=""/>
          <xdr14:xfrm>
            <a:off x="6168960" y="23856277"/>
            <a:ext cx="3240" cy="360"/>
          </xdr14:xfrm>
        </xdr:contentPart>
      </mc:Choice>
      <mc:Fallback>
        <xdr:pic>
          <xdr:nvPicPr>
            <xdr:cNvPr id="22" name="Ink 21">
              <a:extLst>
                <a:ext uri="{FF2B5EF4-FFF2-40B4-BE49-F238E27FC236}">
                  <a16:creationId xmlns:a16="http://schemas.microsoft.com/office/drawing/2014/main" id="{7BDCDCCB-F972-F221-FC1C-6106E4EA475C}"/>
                </a:ext>
              </a:extLst>
            </xdr:cNvPr>
            <xdr:cNvPicPr/>
          </xdr:nvPicPr>
          <xdr:blipFill>
            <a:blip xmlns:r="http://schemas.openxmlformats.org/officeDocument/2006/relationships" r:embed="rId9"/>
            <a:stretch>
              <a:fillRect/>
            </a:stretch>
          </xdr:blipFill>
          <xdr:spPr>
            <a:xfrm>
              <a:off x="6151320" y="23748637"/>
              <a:ext cx="38880" cy="216000"/>
            </a:xfrm>
            <a:prstGeom prst="rect">
              <a:avLst/>
            </a:prstGeom>
          </xdr:spPr>
        </xdr:pic>
      </mc:Fallback>
    </mc:AlternateContent>
    <xdr:clientData/>
  </xdr:twoCellAnchor>
  <xdr:twoCellAnchor editAs="oneCell">
    <xdr:from>
      <xdr:col>6</xdr:col>
      <xdr:colOff>212202</xdr:colOff>
      <xdr:row>121</xdr:row>
      <xdr:rowOff>87720</xdr:rowOff>
    </xdr:from>
    <xdr:to>
      <xdr:col>6</xdr:col>
      <xdr:colOff>219762</xdr:colOff>
      <xdr:row>121</xdr:row>
      <xdr:rowOff>88080</xdr:rowOff>
    </xdr:to>
    <mc:AlternateContent xmlns:mc="http://schemas.openxmlformats.org/markup-compatibility/2006">
      <mc:Choice xmlns:xdr14="http://schemas.microsoft.com/office/excel/2010/spreadsheetDrawing" xmlns:aink="http://schemas.microsoft.com/office/drawing/2016/ink" Requires="xdr14 aink">
        <xdr:contentPart xmlns:r="http://schemas.openxmlformats.org/officeDocument/2006/relationships" r:id="rId10">
          <xdr14:nvContentPartPr>
            <xdr14:cNvPr id="24" name="Ink 23">
              <a:extLst>
                <a:ext uri="{FF2B5EF4-FFF2-40B4-BE49-F238E27FC236}">
                  <a16:creationId xmlns:a16="http://schemas.microsoft.com/office/drawing/2014/main" id="{8B9C1F2F-A5E4-61C6-0C58-DF9AA5FF9A53}"/>
                </a:ext>
              </a:extLst>
            </xdr14:cNvPr>
            <xdr14:cNvContentPartPr/>
          </xdr14:nvContentPartPr>
          <xdr14:nvPr macro=""/>
          <xdr14:xfrm>
            <a:off x="5502240" y="24002797"/>
            <a:ext cx="7560" cy="360"/>
          </xdr14:xfrm>
        </xdr:contentPart>
      </mc:Choice>
      <mc:Fallback>
        <xdr:pic>
          <xdr:nvPicPr>
            <xdr:cNvPr id="24" name="Ink 23">
              <a:extLst>
                <a:ext uri="{FF2B5EF4-FFF2-40B4-BE49-F238E27FC236}">
                  <a16:creationId xmlns:a16="http://schemas.microsoft.com/office/drawing/2014/main" id="{8B9C1F2F-A5E4-61C6-0C58-DF9AA5FF9A53}"/>
                </a:ext>
              </a:extLst>
            </xdr:cNvPr>
            <xdr:cNvPicPr/>
          </xdr:nvPicPr>
          <xdr:blipFill>
            <a:blip xmlns:r="http://schemas.openxmlformats.org/officeDocument/2006/relationships" r:embed="rId11"/>
            <a:stretch>
              <a:fillRect/>
            </a:stretch>
          </xdr:blipFill>
          <xdr:spPr>
            <a:xfrm>
              <a:off x="5466600" y="23787157"/>
              <a:ext cx="79200" cy="432000"/>
            </a:xfrm>
            <a:prstGeom prst="rect">
              <a:avLst/>
            </a:prstGeom>
          </xdr:spPr>
        </xdr:pic>
      </mc:Fallback>
    </mc:AlternateContent>
    <xdr:clientData/>
  </xdr:twoCellAnchor>
  <xdr:twoCellAnchor editAs="oneCell">
    <xdr:from>
      <xdr:col>7</xdr:col>
      <xdr:colOff>263633</xdr:colOff>
      <xdr:row>120</xdr:row>
      <xdr:rowOff>190380</xdr:rowOff>
    </xdr:from>
    <xdr:to>
      <xdr:col>7</xdr:col>
      <xdr:colOff>263993</xdr:colOff>
      <xdr:row>121</xdr:row>
      <xdr:rowOff>240</xdr:rowOff>
    </xdr:to>
    <mc:AlternateContent xmlns:mc="http://schemas.openxmlformats.org/markup-compatibility/2006">
      <mc:Choice xmlns:xdr14="http://schemas.microsoft.com/office/excel/2010/spreadsheetDrawing" Requires="xdr14">
        <xdr:contentPart xmlns:r="http://schemas.openxmlformats.org/officeDocument/2006/relationships" r:id="rId12">
          <xdr14:nvContentPartPr>
            <xdr14:cNvPr id="26" name="Ink 25">
              <a:extLst>
                <a:ext uri="{FF2B5EF4-FFF2-40B4-BE49-F238E27FC236}">
                  <a16:creationId xmlns:a16="http://schemas.microsoft.com/office/drawing/2014/main" id="{83A04D87-DDCC-E0CF-324C-7A352401DADD}"/>
                </a:ext>
              </a:extLst>
            </xdr14:cNvPr>
            <xdr14:cNvContentPartPr/>
          </xdr14:nvContentPartPr>
          <xdr14:nvPr macro=""/>
          <xdr14:xfrm>
            <a:off x="6366960" y="23914957"/>
            <a:ext cx="360" cy="360"/>
          </xdr14:xfrm>
        </xdr:contentPart>
      </mc:Choice>
      <mc:Fallback>
        <xdr:pic>
          <xdr:nvPicPr>
            <xdr:cNvPr id="26" name="Ink 25">
              <a:extLst>
                <a:ext uri="{FF2B5EF4-FFF2-40B4-BE49-F238E27FC236}">
                  <a16:creationId xmlns:a16="http://schemas.microsoft.com/office/drawing/2014/main" id="{83A04D87-DDCC-E0CF-324C-7A352401DADD}"/>
                </a:ext>
              </a:extLst>
            </xdr:cNvPr>
            <xdr:cNvPicPr/>
          </xdr:nvPicPr>
          <xdr:blipFill>
            <a:blip xmlns:r="http://schemas.openxmlformats.org/officeDocument/2006/relationships" r:embed="rId13"/>
            <a:stretch>
              <a:fillRect/>
            </a:stretch>
          </xdr:blipFill>
          <xdr:spPr>
            <a:xfrm>
              <a:off x="6360840" y="23908837"/>
              <a:ext cx="12600" cy="12600"/>
            </a:xfrm>
            <a:prstGeom prst="rect">
              <a:avLst/>
            </a:prstGeom>
          </xdr:spPr>
        </xdr:pic>
      </mc:Fallback>
    </mc:AlternateContent>
    <xdr:clientData/>
  </xdr:twoCellAnchor>
  <xdr:twoCellAnchor editAs="oneCell">
    <xdr:from>
      <xdr:col>5</xdr:col>
      <xdr:colOff>738009</xdr:colOff>
      <xdr:row>120</xdr:row>
      <xdr:rowOff>185700</xdr:rowOff>
    </xdr:from>
    <xdr:to>
      <xdr:col>6</xdr:col>
      <xdr:colOff>293574</xdr:colOff>
      <xdr:row>122</xdr:row>
      <xdr:rowOff>15300</xdr:rowOff>
    </xdr:to>
    <mc:AlternateContent xmlns:mc="http://schemas.openxmlformats.org/markup-compatibility/2006">
      <mc:Choice xmlns:xdr14="http://schemas.microsoft.com/office/excel/2010/spreadsheetDrawing" Requires="xdr14">
        <xdr:contentPart xmlns:r="http://schemas.openxmlformats.org/officeDocument/2006/relationships" r:id="rId14">
          <xdr14:nvContentPartPr>
            <xdr14:cNvPr id="38" name="Ink 37">
              <a:extLst>
                <a:ext uri="{FF2B5EF4-FFF2-40B4-BE49-F238E27FC236}">
                  <a16:creationId xmlns:a16="http://schemas.microsoft.com/office/drawing/2014/main" id="{98E24419-2B8C-289D-D0A2-C3485F9D2BFC}"/>
                </a:ext>
              </a:extLst>
            </xdr14:cNvPr>
            <xdr14:cNvContentPartPr/>
          </xdr14:nvContentPartPr>
          <xdr14:nvPr macro=""/>
          <xdr14:xfrm>
            <a:off x="4662309" y="24102975"/>
            <a:ext cx="917640" cy="210600"/>
          </xdr14:xfrm>
        </xdr:contentPart>
      </mc:Choice>
      <mc:Fallback>
        <xdr:pic>
          <xdr:nvPicPr>
            <xdr:cNvPr id="38" name="Ink 37">
              <a:extLst>
                <a:ext uri="{FF2B5EF4-FFF2-40B4-BE49-F238E27FC236}">
                  <a16:creationId xmlns:a16="http://schemas.microsoft.com/office/drawing/2014/main" id="{98E24419-2B8C-289D-D0A2-C3485F9D2BFC}"/>
                </a:ext>
              </a:extLst>
            </xdr:cNvPr>
            <xdr:cNvPicPr/>
          </xdr:nvPicPr>
          <xdr:blipFill>
            <a:blip xmlns:r="http://schemas.openxmlformats.org/officeDocument/2006/relationships" r:embed="rId15"/>
            <a:stretch>
              <a:fillRect/>
            </a:stretch>
          </xdr:blipFill>
          <xdr:spPr>
            <a:xfrm>
              <a:off x="4656189" y="24096855"/>
              <a:ext cx="929880" cy="222840"/>
            </a:xfrm>
            <a:prstGeom prst="rect">
              <a:avLst/>
            </a:prstGeom>
          </xdr:spPr>
        </xdr:pic>
      </mc:Fallback>
    </mc:AlternateContent>
    <xdr:clientData/>
  </xdr:twoCellAnchor>
  <xdr:twoCellAnchor editAs="oneCell">
    <xdr:from>
      <xdr:col>5</xdr:col>
      <xdr:colOff>554769</xdr:colOff>
      <xdr:row>132</xdr:row>
      <xdr:rowOff>136860</xdr:rowOff>
    </xdr:from>
    <xdr:to>
      <xdr:col>5</xdr:col>
      <xdr:colOff>718209</xdr:colOff>
      <xdr:row>133</xdr:row>
      <xdr:rowOff>88920</xdr:rowOff>
    </xdr:to>
    <mc:AlternateContent xmlns:mc="http://schemas.openxmlformats.org/markup-compatibility/2006">
      <mc:Choice xmlns:xdr14="http://schemas.microsoft.com/office/excel/2010/spreadsheetDrawing" Requires="xdr14">
        <xdr:contentPart xmlns:r="http://schemas.openxmlformats.org/officeDocument/2006/relationships" r:id="rId16">
          <xdr14:nvContentPartPr>
            <xdr14:cNvPr id="50" name="Ink 49">
              <a:extLst>
                <a:ext uri="{FF2B5EF4-FFF2-40B4-BE49-F238E27FC236}">
                  <a16:creationId xmlns:a16="http://schemas.microsoft.com/office/drawing/2014/main" id="{86F3EA95-EDCA-FA09-CA57-F8A56A451CE9}"/>
                </a:ext>
              </a:extLst>
            </xdr14:cNvPr>
            <xdr14:cNvContentPartPr/>
          </xdr14:nvContentPartPr>
          <xdr14:nvPr macro=""/>
          <xdr14:xfrm>
            <a:off x="4479069" y="26340135"/>
            <a:ext cx="163440" cy="142560"/>
          </xdr14:xfrm>
        </xdr:contentPart>
      </mc:Choice>
      <mc:Fallback>
        <xdr:pic>
          <xdr:nvPicPr>
            <xdr:cNvPr id="50" name="Ink 49">
              <a:extLst>
                <a:ext uri="{FF2B5EF4-FFF2-40B4-BE49-F238E27FC236}">
                  <a16:creationId xmlns:a16="http://schemas.microsoft.com/office/drawing/2014/main" id="{86F3EA95-EDCA-FA09-CA57-F8A56A451CE9}"/>
                </a:ext>
              </a:extLst>
            </xdr:cNvPr>
            <xdr:cNvPicPr/>
          </xdr:nvPicPr>
          <xdr:blipFill>
            <a:blip xmlns:r="http://schemas.openxmlformats.org/officeDocument/2006/relationships" r:embed="rId17"/>
            <a:stretch>
              <a:fillRect/>
            </a:stretch>
          </xdr:blipFill>
          <xdr:spPr>
            <a:xfrm>
              <a:off x="4472949" y="26334015"/>
              <a:ext cx="175680" cy="154800"/>
            </a:xfrm>
            <a:prstGeom prst="rect">
              <a:avLst/>
            </a:prstGeom>
          </xdr:spPr>
        </xdr:pic>
      </mc:Fallback>
    </mc:AlternateContent>
    <xdr:clientData/>
  </xdr:twoCellAnchor>
  <xdr:twoCellAnchor editAs="oneCell">
    <xdr:from>
      <xdr:col>1</xdr:col>
      <xdr:colOff>0</xdr:colOff>
      <xdr:row>110</xdr:row>
      <xdr:rowOff>0</xdr:rowOff>
    </xdr:from>
    <xdr:to>
      <xdr:col>5</xdr:col>
      <xdr:colOff>705456</xdr:colOff>
      <xdr:row>126</xdr:row>
      <xdr:rowOff>67110</xdr:rowOff>
    </xdr:to>
    <xdr:pic>
      <xdr:nvPicPr>
        <xdr:cNvPr id="54" name="Picture 53">
          <a:extLst>
            <a:ext uri="{FF2B5EF4-FFF2-40B4-BE49-F238E27FC236}">
              <a16:creationId xmlns:a16="http://schemas.microsoft.com/office/drawing/2014/main" id="{E90C4325-80CF-48C0-A36A-5DA1E02D006C}"/>
            </a:ext>
          </a:extLst>
        </xdr:cNvPr>
        <xdr:cNvPicPr>
          <a:picLocks noChangeAspect="1"/>
        </xdr:cNvPicPr>
      </xdr:nvPicPr>
      <xdr:blipFill>
        <a:blip xmlns:r="http://schemas.openxmlformats.org/officeDocument/2006/relationships" r:embed="rId1"/>
        <a:stretch>
          <a:fillRect/>
        </a:stretch>
      </xdr:blipFill>
      <xdr:spPr>
        <a:xfrm>
          <a:off x="285750" y="22012275"/>
          <a:ext cx="4344006" cy="3115110"/>
        </a:xfrm>
        <a:prstGeom prst="rect">
          <a:avLst/>
        </a:prstGeom>
      </xdr:spPr>
    </xdr:pic>
    <xdr:clientData/>
  </xdr:twoCellAnchor>
  <xdr:twoCellAnchor editAs="oneCell">
    <xdr:from>
      <xdr:col>1</xdr:col>
      <xdr:colOff>0</xdr:colOff>
      <xdr:row>127</xdr:row>
      <xdr:rowOff>0</xdr:rowOff>
    </xdr:from>
    <xdr:to>
      <xdr:col>5</xdr:col>
      <xdr:colOff>800720</xdr:colOff>
      <xdr:row>146</xdr:row>
      <xdr:rowOff>76716</xdr:rowOff>
    </xdr:to>
    <xdr:pic>
      <xdr:nvPicPr>
        <xdr:cNvPr id="55" name="Picture 54">
          <a:extLst>
            <a:ext uri="{FF2B5EF4-FFF2-40B4-BE49-F238E27FC236}">
              <a16:creationId xmlns:a16="http://schemas.microsoft.com/office/drawing/2014/main" id="{679191D6-60AB-497C-A124-D5B3CE457414}"/>
            </a:ext>
          </a:extLst>
        </xdr:cNvPr>
        <xdr:cNvPicPr>
          <a:picLocks noChangeAspect="1"/>
        </xdr:cNvPicPr>
      </xdr:nvPicPr>
      <xdr:blipFill>
        <a:blip xmlns:r="http://schemas.openxmlformats.org/officeDocument/2006/relationships" r:embed="rId2"/>
        <a:stretch>
          <a:fillRect/>
        </a:stretch>
      </xdr:blipFill>
      <xdr:spPr>
        <a:xfrm>
          <a:off x="285750" y="25250775"/>
          <a:ext cx="4439270" cy="3696216"/>
        </a:xfrm>
        <a:prstGeom prst="rect">
          <a:avLst/>
        </a:prstGeom>
      </xdr:spPr>
    </xdr:pic>
    <xdr:clientData/>
  </xdr:twoCellAnchor>
  <xdr:twoCellAnchor editAs="oneCell">
    <xdr:from>
      <xdr:col>1</xdr:col>
      <xdr:colOff>0</xdr:colOff>
      <xdr:row>147</xdr:row>
      <xdr:rowOff>161925</xdr:rowOff>
    </xdr:from>
    <xdr:to>
      <xdr:col>9</xdr:col>
      <xdr:colOff>496357</xdr:colOff>
      <xdr:row>162</xdr:row>
      <xdr:rowOff>133745</xdr:rowOff>
    </xdr:to>
    <xdr:pic>
      <xdr:nvPicPr>
        <xdr:cNvPr id="56" name="Picture 55">
          <a:extLst>
            <a:ext uri="{FF2B5EF4-FFF2-40B4-BE49-F238E27FC236}">
              <a16:creationId xmlns:a16="http://schemas.microsoft.com/office/drawing/2014/main" id="{0B15D6D6-27AB-45B9-8B69-507C158F6211}"/>
            </a:ext>
          </a:extLst>
        </xdr:cNvPr>
        <xdr:cNvPicPr>
          <a:picLocks noChangeAspect="1"/>
        </xdr:cNvPicPr>
      </xdr:nvPicPr>
      <xdr:blipFill>
        <a:blip xmlns:r="http://schemas.openxmlformats.org/officeDocument/2006/relationships" r:embed="rId3"/>
        <a:stretch>
          <a:fillRect/>
        </a:stretch>
      </xdr:blipFill>
      <xdr:spPr>
        <a:xfrm>
          <a:off x="285750" y="29222700"/>
          <a:ext cx="7573432" cy="2829320"/>
        </a:xfrm>
        <a:prstGeom prst="rect">
          <a:avLst/>
        </a:prstGeom>
      </xdr:spPr>
    </xdr:pic>
    <xdr:clientData/>
  </xdr:twoCellAnchor>
  <xdr:twoCellAnchor editAs="oneCell">
    <xdr:from>
      <xdr:col>1</xdr:col>
      <xdr:colOff>71370</xdr:colOff>
      <xdr:row>121</xdr:row>
      <xdr:rowOff>69780</xdr:rowOff>
    </xdr:from>
    <xdr:to>
      <xdr:col>1</xdr:col>
      <xdr:colOff>580050</xdr:colOff>
      <xdr:row>121</xdr:row>
      <xdr:rowOff>120180</xdr:rowOff>
    </xdr:to>
    <mc:AlternateContent xmlns:mc="http://schemas.openxmlformats.org/markup-compatibility/2006">
      <mc:Choice xmlns:xdr14="http://schemas.microsoft.com/office/excel/2010/spreadsheetDrawing" Requires="xdr14">
        <xdr:contentPart xmlns:r="http://schemas.openxmlformats.org/officeDocument/2006/relationships" r:id="rId18">
          <xdr14:nvContentPartPr>
            <xdr14:cNvPr id="57" name="Ink 56">
              <a:extLst>
                <a:ext uri="{FF2B5EF4-FFF2-40B4-BE49-F238E27FC236}">
                  <a16:creationId xmlns:a16="http://schemas.microsoft.com/office/drawing/2014/main" id="{8F0E0663-3370-1A8E-A460-7E0DF744CD06}"/>
                </a:ext>
              </a:extLst>
            </xdr14:cNvPr>
            <xdr14:cNvContentPartPr/>
          </xdr14:nvContentPartPr>
          <xdr14:nvPr macro=""/>
          <xdr14:xfrm>
            <a:off x="357120" y="24033093"/>
            <a:ext cx="508680" cy="50400"/>
          </xdr14:xfrm>
        </xdr:contentPart>
      </mc:Choice>
      <mc:Fallback>
        <xdr:pic>
          <xdr:nvPicPr>
            <xdr:cNvPr id="57" name="Ink 56">
              <a:extLst>
                <a:ext uri="{FF2B5EF4-FFF2-40B4-BE49-F238E27FC236}">
                  <a16:creationId xmlns:a16="http://schemas.microsoft.com/office/drawing/2014/main" id="{8F0E0663-3370-1A8E-A460-7E0DF744CD06}"/>
                </a:ext>
              </a:extLst>
            </xdr:cNvPr>
            <xdr:cNvPicPr/>
          </xdr:nvPicPr>
          <xdr:blipFill>
            <a:blip xmlns:r="http://schemas.openxmlformats.org/officeDocument/2006/relationships" r:embed="rId19"/>
            <a:stretch>
              <a:fillRect/>
            </a:stretch>
          </xdr:blipFill>
          <xdr:spPr>
            <a:xfrm>
              <a:off x="351000" y="24026973"/>
              <a:ext cx="520920" cy="62640"/>
            </a:xfrm>
            <a:prstGeom prst="rect">
              <a:avLst/>
            </a:prstGeom>
          </xdr:spPr>
        </xdr:pic>
      </mc:Fallback>
    </mc:AlternateContent>
    <xdr:clientData/>
  </xdr:twoCellAnchor>
  <xdr:twoCellAnchor editAs="oneCell">
    <xdr:from>
      <xdr:col>0</xdr:col>
      <xdr:colOff>267120</xdr:colOff>
      <xdr:row>132</xdr:row>
      <xdr:rowOff>181800</xdr:rowOff>
    </xdr:from>
    <xdr:to>
      <xdr:col>1</xdr:col>
      <xdr:colOff>515970</xdr:colOff>
      <xdr:row>133</xdr:row>
      <xdr:rowOff>79500</xdr:rowOff>
    </xdr:to>
    <mc:AlternateContent xmlns:mc="http://schemas.openxmlformats.org/markup-compatibility/2006">
      <mc:Choice xmlns:xdr14="http://schemas.microsoft.com/office/excel/2010/spreadsheetDrawing" Requires="xdr14">
        <xdr:contentPart xmlns:r="http://schemas.openxmlformats.org/officeDocument/2006/relationships" r:id="rId20">
          <xdr14:nvContentPartPr>
            <xdr14:cNvPr id="58" name="Ink 57">
              <a:extLst>
                <a:ext uri="{FF2B5EF4-FFF2-40B4-BE49-F238E27FC236}">
                  <a16:creationId xmlns:a16="http://schemas.microsoft.com/office/drawing/2014/main" id="{9C8AF31C-BA01-2FD4-6A1C-9FA07AEA0710}"/>
                </a:ext>
              </a:extLst>
            </xdr14:cNvPr>
            <xdr14:cNvContentPartPr/>
          </xdr14:nvContentPartPr>
          <xdr14:nvPr macro=""/>
          <xdr14:xfrm>
            <a:off x="267120" y="26240613"/>
            <a:ext cx="534600" cy="88200"/>
          </xdr14:xfrm>
        </xdr:contentPart>
      </mc:Choice>
      <mc:Fallback>
        <xdr:pic>
          <xdr:nvPicPr>
            <xdr:cNvPr id="58" name="Ink 57">
              <a:extLst>
                <a:ext uri="{FF2B5EF4-FFF2-40B4-BE49-F238E27FC236}">
                  <a16:creationId xmlns:a16="http://schemas.microsoft.com/office/drawing/2014/main" id="{9C8AF31C-BA01-2FD4-6A1C-9FA07AEA0710}"/>
                </a:ext>
              </a:extLst>
            </xdr:cNvPr>
            <xdr:cNvPicPr/>
          </xdr:nvPicPr>
          <xdr:blipFill>
            <a:blip xmlns:r="http://schemas.openxmlformats.org/officeDocument/2006/relationships" r:embed="rId21"/>
            <a:stretch>
              <a:fillRect/>
            </a:stretch>
          </xdr:blipFill>
          <xdr:spPr>
            <a:xfrm>
              <a:off x="261000" y="26234493"/>
              <a:ext cx="546840" cy="100440"/>
            </a:xfrm>
            <a:prstGeom prst="rect">
              <a:avLst/>
            </a:prstGeom>
          </xdr:spPr>
        </xdr:pic>
      </mc:Fallback>
    </mc:AlternateContent>
    <xdr:clientData/>
  </xdr:twoCellAnchor>
  <xdr:twoCellAnchor editAs="oneCell">
    <xdr:from>
      <xdr:col>5</xdr:col>
      <xdr:colOff>754537</xdr:colOff>
      <xdr:row>132</xdr:row>
      <xdr:rowOff>140760</xdr:rowOff>
    </xdr:from>
    <xdr:to>
      <xdr:col>5</xdr:col>
      <xdr:colOff>905377</xdr:colOff>
      <xdr:row>133</xdr:row>
      <xdr:rowOff>95700</xdr:rowOff>
    </xdr:to>
    <mc:AlternateContent xmlns:mc="http://schemas.openxmlformats.org/markup-compatibility/2006">
      <mc:Choice xmlns:xdr14="http://schemas.microsoft.com/office/excel/2010/spreadsheetDrawing" Requires="xdr14">
        <xdr:contentPart xmlns:r="http://schemas.openxmlformats.org/officeDocument/2006/relationships" r:id="rId22">
          <xdr14:nvContentPartPr>
            <xdr14:cNvPr id="59" name="Ink 58">
              <a:extLst>
                <a:ext uri="{FF2B5EF4-FFF2-40B4-BE49-F238E27FC236}">
                  <a16:creationId xmlns:a16="http://schemas.microsoft.com/office/drawing/2014/main" id="{DE5FDFB2-81A3-562F-2D2B-EEBDD77B2CBC}"/>
                </a:ext>
              </a:extLst>
            </xdr14:cNvPr>
            <xdr14:cNvContentPartPr/>
          </xdr14:nvContentPartPr>
          <xdr14:nvPr macro=""/>
          <xdr14:xfrm>
            <a:off x="4683600" y="26199573"/>
            <a:ext cx="150840" cy="145440"/>
          </xdr14:xfrm>
        </xdr:contentPart>
      </mc:Choice>
      <mc:Fallback>
        <xdr:pic>
          <xdr:nvPicPr>
            <xdr:cNvPr id="59" name="Ink 58">
              <a:extLst>
                <a:ext uri="{FF2B5EF4-FFF2-40B4-BE49-F238E27FC236}">
                  <a16:creationId xmlns:a16="http://schemas.microsoft.com/office/drawing/2014/main" id="{DE5FDFB2-81A3-562F-2D2B-EEBDD77B2CBC}"/>
                </a:ext>
              </a:extLst>
            </xdr:cNvPr>
            <xdr:cNvPicPr/>
          </xdr:nvPicPr>
          <xdr:blipFill>
            <a:blip xmlns:r="http://schemas.openxmlformats.org/officeDocument/2006/relationships" r:embed="rId23"/>
            <a:stretch>
              <a:fillRect/>
            </a:stretch>
          </xdr:blipFill>
          <xdr:spPr>
            <a:xfrm>
              <a:off x="4677480" y="26193453"/>
              <a:ext cx="163080" cy="157680"/>
            </a:xfrm>
            <a:prstGeom prst="rect">
              <a:avLst/>
            </a:prstGeom>
          </xdr:spPr>
        </xdr:pic>
      </mc:Fallback>
    </mc:AlternateContent>
    <xdr:clientData/>
  </xdr:twoCellAnchor>
  <xdr:twoCellAnchor editAs="oneCell">
    <xdr:from>
      <xdr:col>5</xdr:col>
      <xdr:colOff>944617</xdr:colOff>
      <xdr:row>132</xdr:row>
      <xdr:rowOff>158760</xdr:rowOff>
    </xdr:from>
    <xdr:to>
      <xdr:col>5</xdr:col>
      <xdr:colOff>1064137</xdr:colOff>
      <xdr:row>133</xdr:row>
      <xdr:rowOff>104340</xdr:rowOff>
    </xdr:to>
    <mc:AlternateContent xmlns:mc="http://schemas.openxmlformats.org/markup-compatibility/2006">
      <mc:Choice xmlns:xdr14="http://schemas.microsoft.com/office/excel/2010/spreadsheetDrawing" Requires="xdr14">
        <xdr:contentPart xmlns:r="http://schemas.openxmlformats.org/officeDocument/2006/relationships" r:id="rId24">
          <xdr14:nvContentPartPr>
            <xdr14:cNvPr id="60" name="Ink 59">
              <a:extLst>
                <a:ext uri="{FF2B5EF4-FFF2-40B4-BE49-F238E27FC236}">
                  <a16:creationId xmlns:a16="http://schemas.microsoft.com/office/drawing/2014/main" id="{2F6B6F9E-FE4C-90F7-889D-292989E25F03}"/>
                </a:ext>
              </a:extLst>
            </xdr14:cNvPr>
            <xdr14:cNvContentPartPr/>
          </xdr14:nvContentPartPr>
          <xdr14:nvPr macro=""/>
          <xdr14:xfrm>
            <a:off x="4873680" y="26217573"/>
            <a:ext cx="119520" cy="136080"/>
          </xdr14:xfrm>
        </xdr:contentPart>
      </mc:Choice>
      <mc:Fallback>
        <xdr:pic>
          <xdr:nvPicPr>
            <xdr:cNvPr id="60" name="Ink 59">
              <a:extLst>
                <a:ext uri="{FF2B5EF4-FFF2-40B4-BE49-F238E27FC236}">
                  <a16:creationId xmlns:a16="http://schemas.microsoft.com/office/drawing/2014/main" id="{2F6B6F9E-FE4C-90F7-889D-292989E25F03}"/>
                </a:ext>
              </a:extLst>
            </xdr:cNvPr>
            <xdr:cNvPicPr/>
          </xdr:nvPicPr>
          <xdr:blipFill>
            <a:blip xmlns:r="http://schemas.openxmlformats.org/officeDocument/2006/relationships" r:embed="rId25"/>
            <a:stretch>
              <a:fillRect/>
            </a:stretch>
          </xdr:blipFill>
          <xdr:spPr>
            <a:xfrm>
              <a:off x="4867560" y="26211453"/>
              <a:ext cx="131760" cy="148320"/>
            </a:xfrm>
            <a:prstGeom prst="rect">
              <a:avLst/>
            </a:prstGeom>
          </xdr:spPr>
        </xdr:pic>
      </mc:Fallback>
    </mc:AlternateContent>
    <xdr:clientData/>
  </xdr:twoCellAnchor>
  <xdr:twoCellAnchor editAs="oneCell">
    <xdr:from>
      <xdr:col>5</xdr:col>
      <xdr:colOff>1119217</xdr:colOff>
      <xdr:row>132</xdr:row>
      <xdr:rowOff>128880</xdr:rowOff>
    </xdr:from>
    <xdr:to>
      <xdr:col>6</xdr:col>
      <xdr:colOff>454887</xdr:colOff>
      <xdr:row>133</xdr:row>
      <xdr:rowOff>142140</xdr:rowOff>
    </xdr:to>
    <mc:AlternateContent xmlns:mc="http://schemas.openxmlformats.org/markup-compatibility/2006">
      <mc:Choice xmlns:xdr14="http://schemas.microsoft.com/office/excel/2010/spreadsheetDrawing" Requires="xdr14">
        <xdr:contentPart xmlns:r="http://schemas.openxmlformats.org/officeDocument/2006/relationships" r:id="rId26">
          <xdr14:nvContentPartPr>
            <xdr14:cNvPr id="72" name="Ink 71">
              <a:extLst>
                <a:ext uri="{FF2B5EF4-FFF2-40B4-BE49-F238E27FC236}">
                  <a16:creationId xmlns:a16="http://schemas.microsoft.com/office/drawing/2014/main" id="{0C0AF1F2-A5DA-A3D8-5B9F-F8A017F09A4F}"/>
                </a:ext>
              </a:extLst>
            </xdr14:cNvPr>
            <xdr14:cNvContentPartPr/>
          </xdr14:nvContentPartPr>
          <xdr14:nvPr macro=""/>
          <xdr14:xfrm>
            <a:off x="5048280" y="26187693"/>
            <a:ext cx="700920" cy="203760"/>
          </xdr14:xfrm>
        </xdr:contentPart>
      </mc:Choice>
      <mc:Fallback>
        <xdr:pic>
          <xdr:nvPicPr>
            <xdr:cNvPr id="72" name="Ink 71">
              <a:extLst>
                <a:ext uri="{FF2B5EF4-FFF2-40B4-BE49-F238E27FC236}">
                  <a16:creationId xmlns:a16="http://schemas.microsoft.com/office/drawing/2014/main" id="{0C0AF1F2-A5DA-A3D8-5B9F-F8A017F09A4F}"/>
                </a:ext>
              </a:extLst>
            </xdr:cNvPr>
            <xdr:cNvPicPr/>
          </xdr:nvPicPr>
          <xdr:blipFill>
            <a:blip xmlns:r="http://schemas.openxmlformats.org/officeDocument/2006/relationships" r:embed="rId27"/>
            <a:stretch>
              <a:fillRect/>
            </a:stretch>
          </xdr:blipFill>
          <xdr:spPr>
            <a:xfrm>
              <a:off x="5042135" y="26181573"/>
              <a:ext cx="713211" cy="216000"/>
            </a:xfrm>
            <a:prstGeom prst="rect">
              <a:avLst/>
            </a:prstGeom>
          </xdr:spPr>
        </xdr:pic>
      </mc:Fallback>
    </mc:AlternateContent>
    <xdr:clientData/>
  </xdr:twoCellAnchor>
  <xdr:twoCellAnchor editAs="oneCell">
    <xdr:from>
      <xdr:col>6</xdr:col>
      <xdr:colOff>89487</xdr:colOff>
      <xdr:row>121</xdr:row>
      <xdr:rowOff>126660</xdr:rowOff>
    </xdr:from>
    <xdr:to>
      <xdr:col>6</xdr:col>
      <xdr:colOff>119367</xdr:colOff>
      <xdr:row>121</xdr:row>
      <xdr:rowOff>127020</xdr:rowOff>
    </xdr:to>
    <mc:AlternateContent xmlns:mc="http://schemas.openxmlformats.org/markup-compatibility/2006">
      <mc:Choice xmlns:xdr14="http://schemas.microsoft.com/office/excel/2010/spreadsheetDrawing" Requires="xdr14">
        <xdr:contentPart xmlns:r="http://schemas.openxmlformats.org/officeDocument/2006/relationships" r:id="rId28">
          <xdr14:nvContentPartPr>
            <xdr14:cNvPr id="73" name="Ink 72">
              <a:extLst>
                <a:ext uri="{FF2B5EF4-FFF2-40B4-BE49-F238E27FC236}">
                  <a16:creationId xmlns:a16="http://schemas.microsoft.com/office/drawing/2014/main" id="{9053189B-A01E-3E14-A880-4CCB2B5C7715}"/>
                </a:ext>
              </a:extLst>
            </xdr14:cNvPr>
            <xdr14:cNvContentPartPr/>
          </xdr14:nvContentPartPr>
          <xdr14:nvPr macro=""/>
          <xdr14:xfrm>
            <a:off x="5383800" y="24089973"/>
            <a:ext cx="29880" cy="360"/>
          </xdr14:xfrm>
        </xdr:contentPart>
      </mc:Choice>
      <mc:Fallback>
        <xdr:pic>
          <xdr:nvPicPr>
            <xdr:cNvPr id="73" name="Ink 72">
              <a:extLst>
                <a:ext uri="{FF2B5EF4-FFF2-40B4-BE49-F238E27FC236}">
                  <a16:creationId xmlns:a16="http://schemas.microsoft.com/office/drawing/2014/main" id="{9053189B-A01E-3E14-A880-4CCB2B5C7715}"/>
                </a:ext>
              </a:extLst>
            </xdr:cNvPr>
            <xdr:cNvPicPr/>
          </xdr:nvPicPr>
          <xdr:blipFill>
            <a:blip xmlns:r="http://schemas.openxmlformats.org/officeDocument/2006/relationships" r:embed="rId29"/>
            <a:stretch>
              <a:fillRect/>
            </a:stretch>
          </xdr:blipFill>
          <xdr:spPr>
            <a:xfrm>
              <a:off x="5377680" y="24083853"/>
              <a:ext cx="42120" cy="1260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4%20Mens%20League\2024%20League%20Master%20Sheet.xlsx" TargetMode="External"/><Relationship Id="rId1" Type="http://schemas.openxmlformats.org/officeDocument/2006/relationships/externalLinkPath" Target="2024%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Team Pivot"/>
      <sheetName val="2024 Sign Ups"/>
      <sheetName val="2024 Teams &amp; Schedule"/>
      <sheetName val="HDCPs Explained"/>
      <sheetName val="Prev Yrs (2023) Scores.Hdicaps"/>
      <sheetName val="2024 Yr Scores.Hdicaps"/>
      <sheetName val="Process Notes"/>
      <sheetName val="F9 avg Scores for Yr (2)"/>
      <sheetName val="F9 avg Scores for Yr"/>
      <sheetName val="WK 1 F9 2024"/>
      <sheetName val="WK 2 B9 2024"/>
      <sheetName val="WK 3 F9 2024"/>
      <sheetName val="WK 4 B9 2024"/>
      <sheetName val="WK 5 F9 2024"/>
      <sheetName val="WK 6 B9 2024"/>
      <sheetName val="WK 7 F9 2024"/>
      <sheetName val="WK 8 B9 2024"/>
      <sheetName val="WK 9 F9 2024"/>
      <sheetName val="WK 10 B9 2024"/>
      <sheetName val="WK 11 F9 2024"/>
      <sheetName val="Scramble.Prize Sheet"/>
      <sheetName val="Payouts.Costs"/>
      <sheetName val="Summary Costs.Revenue"/>
    </sheetNames>
    <sheetDataSet>
      <sheetData sheetId="0"/>
      <sheetData sheetId="1">
        <row r="2">
          <cell r="A2" t="str">
            <v>Name</v>
          </cell>
          <cell r="B2" t="str">
            <v>2024:  New, Y, N, Blank -  No Reply</v>
          </cell>
          <cell r="C2" t="str">
            <v>2024 Starting HDCP2</v>
          </cell>
          <cell r="D2" t="str">
            <v>2024 TEAM # Sort HDCP</v>
          </cell>
          <cell r="E2" t="str">
            <v>Tees Playing -  R:Reg, S:Sr</v>
          </cell>
          <cell r="F2" t="str">
            <v>Team Name</v>
          </cell>
          <cell r="G2" t="str">
            <v>Paid</v>
          </cell>
          <cell r="H2" t="str">
            <v>Notes</v>
          </cell>
          <cell r="L2" t="str">
            <v>Name</v>
          </cell>
          <cell r="M2" t="str">
            <v>2024:  New, Y, N, Blank -  No Reply</v>
          </cell>
          <cell r="O2" t="str">
            <v>Name</v>
          </cell>
          <cell r="P2" t="str">
            <v>2024:  New, Y, N, Blank -  No Reply</v>
          </cell>
          <cell r="R2" t="str">
            <v>Dunbar, Al</v>
          </cell>
          <cell r="S2" t="str">
            <v xml:space="preserve"> </v>
          </cell>
        </row>
        <row r="3">
          <cell r="A3" t="str">
            <v>Stillson, Jeremy</v>
          </cell>
          <cell r="B3" t="str">
            <v>Y</v>
          </cell>
          <cell r="C3">
            <v>-0.52499999999999858</v>
          </cell>
          <cell r="D3">
            <v>1</v>
          </cell>
          <cell r="E3" t="str">
            <v>R</v>
          </cell>
          <cell r="L3" t="str">
            <v>Babcock, Nick (N)</v>
          </cell>
          <cell r="M3" t="str">
            <v>New</v>
          </cell>
          <cell r="O3" t="str">
            <v>Evans, Clark</v>
          </cell>
          <cell r="P3" t="str">
            <v>Y</v>
          </cell>
          <cell r="R3" t="str">
            <v>Shissler, Charlie</v>
          </cell>
          <cell r="S3" t="str">
            <v xml:space="preserve"> </v>
          </cell>
        </row>
        <row r="4">
          <cell r="A4" t="str">
            <v>Coulter, Ken</v>
          </cell>
          <cell r="B4" t="str">
            <v>Y</v>
          </cell>
          <cell r="C4">
            <v>0.10000000000000142</v>
          </cell>
          <cell r="D4">
            <v>2</v>
          </cell>
          <cell r="E4" t="str">
            <v>S</v>
          </cell>
          <cell r="L4" t="str">
            <v>Balagna, Max (N)</v>
          </cell>
          <cell r="M4" t="str">
            <v>New</v>
          </cell>
          <cell r="O4" t="str">
            <v>Ewalt, Alex</v>
          </cell>
          <cell r="P4" t="str">
            <v>Y</v>
          </cell>
          <cell r="R4" t="str">
            <v>Balagna, Max (N)</v>
          </cell>
          <cell r="S4" t="str">
            <v>New</v>
          </cell>
        </row>
        <row r="5">
          <cell r="A5" t="str">
            <v>Graves, Nate</v>
          </cell>
          <cell r="B5" t="str">
            <v>Y</v>
          </cell>
          <cell r="C5">
            <v>0.72500000000000142</v>
          </cell>
          <cell r="D5">
            <v>3</v>
          </cell>
          <cell r="E5" t="str">
            <v>R</v>
          </cell>
          <cell r="L5" t="str">
            <v>Blum, Tanner (N)</v>
          </cell>
          <cell r="M5" t="str">
            <v>New</v>
          </cell>
          <cell r="O5" t="str">
            <v>Ewalt, Britt</v>
          </cell>
          <cell r="P5" t="str">
            <v>Y</v>
          </cell>
          <cell r="R5" t="str">
            <v>Blum, Tanner (N)</v>
          </cell>
          <cell r="S5" t="str">
            <v>New</v>
          </cell>
        </row>
        <row r="6">
          <cell r="A6" t="str">
            <v>Ott, Alex</v>
          </cell>
          <cell r="B6" t="str">
            <v>Y</v>
          </cell>
          <cell r="C6">
            <v>0.72500000000000142</v>
          </cell>
          <cell r="D6">
            <v>4</v>
          </cell>
          <cell r="E6" t="str">
            <v>R</v>
          </cell>
          <cell r="L6" t="str">
            <v>Blum, Tucker (N)</v>
          </cell>
          <cell r="M6" t="str">
            <v>New</v>
          </cell>
          <cell r="O6" t="str">
            <v xml:space="preserve">Fletcher, Mat </v>
          </cell>
          <cell r="P6" t="str">
            <v>Y</v>
          </cell>
          <cell r="R6" t="str">
            <v>Blum, Tucker (N)</v>
          </cell>
          <cell r="S6" t="str">
            <v>New</v>
          </cell>
        </row>
        <row r="7">
          <cell r="A7" t="str">
            <v>Monroe, Nate</v>
          </cell>
          <cell r="B7" t="str">
            <v>Y</v>
          </cell>
          <cell r="C7">
            <v>0.97500000000000142</v>
          </cell>
          <cell r="D7">
            <v>5</v>
          </cell>
          <cell r="E7" t="str">
            <v>R</v>
          </cell>
          <cell r="L7" t="str">
            <v>Cosby, Doug (N)</v>
          </cell>
          <cell r="M7" t="str">
            <v>New</v>
          </cell>
          <cell r="O7" t="str">
            <v xml:space="preserve">Frye, Kevin </v>
          </cell>
          <cell r="P7" t="str">
            <v>Y</v>
          </cell>
          <cell r="R7" t="str">
            <v>Cosby, Doug (N)</v>
          </cell>
          <cell r="S7" t="str">
            <v>New</v>
          </cell>
        </row>
        <row r="8">
          <cell r="A8" t="str">
            <v>Conklin, Tom</v>
          </cell>
          <cell r="B8" t="str">
            <v>Y</v>
          </cell>
          <cell r="C8">
            <v>1.6000000000000014</v>
          </cell>
          <cell r="D8">
            <v>6</v>
          </cell>
          <cell r="E8" t="str">
            <v>R</v>
          </cell>
          <cell r="L8" t="str">
            <v>Evans, Ethan (N)</v>
          </cell>
          <cell r="M8" t="str">
            <v>New</v>
          </cell>
          <cell r="O8" t="str">
            <v>Graves, Nate</v>
          </cell>
          <cell r="P8" t="str">
            <v>Y</v>
          </cell>
          <cell r="R8" t="str">
            <v>Evans, Ethan (N)</v>
          </cell>
          <cell r="S8" t="str">
            <v>New</v>
          </cell>
        </row>
        <row r="9">
          <cell r="A9" t="str">
            <v>Kirvin, Zach</v>
          </cell>
          <cell r="B9" t="str">
            <v>Y</v>
          </cell>
          <cell r="C9">
            <v>3.2950000000000017</v>
          </cell>
          <cell r="D9">
            <v>7</v>
          </cell>
          <cell r="E9" t="str">
            <v>R</v>
          </cell>
          <cell r="L9" t="str">
            <v>Franks, Jason (N)</v>
          </cell>
          <cell r="M9" t="str">
            <v>New</v>
          </cell>
          <cell r="O9" t="str">
            <v>Guppy, Matt</v>
          </cell>
          <cell r="P9" t="str">
            <v>Y</v>
          </cell>
          <cell r="R9" t="str">
            <v>Frietsch, Bill (N)</v>
          </cell>
          <cell r="S9" t="str">
            <v>New</v>
          </cell>
        </row>
        <row r="10">
          <cell r="A10" t="str">
            <v>Casper, Steve</v>
          </cell>
          <cell r="B10" t="str">
            <v>Y</v>
          </cell>
          <cell r="C10">
            <v>3.4571428571428555</v>
          </cell>
          <cell r="D10">
            <v>8</v>
          </cell>
          <cell r="E10" t="str">
            <v>R</v>
          </cell>
          <cell r="L10" t="str">
            <v>Frietsch, Bill (N)</v>
          </cell>
          <cell r="M10" t="str">
            <v>New</v>
          </cell>
          <cell r="O10" t="str">
            <v>Halloway, Chad</v>
          </cell>
          <cell r="P10" t="str">
            <v>Y</v>
          </cell>
          <cell r="R10" t="str">
            <v>Heinz, Dan (N)</v>
          </cell>
          <cell r="S10" t="str">
            <v>New</v>
          </cell>
        </row>
        <row r="11">
          <cell r="A11" t="str">
            <v>Northrup, Jim</v>
          </cell>
          <cell r="B11" t="str">
            <v>Y</v>
          </cell>
          <cell r="C11">
            <v>3.7666666666666657</v>
          </cell>
          <cell r="D11">
            <v>9</v>
          </cell>
          <cell r="E11" t="str">
            <v>R</v>
          </cell>
          <cell r="L11" t="str">
            <v>Heinz, Dan (N)</v>
          </cell>
          <cell r="M11" t="str">
            <v>New</v>
          </cell>
          <cell r="O11" t="str">
            <v>Harmon, Aaron</v>
          </cell>
          <cell r="P11" t="str">
            <v>Y</v>
          </cell>
          <cell r="R11" t="str">
            <v>Homer, Keith (N)</v>
          </cell>
          <cell r="S11" t="str">
            <v>New</v>
          </cell>
        </row>
        <row r="12">
          <cell r="A12" t="str">
            <v>Ramsay, Dave</v>
          </cell>
          <cell r="B12" t="str">
            <v>Y</v>
          </cell>
          <cell r="C12">
            <v>4.2666666666666657</v>
          </cell>
          <cell r="D12">
            <v>10</v>
          </cell>
          <cell r="E12" t="str">
            <v>R</v>
          </cell>
          <cell r="L12" t="str">
            <v>Homer, Keith (N)</v>
          </cell>
          <cell r="M12" t="str">
            <v>New</v>
          </cell>
          <cell r="O12" t="str">
            <v>Harms, Tim</v>
          </cell>
          <cell r="P12" t="str">
            <v>Y</v>
          </cell>
          <cell r="R12" t="str">
            <v>McCoy, Derek (N)</v>
          </cell>
          <cell r="S12" t="str">
            <v>New</v>
          </cell>
        </row>
        <row r="13">
          <cell r="A13" t="str">
            <v>Ekstrand, Jared</v>
          </cell>
          <cell r="B13" t="str">
            <v>Y</v>
          </cell>
          <cell r="C13">
            <v>4.4571428571428555</v>
          </cell>
          <cell r="D13">
            <v>10</v>
          </cell>
          <cell r="E13" t="str">
            <v>R</v>
          </cell>
          <cell r="L13" t="str">
            <v>Jansen, Coe (N)</v>
          </cell>
          <cell r="M13" t="str">
            <v>New</v>
          </cell>
          <cell r="O13" t="str">
            <v>Hart, Seth</v>
          </cell>
          <cell r="P13" t="str">
            <v>Y</v>
          </cell>
          <cell r="R13" t="str">
            <v>Peterson, Andy (N)</v>
          </cell>
          <cell r="S13" t="str">
            <v>New</v>
          </cell>
        </row>
        <row r="14">
          <cell r="A14" t="str">
            <v>Harmon, Aaron</v>
          </cell>
          <cell r="B14" t="str">
            <v>Y</v>
          </cell>
          <cell r="C14">
            <v>4.4750000000000014</v>
          </cell>
          <cell r="D14">
            <v>9</v>
          </cell>
          <cell r="E14" t="str">
            <v>R</v>
          </cell>
          <cell r="I14" t="str">
            <v xml:space="preserve"> </v>
          </cell>
          <cell r="L14" t="str">
            <v>McCoy, Derek (N)</v>
          </cell>
          <cell r="M14" t="str">
            <v>New</v>
          </cell>
          <cell r="O14" t="str">
            <v>Haulk, Jake</v>
          </cell>
          <cell r="P14" t="str">
            <v>Y</v>
          </cell>
          <cell r="R14" t="str">
            <v>Pierson, Greg (N)</v>
          </cell>
          <cell r="S14" t="str">
            <v>New</v>
          </cell>
        </row>
        <row r="15">
          <cell r="A15" t="str">
            <v>Putrich, Josh</v>
          </cell>
          <cell r="B15" t="str">
            <v>Y</v>
          </cell>
          <cell r="C15">
            <v>4.6000000000000014</v>
          </cell>
          <cell r="D15">
            <v>8</v>
          </cell>
          <cell r="E15" t="str">
            <v>R</v>
          </cell>
          <cell r="L15" t="str">
            <v>Peterson, Andy (N)</v>
          </cell>
          <cell r="M15" t="str">
            <v>New</v>
          </cell>
          <cell r="O15" t="str">
            <v xml:space="preserve">Howard, Chris  </v>
          </cell>
          <cell r="P15" t="str">
            <v>Y</v>
          </cell>
          <cell r="R15" t="str">
            <v>Reick, Jon (N)</v>
          </cell>
          <cell r="S15" t="str">
            <v>New</v>
          </cell>
        </row>
        <row r="16">
          <cell r="A16" t="str">
            <v>Stover, Kyle</v>
          </cell>
          <cell r="B16" t="str">
            <v>Y</v>
          </cell>
          <cell r="C16">
            <v>4.7666666666666657</v>
          </cell>
          <cell r="D16">
            <v>7</v>
          </cell>
          <cell r="E16" t="str">
            <v>R</v>
          </cell>
          <cell r="L16" t="str">
            <v>Pierson, Greg (N)</v>
          </cell>
          <cell r="M16" t="str">
            <v>New</v>
          </cell>
          <cell r="O16" t="str">
            <v>Jackson, Bob</v>
          </cell>
          <cell r="P16" t="str">
            <v>Y</v>
          </cell>
          <cell r="R16" t="str">
            <v>Renner, Mike (N)</v>
          </cell>
          <cell r="S16" t="str">
            <v>New</v>
          </cell>
        </row>
        <row r="17">
          <cell r="A17" t="str">
            <v>Miller, Steven</v>
          </cell>
          <cell r="B17" t="str">
            <v>Y</v>
          </cell>
          <cell r="C17">
            <v>4.9333333333333371</v>
          </cell>
          <cell r="D17">
            <v>6</v>
          </cell>
          <cell r="E17" t="str">
            <v>R</v>
          </cell>
          <cell r="L17" t="str">
            <v>Prater, Todd (N)</v>
          </cell>
          <cell r="M17" t="str">
            <v>New</v>
          </cell>
          <cell r="O17" t="str">
            <v>Jehle, Nick</v>
          </cell>
          <cell r="P17" t="str">
            <v>Y</v>
          </cell>
          <cell r="R17" t="str">
            <v>Ruff, Jake (N)</v>
          </cell>
          <cell r="S17" t="str">
            <v>New</v>
          </cell>
        </row>
        <row r="18">
          <cell r="A18" t="str">
            <v>Urbanc, Moke</v>
          </cell>
          <cell r="B18" t="str">
            <v>Y</v>
          </cell>
          <cell r="C18">
            <v>5</v>
          </cell>
          <cell r="D18">
            <v>5</v>
          </cell>
          <cell r="E18" t="str">
            <v>R</v>
          </cell>
          <cell r="L18" t="str">
            <v>Reick, Jon (N)</v>
          </cell>
          <cell r="M18" t="str">
            <v>New</v>
          </cell>
          <cell r="O18" t="str">
            <v>Jehle, Scott</v>
          </cell>
          <cell r="P18" t="str">
            <v>Y</v>
          </cell>
          <cell r="R18" t="str">
            <v>Walraven, Noah (N)</v>
          </cell>
          <cell r="S18" t="str">
            <v>New</v>
          </cell>
        </row>
        <row r="19">
          <cell r="A19" t="str">
            <v>Phillips, Ralph</v>
          </cell>
          <cell r="B19" t="str">
            <v>Y</v>
          </cell>
          <cell r="C19">
            <v>5.1000000000000014</v>
          </cell>
          <cell r="D19">
            <v>4</v>
          </cell>
          <cell r="E19" t="str">
            <v>R</v>
          </cell>
          <cell r="L19" t="str">
            <v>Renner, Mike (N)</v>
          </cell>
          <cell r="M19" t="str">
            <v>New</v>
          </cell>
          <cell r="O19" t="str">
            <v>Johns, Nate</v>
          </cell>
          <cell r="P19" t="str">
            <v>Y</v>
          </cell>
          <cell r="R19" t="str">
            <v>Welch, Michael (N)</v>
          </cell>
          <cell r="S19" t="str">
            <v>New</v>
          </cell>
        </row>
        <row r="20">
          <cell r="A20" t="str">
            <v>Jehle, Nick</v>
          </cell>
          <cell r="B20" t="str">
            <v>Y</v>
          </cell>
          <cell r="C20">
            <v>5.3500000000000014</v>
          </cell>
          <cell r="D20">
            <v>3</v>
          </cell>
          <cell r="E20" t="str">
            <v>R</v>
          </cell>
          <cell r="L20" t="str">
            <v>Ruff, Jake (N)</v>
          </cell>
          <cell r="M20" t="str">
            <v>New</v>
          </cell>
          <cell r="O20" t="str">
            <v>Kirvin, Zach</v>
          </cell>
          <cell r="P20" t="str">
            <v>Y</v>
          </cell>
          <cell r="R20" t="str">
            <v>Almasi, Andrew</v>
          </cell>
          <cell r="S20" t="str">
            <v>Y</v>
          </cell>
        </row>
        <row r="21">
          <cell r="A21" t="str">
            <v>Tuttle, Gene</v>
          </cell>
          <cell r="B21" t="str">
            <v>Y</v>
          </cell>
          <cell r="C21">
            <v>5.7250000000000014</v>
          </cell>
          <cell r="D21">
            <v>2</v>
          </cell>
          <cell r="E21" t="str">
            <v>S</v>
          </cell>
          <cell r="L21" t="str">
            <v>Sumner, Branden (N)</v>
          </cell>
          <cell r="M21" t="str">
            <v>New</v>
          </cell>
          <cell r="O21" t="str">
            <v>Ludwig, Jay</v>
          </cell>
          <cell r="P21" t="str">
            <v>Y</v>
          </cell>
          <cell r="R21" t="str">
            <v>Almasi, Joe</v>
          </cell>
          <cell r="S21" t="str">
            <v>Y</v>
          </cell>
        </row>
        <row r="22">
          <cell r="A22" t="str">
            <v>Ehens, Matt</v>
          </cell>
          <cell r="B22" t="str">
            <v>Y</v>
          </cell>
          <cell r="C22">
            <v>5.7428571428571473</v>
          </cell>
          <cell r="D22">
            <v>1</v>
          </cell>
          <cell r="E22" t="str">
            <v>R</v>
          </cell>
          <cell r="L22" t="str">
            <v>Walraven, Noah (N)</v>
          </cell>
          <cell r="M22" t="str">
            <v>New</v>
          </cell>
          <cell r="O22" t="str">
            <v>Mackie, Greg</v>
          </cell>
          <cell r="P22" t="str">
            <v>Y</v>
          </cell>
          <cell r="R22" t="str">
            <v xml:space="preserve">Almasi, Matt  </v>
          </cell>
          <cell r="S22" t="str">
            <v>Y</v>
          </cell>
        </row>
        <row r="23">
          <cell r="A23" t="str">
            <v>Centers, Jason</v>
          </cell>
          <cell r="B23" t="str">
            <v>Y</v>
          </cell>
          <cell r="C23">
            <v>5.7428571428571473</v>
          </cell>
          <cell r="D23">
            <v>1</v>
          </cell>
          <cell r="E23" t="str">
            <v>R</v>
          </cell>
          <cell r="L23" t="str">
            <v>Welch, Michael (N)</v>
          </cell>
          <cell r="M23" t="str">
            <v>New</v>
          </cell>
          <cell r="O23" t="str">
            <v>Maier, Tom</v>
          </cell>
          <cell r="P23" t="str">
            <v>Y</v>
          </cell>
          <cell r="R23" t="str">
            <v>Almasi, Tom</v>
          </cell>
          <cell r="S23" t="str">
            <v>Y</v>
          </cell>
        </row>
        <row r="24">
          <cell r="A24" t="str">
            <v>McKinty, John</v>
          </cell>
          <cell r="B24" t="str">
            <v>Y</v>
          </cell>
          <cell r="C24">
            <v>5.7666666666666657</v>
          </cell>
          <cell r="D24">
            <v>2</v>
          </cell>
          <cell r="E24" t="str">
            <v>R</v>
          </cell>
          <cell r="L24" t="str">
            <v>Almasi, Andrew</v>
          </cell>
          <cell r="M24" t="str">
            <v>Y</v>
          </cell>
          <cell r="O24" t="str">
            <v>McKinty, John</v>
          </cell>
          <cell r="P24" t="str">
            <v>Y</v>
          </cell>
          <cell r="R24" t="str">
            <v>Askam, Tim</v>
          </cell>
          <cell r="S24" t="str">
            <v>Y</v>
          </cell>
        </row>
        <row r="25">
          <cell r="A25" t="str">
            <v>Cafferty, Pat</v>
          </cell>
          <cell r="B25" t="str">
            <v>Y</v>
          </cell>
          <cell r="C25">
            <v>5.9750000000000014</v>
          </cell>
          <cell r="D25">
            <v>3</v>
          </cell>
          <cell r="E25" t="str">
            <v>R</v>
          </cell>
          <cell r="L25" t="str">
            <v>Almasi, Joe</v>
          </cell>
          <cell r="M25" t="str">
            <v>Y</v>
          </cell>
          <cell r="O25" t="str">
            <v>Miller, Steven</v>
          </cell>
          <cell r="P25" t="str">
            <v>Y</v>
          </cell>
          <cell r="R25" t="str">
            <v>Begner, Josh</v>
          </cell>
          <cell r="S25" t="str">
            <v>Y</v>
          </cell>
        </row>
        <row r="26">
          <cell r="A26" t="str">
            <v>Maier, Tom</v>
          </cell>
          <cell r="B26" t="str">
            <v>Y</v>
          </cell>
          <cell r="C26">
            <v>6.028571428571432</v>
          </cell>
          <cell r="D26">
            <v>4</v>
          </cell>
          <cell r="E26" t="str">
            <v>R</v>
          </cell>
          <cell r="L26" t="str">
            <v xml:space="preserve">Almasi, Matt  </v>
          </cell>
          <cell r="M26" t="str">
            <v>Y</v>
          </cell>
          <cell r="O26" t="str">
            <v>Monroe, Jim</v>
          </cell>
          <cell r="P26" t="str">
            <v>Y</v>
          </cell>
          <cell r="R26" t="str">
            <v>Blum, Kenny</v>
          </cell>
          <cell r="S26" t="str">
            <v>Y</v>
          </cell>
        </row>
        <row r="27">
          <cell r="A27" t="str">
            <v>Claerhout, Todd</v>
          </cell>
          <cell r="B27" t="str">
            <v>Y</v>
          </cell>
          <cell r="C27">
            <v>6.1000000000000014</v>
          </cell>
          <cell r="D27">
            <v>5</v>
          </cell>
          <cell r="E27" t="str">
            <v>R</v>
          </cell>
          <cell r="L27" t="str">
            <v>Almasi, Tom</v>
          </cell>
          <cell r="M27" t="str">
            <v>Y</v>
          </cell>
          <cell r="O27" t="str">
            <v>Monroe, Nate</v>
          </cell>
          <cell r="P27" t="str">
            <v>Y</v>
          </cell>
          <cell r="R27" t="str">
            <v>Bolton, Brook</v>
          </cell>
          <cell r="S27" t="str">
            <v>Y</v>
          </cell>
        </row>
        <row r="28">
          <cell r="A28" t="str">
            <v>Harms, Tim</v>
          </cell>
          <cell r="B28" t="str">
            <v>Y</v>
          </cell>
          <cell r="C28">
            <v>6.1000000000000014</v>
          </cell>
          <cell r="D28">
            <v>6</v>
          </cell>
          <cell r="E28" t="str">
            <v>R</v>
          </cell>
          <cell r="L28" t="str">
            <v>Askam, Tim</v>
          </cell>
          <cell r="M28" t="str">
            <v>Y</v>
          </cell>
          <cell r="O28" t="str">
            <v xml:space="preserve">Nader, James  </v>
          </cell>
          <cell r="P28" t="str">
            <v>Y</v>
          </cell>
          <cell r="R28" t="str">
            <v>Bourque, Philip</v>
          </cell>
          <cell r="S28" t="str">
            <v>Y</v>
          </cell>
        </row>
        <row r="29">
          <cell r="A29" t="str">
            <v>Wiebler, David</v>
          </cell>
          <cell r="B29" t="str">
            <v>Y</v>
          </cell>
          <cell r="C29">
            <v>6.1000000000000014</v>
          </cell>
          <cell r="D29">
            <v>7</v>
          </cell>
          <cell r="E29" t="str">
            <v>R</v>
          </cell>
          <cell r="L29" t="str">
            <v>Begner, Josh</v>
          </cell>
          <cell r="M29" t="str">
            <v>Y</v>
          </cell>
          <cell r="O29" t="str">
            <v>Northrup, Jim</v>
          </cell>
          <cell r="P29" t="str">
            <v>Y</v>
          </cell>
          <cell r="R29" t="str">
            <v>Brown, Tim</v>
          </cell>
          <cell r="S29" t="str">
            <v>Y</v>
          </cell>
        </row>
        <row r="30">
          <cell r="A30" t="str">
            <v>Burwell, Brandon</v>
          </cell>
          <cell r="B30" t="str">
            <v>Y</v>
          </cell>
          <cell r="C30">
            <v>6.1000000000000014</v>
          </cell>
          <cell r="D30">
            <v>8</v>
          </cell>
          <cell r="E30" t="str">
            <v>R</v>
          </cell>
          <cell r="L30" t="str">
            <v>Blum, Kenny</v>
          </cell>
          <cell r="M30" t="str">
            <v>Y</v>
          </cell>
          <cell r="O30" t="str">
            <v>Ott, Alex</v>
          </cell>
          <cell r="P30" t="str">
            <v>Y</v>
          </cell>
          <cell r="R30" t="str">
            <v>Burwell, Brandon</v>
          </cell>
          <cell r="S30" t="str">
            <v>Y</v>
          </cell>
        </row>
        <row r="31">
          <cell r="A31" t="str">
            <v>Durst, Justin</v>
          </cell>
          <cell r="B31" t="str">
            <v>Y</v>
          </cell>
          <cell r="C31">
            <v>6.2250000000000014</v>
          </cell>
          <cell r="D31">
            <v>9</v>
          </cell>
          <cell r="E31" t="str">
            <v>R</v>
          </cell>
          <cell r="L31" t="str">
            <v>Bolton, Brook</v>
          </cell>
          <cell r="M31" t="str">
            <v>Y</v>
          </cell>
          <cell r="O31" t="str">
            <v>Patterson, Jim</v>
          </cell>
          <cell r="P31" t="str">
            <v>Y</v>
          </cell>
          <cell r="R31" t="str">
            <v>Cafferty, Pat</v>
          </cell>
          <cell r="S31" t="str">
            <v>Y</v>
          </cell>
        </row>
        <row r="32">
          <cell r="A32" t="str">
            <v>Jehle, Scott</v>
          </cell>
          <cell r="B32" t="str">
            <v>Y</v>
          </cell>
          <cell r="C32">
            <v>6.2250000000000014</v>
          </cell>
          <cell r="D32">
            <v>10</v>
          </cell>
          <cell r="E32" t="str">
            <v>R</v>
          </cell>
          <cell r="L32" t="str">
            <v>Bourque, Philip</v>
          </cell>
          <cell r="M32" t="str">
            <v>Y</v>
          </cell>
          <cell r="O32" t="str">
            <v>Phillips, Ralph</v>
          </cell>
          <cell r="P32" t="str">
            <v>Y</v>
          </cell>
          <cell r="R32" t="str">
            <v>Carter, Greg</v>
          </cell>
          <cell r="S32" t="str">
            <v>Y</v>
          </cell>
        </row>
        <row r="33">
          <cell r="A33" t="str">
            <v>Criswell, Larry</v>
          </cell>
          <cell r="B33" t="str">
            <v>Y</v>
          </cell>
          <cell r="C33">
            <v>6.7250000000000014</v>
          </cell>
          <cell r="D33">
            <v>10</v>
          </cell>
          <cell r="E33" t="str">
            <v>S</v>
          </cell>
          <cell r="L33" t="str">
            <v>Brown, Tim</v>
          </cell>
          <cell r="M33" t="str">
            <v>Y</v>
          </cell>
          <cell r="O33" t="str">
            <v>Pierson, Brent</v>
          </cell>
          <cell r="P33" t="str">
            <v>Y</v>
          </cell>
          <cell r="R33" t="str">
            <v>Casper, Steve</v>
          </cell>
          <cell r="S33" t="str">
            <v>Y</v>
          </cell>
        </row>
        <row r="34">
          <cell r="A34" t="str">
            <v>Guppy, Matt</v>
          </cell>
          <cell r="B34" t="str">
            <v>Y</v>
          </cell>
          <cell r="C34">
            <v>6.8857142857142861</v>
          </cell>
          <cell r="D34">
            <v>9</v>
          </cell>
          <cell r="E34" t="str">
            <v>R</v>
          </cell>
          <cell r="L34" t="str">
            <v>Burwell, Brandon</v>
          </cell>
          <cell r="M34" t="str">
            <v>Y</v>
          </cell>
          <cell r="O34" t="str">
            <v>Price, Curt</v>
          </cell>
          <cell r="P34" t="str">
            <v>Y</v>
          </cell>
          <cell r="R34" t="str">
            <v>Caulkins, Paul</v>
          </cell>
          <cell r="S34" t="str">
            <v>Y</v>
          </cell>
        </row>
        <row r="35">
          <cell r="A35" t="str">
            <v>Copple, Jim</v>
          </cell>
          <cell r="B35" t="str">
            <v>Y</v>
          </cell>
          <cell r="C35">
            <v>6.9750000000000014</v>
          </cell>
          <cell r="D35">
            <v>8</v>
          </cell>
          <cell r="E35" t="str">
            <v>R</v>
          </cell>
          <cell r="L35" t="str">
            <v>Cafferty, Pat</v>
          </cell>
          <cell r="M35" t="str">
            <v>Y</v>
          </cell>
          <cell r="O35" t="str">
            <v>Price, Eric</v>
          </cell>
          <cell r="P35" t="str">
            <v>Y</v>
          </cell>
          <cell r="R35" t="str">
            <v>Centers, Jason</v>
          </cell>
          <cell r="S35" t="str">
            <v>Y</v>
          </cell>
        </row>
        <row r="36">
          <cell r="A36" t="str">
            <v>Begner, Josh</v>
          </cell>
          <cell r="B36" t="str">
            <v>Y</v>
          </cell>
          <cell r="C36">
            <v>7.2000000000000028</v>
          </cell>
          <cell r="D36">
            <v>7</v>
          </cell>
          <cell r="E36" t="str">
            <v>R</v>
          </cell>
          <cell r="L36" t="str">
            <v>Carter, Greg</v>
          </cell>
          <cell r="M36" t="str">
            <v>Y</v>
          </cell>
          <cell r="O36" t="str">
            <v>Putrich, Josh</v>
          </cell>
          <cell r="P36" t="str">
            <v>Y</v>
          </cell>
          <cell r="R36" t="str">
            <v>Claerhout, Todd</v>
          </cell>
          <cell r="S36" t="str">
            <v>Y</v>
          </cell>
        </row>
        <row r="37">
          <cell r="A37" t="str">
            <v>Evans, Clark</v>
          </cell>
          <cell r="B37" t="str">
            <v>Y</v>
          </cell>
          <cell r="C37">
            <v>7.2666666666666657</v>
          </cell>
          <cell r="D37">
            <v>6</v>
          </cell>
          <cell r="E37" t="str">
            <v>R</v>
          </cell>
          <cell r="L37" t="str">
            <v>Casper, Steve</v>
          </cell>
          <cell r="M37" t="str">
            <v>Y</v>
          </cell>
          <cell r="O37" t="str">
            <v>Ramsay, Dave</v>
          </cell>
          <cell r="P37" t="str">
            <v>Y</v>
          </cell>
          <cell r="R37" t="str">
            <v>Clark, John</v>
          </cell>
          <cell r="S37" t="str">
            <v>Y</v>
          </cell>
        </row>
        <row r="38">
          <cell r="A38" t="str">
            <v>Johns, Nate</v>
          </cell>
          <cell r="B38" t="str">
            <v>Y</v>
          </cell>
          <cell r="C38">
            <v>7.2666666666666657</v>
          </cell>
          <cell r="D38">
            <v>5</v>
          </cell>
          <cell r="E38" t="str">
            <v>R</v>
          </cell>
          <cell r="L38" t="str">
            <v>Caulkins, Paul</v>
          </cell>
          <cell r="M38" t="str">
            <v>Y</v>
          </cell>
          <cell r="O38" t="str">
            <v>Roberson, Damon</v>
          </cell>
          <cell r="P38" t="str">
            <v>Y</v>
          </cell>
          <cell r="R38" t="str">
            <v>Cluskey, Ron</v>
          </cell>
          <cell r="S38" t="str">
            <v>Y</v>
          </cell>
        </row>
        <row r="39">
          <cell r="A39" t="str">
            <v>Steffes, Adam</v>
          </cell>
          <cell r="B39" t="str">
            <v>Y</v>
          </cell>
          <cell r="C39">
            <v>7.3999999999999986</v>
          </cell>
          <cell r="D39">
            <v>4</v>
          </cell>
          <cell r="E39" t="str">
            <v>R</v>
          </cell>
          <cell r="L39" t="str">
            <v>Centers, Jason</v>
          </cell>
          <cell r="M39" t="str">
            <v>Y</v>
          </cell>
          <cell r="O39" t="str">
            <v>Schmeig, Joel</v>
          </cell>
          <cell r="P39" t="str">
            <v>Y</v>
          </cell>
          <cell r="R39" t="str">
            <v>Colgan, Jack</v>
          </cell>
          <cell r="S39" t="str">
            <v>Y</v>
          </cell>
        </row>
        <row r="40">
          <cell r="A40" t="str">
            <v>Askam, Tim</v>
          </cell>
          <cell r="B40" t="str">
            <v>Y</v>
          </cell>
          <cell r="C40">
            <v>7.7666666666666657</v>
          </cell>
          <cell r="D40">
            <v>3</v>
          </cell>
          <cell r="E40" t="str">
            <v>R</v>
          </cell>
          <cell r="L40" t="str">
            <v>Claerhout, Todd</v>
          </cell>
          <cell r="M40" t="str">
            <v>Y</v>
          </cell>
          <cell r="O40" t="str">
            <v>Self, Dallas</v>
          </cell>
          <cell r="P40" t="str">
            <v>Y</v>
          </cell>
          <cell r="R40" t="str">
            <v>Conklin, Tom</v>
          </cell>
          <cell r="S40" t="str">
            <v>Y</v>
          </cell>
        </row>
        <row r="41">
          <cell r="A41" t="str">
            <v>Monroe, Jim</v>
          </cell>
          <cell r="B41" t="str">
            <v>Y</v>
          </cell>
          <cell r="C41">
            <v>7.9333333333333371</v>
          </cell>
          <cell r="D41">
            <v>2</v>
          </cell>
          <cell r="E41" t="str">
            <v>R</v>
          </cell>
          <cell r="L41" t="str">
            <v>Clark, John</v>
          </cell>
          <cell r="M41" t="str">
            <v>Y</v>
          </cell>
          <cell r="O41" t="str">
            <v xml:space="preserve">Shreck, Adam  </v>
          </cell>
          <cell r="P41" t="str">
            <v>Y</v>
          </cell>
          <cell r="R41" t="str">
            <v>Copple, Jim</v>
          </cell>
          <cell r="S41" t="str">
            <v>Y</v>
          </cell>
        </row>
        <row r="42">
          <cell r="A42" t="str">
            <v>Clark, John</v>
          </cell>
          <cell r="B42" t="str">
            <v>Y</v>
          </cell>
          <cell r="C42">
            <v>8.1000000000000014</v>
          </cell>
          <cell r="D42">
            <v>1</v>
          </cell>
          <cell r="E42" t="str">
            <v>R</v>
          </cell>
          <cell r="L42" t="str">
            <v>Cluskey, Ron</v>
          </cell>
          <cell r="M42" t="str">
            <v>Y</v>
          </cell>
          <cell r="O42" t="str">
            <v xml:space="preserve">Steffes, Adam  </v>
          </cell>
          <cell r="P42" t="str">
            <v>Y</v>
          </cell>
          <cell r="R42" t="str">
            <v>Coulter, Ken</v>
          </cell>
          <cell r="S42" t="str">
            <v>Y</v>
          </cell>
        </row>
        <row r="43">
          <cell r="A43" t="str">
            <v>Mackie, Greg</v>
          </cell>
          <cell r="B43" t="str">
            <v>Y</v>
          </cell>
          <cell r="C43">
            <v>8.2666666666666657</v>
          </cell>
          <cell r="D43">
            <v>1</v>
          </cell>
          <cell r="E43" t="str">
            <v>S</v>
          </cell>
          <cell r="L43" t="str">
            <v>Colgan, Jack</v>
          </cell>
          <cell r="M43" t="str">
            <v>Y</v>
          </cell>
          <cell r="O43" t="str">
            <v>Stillson, Jeremy</v>
          </cell>
          <cell r="P43" t="str">
            <v>Y</v>
          </cell>
          <cell r="R43" t="str">
            <v>Criswell, Larry</v>
          </cell>
          <cell r="S43" t="str">
            <v>Y</v>
          </cell>
        </row>
        <row r="44">
          <cell r="A44" t="str">
            <v>Frye, Kevin</v>
          </cell>
          <cell r="B44" t="str">
            <v>Y</v>
          </cell>
          <cell r="C44">
            <v>8.3999999999999986</v>
          </cell>
          <cell r="D44">
            <v>2</v>
          </cell>
          <cell r="E44" t="str">
            <v>R</v>
          </cell>
          <cell r="L44" t="str">
            <v>Conklin, Tom</v>
          </cell>
          <cell r="M44" t="str">
            <v>Y</v>
          </cell>
          <cell r="O44" t="str">
            <v>Stillson, Ray</v>
          </cell>
          <cell r="P44" t="str">
            <v>Y</v>
          </cell>
          <cell r="R44" t="str">
            <v>Durst, Justin</v>
          </cell>
          <cell r="S44" t="str">
            <v>Y</v>
          </cell>
        </row>
        <row r="45">
          <cell r="A45" t="str">
            <v>Thompson, Craig</v>
          </cell>
          <cell r="B45" t="str">
            <v>Y</v>
          </cell>
          <cell r="C45">
            <v>8.3999999999999986</v>
          </cell>
          <cell r="D45">
            <v>3</v>
          </cell>
          <cell r="E45" t="str">
            <v>R</v>
          </cell>
          <cell r="L45" t="str">
            <v>Copple, Jim</v>
          </cell>
          <cell r="M45" t="str">
            <v>Y</v>
          </cell>
          <cell r="O45" t="str">
            <v xml:space="preserve">Stover, Kyle  </v>
          </cell>
          <cell r="P45" t="str">
            <v>Y</v>
          </cell>
          <cell r="R45" t="str">
            <v>Ehens, Matt</v>
          </cell>
          <cell r="S45" t="str">
            <v>Y</v>
          </cell>
        </row>
        <row r="46">
          <cell r="A46" t="str">
            <v>Ludwig, Jay</v>
          </cell>
          <cell r="B46" t="str">
            <v>Y</v>
          </cell>
          <cell r="C46">
            <v>8.4333333333333371</v>
          </cell>
          <cell r="D46">
            <v>4</v>
          </cell>
          <cell r="E46" t="str">
            <v>R</v>
          </cell>
          <cell r="L46" t="str">
            <v>Coulter, Ken</v>
          </cell>
          <cell r="M46" t="str">
            <v>Y</v>
          </cell>
          <cell r="O46" t="str">
            <v>Thompson, Craig</v>
          </cell>
          <cell r="P46" t="str">
            <v>Y</v>
          </cell>
          <cell r="R46" t="str">
            <v>Ekstrand, Jared</v>
          </cell>
          <cell r="S46" t="str">
            <v>Y</v>
          </cell>
        </row>
        <row r="47">
          <cell r="A47" t="str">
            <v>Dunbar, Al</v>
          </cell>
          <cell r="B47" t="str">
            <v>Y</v>
          </cell>
          <cell r="C47">
            <v>8.5166666666666657</v>
          </cell>
          <cell r="D47">
            <v>5</v>
          </cell>
          <cell r="E47" t="str">
            <v>R</v>
          </cell>
          <cell r="L47" t="str">
            <v>Criswell, Larry</v>
          </cell>
          <cell r="M47" t="str">
            <v>Y</v>
          </cell>
          <cell r="O47" t="str">
            <v>Thornton, Bryan</v>
          </cell>
          <cell r="P47" t="str">
            <v>Y</v>
          </cell>
          <cell r="R47" t="str">
            <v>Evans, Clark</v>
          </cell>
          <cell r="S47" t="str">
            <v>Y</v>
          </cell>
        </row>
        <row r="48">
          <cell r="A48" t="str">
            <v>Stillson, Ray</v>
          </cell>
          <cell r="B48" t="str">
            <v>Y</v>
          </cell>
          <cell r="C48">
            <v>8.6000000000000014</v>
          </cell>
          <cell r="D48">
            <v>6</v>
          </cell>
          <cell r="E48" t="str">
            <v>S</v>
          </cell>
          <cell r="L48" t="str">
            <v>Dunbar, Al</v>
          </cell>
          <cell r="M48" t="str">
            <v>Y</v>
          </cell>
          <cell r="O48" t="str">
            <v>Threw, Mick</v>
          </cell>
          <cell r="P48" t="str">
            <v>Y</v>
          </cell>
          <cell r="R48" t="str">
            <v>Ewalt, Alex</v>
          </cell>
          <cell r="S48" t="str">
            <v>Y</v>
          </cell>
        </row>
        <row r="49">
          <cell r="A49" t="str">
            <v>Halloway, Chad</v>
          </cell>
          <cell r="B49" t="str">
            <v>Y</v>
          </cell>
          <cell r="C49">
            <v>8.7666666666666657</v>
          </cell>
          <cell r="D49">
            <v>7</v>
          </cell>
          <cell r="E49" t="str">
            <v>R</v>
          </cell>
          <cell r="L49" t="str">
            <v>Durst, Justin</v>
          </cell>
          <cell r="M49" t="str">
            <v>Y</v>
          </cell>
          <cell r="O49" t="str">
            <v>Tuttle, Gene</v>
          </cell>
          <cell r="P49" t="str">
            <v>Y</v>
          </cell>
          <cell r="R49" t="str">
            <v>Ewalt, Britt</v>
          </cell>
          <cell r="S49" t="str">
            <v>Y</v>
          </cell>
        </row>
        <row r="50">
          <cell r="A50" t="str">
            <v>Blum, Kenny</v>
          </cell>
          <cell r="B50" t="str">
            <v>Y</v>
          </cell>
          <cell r="C50">
            <v>8.7666666666666657</v>
          </cell>
          <cell r="D50">
            <v>8</v>
          </cell>
          <cell r="E50" t="str">
            <v>R</v>
          </cell>
          <cell r="L50" t="str">
            <v>Ehens, Matt</v>
          </cell>
          <cell r="M50" t="str">
            <v>Y</v>
          </cell>
          <cell r="O50" t="str">
            <v>Urbanc, Moke</v>
          </cell>
          <cell r="P50" t="str">
            <v>Y</v>
          </cell>
          <cell r="R50" t="str">
            <v xml:space="preserve">Fletcher, Mat </v>
          </cell>
          <cell r="S50" t="str">
            <v>Y</v>
          </cell>
        </row>
        <row r="51">
          <cell r="A51" t="str">
            <v>Hart, Seth</v>
          </cell>
          <cell r="B51" t="str">
            <v>Y</v>
          </cell>
          <cell r="C51">
            <v>9.028571428571432</v>
          </cell>
          <cell r="D51">
            <v>9</v>
          </cell>
          <cell r="E51" t="str">
            <v>R</v>
          </cell>
          <cell r="L51" t="str">
            <v>Ekstrand, Jared</v>
          </cell>
          <cell r="M51" t="str">
            <v>Y</v>
          </cell>
          <cell r="O51" t="str">
            <v>Wiebler, David</v>
          </cell>
          <cell r="P51" t="str">
            <v>Y</v>
          </cell>
          <cell r="R51" t="str">
            <v xml:space="preserve">Frye, Kevin </v>
          </cell>
          <cell r="S51" t="str">
            <v>Y</v>
          </cell>
        </row>
        <row r="52">
          <cell r="A52" t="str">
            <v>Almasi, Joe</v>
          </cell>
          <cell r="B52" t="str">
            <v>Y</v>
          </cell>
          <cell r="C52">
            <v>9.8000000000000043</v>
          </cell>
          <cell r="D52">
            <v>10</v>
          </cell>
          <cell r="E52" t="str">
            <v>R</v>
          </cell>
          <cell r="O52" t="str">
            <v>Grand Tot YES &amp; New</v>
          </cell>
          <cell r="P52">
            <v>98</v>
          </cell>
          <cell r="R52" t="str">
            <v>Graves, Nate</v>
          </cell>
          <cell r="S52" t="str">
            <v>Y</v>
          </cell>
        </row>
        <row r="53">
          <cell r="A53" t="str">
            <v>Ewalt, Alex</v>
          </cell>
          <cell r="B53" t="str">
            <v>Y</v>
          </cell>
          <cell r="C53">
            <v>10.100000000000001</v>
          </cell>
          <cell r="D53">
            <v>10</v>
          </cell>
          <cell r="E53" t="str">
            <v>R</v>
          </cell>
          <cell r="R53" t="str">
            <v>Guppy, Matt</v>
          </cell>
          <cell r="S53" t="str">
            <v>Y</v>
          </cell>
        </row>
        <row r="54">
          <cell r="A54" t="str">
            <v>Ewalt, Britt</v>
          </cell>
          <cell r="B54" t="str">
            <v>Y</v>
          </cell>
          <cell r="C54">
            <v>10.200000000000003</v>
          </cell>
          <cell r="D54">
            <v>9</v>
          </cell>
          <cell r="E54" t="str">
            <v>R</v>
          </cell>
          <cell r="L54" t="str">
            <v>total YES or New</v>
          </cell>
          <cell r="M54">
            <v>49</v>
          </cell>
          <cell r="O54" t="str">
            <v>total YES or New</v>
          </cell>
          <cell r="P54">
            <v>49</v>
          </cell>
          <cell r="R54" t="str">
            <v>Halloway, Chad</v>
          </cell>
          <cell r="S54" t="str">
            <v>Y</v>
          </cell>
        </row>
        <row r="55">
          <cell r="A55" t="str">
            <v>Patterson, Jim</v>
          </cell>
          <cell r="B55" t="str">
            <v>Y</v>
          </cell>
          <cell r="C55">
            <v>10.225000000000001</v>
          </cell>
          <cell r="D55">
            <v>8</v>
          </cell>
          <cell r="E55" t="str">
            <v>R</v>
          </cell>
          <cell r="R55" t="str">
            <v>Harmon, Aaron</v>
          </cell>
          <cell r="S55" t="str">
            <v>Y</v>
          </cell>
        </row>
        <row r="56">
          <cell r="A56" t="str">
            <v>Fletcher, Mat</v>
          </cell>
          <cell r="B56" t="str">
            <v>Y</v>
          </cell>
          <cell r="C56">
            <v>10.350000000000001</v>
          </cell>
          <cell r="D56">
            <v>7</v>
          </cell>
          <cell r="E56" t="str">
            <v>R</v>
          </cell>
          <cell r="O56" t="str">
            <v xml:space="preserve">total No </v>
          </cell>
          <cell r="P56">
            <v>0</v>
          </cell>
          <cell r="R56" t="str">
            <v>Harms, Tim</v>
          </cell>
          <cell r="S56" t="str">
            <v>Y</v>
          </cell>
        </row>
        <row r="57">
          <cell r="A57" t="str">
            <v>Pierson, Brent</v>
          </cell>
          <cell r="B57" t="str">
            <v>Y</v>
          </cell>
          <cell r="C57">
            <v>10.399999999999999</v>
          </cell>
          <cell r="D57">
            <v>6</v>
          </cell>
          <cell r="E57" t="str">
            <v>R</v>
          </cell>
          <cell r="R57" t="str">
            <v>Hart, Seth</v>
          </cell>
          <cell r="S57" t="str">
            <v>Y</v>
          </cell>
        </row>
        <row r="58">
          <cell r="A58" t="str">
            <v>Caulkins, Paul</v>
          </cell>
          <cell r="B58" t="str">
            <v>Y</v>
          </cell>
          <cell r="C58">
            <v>10.800000000000004</v>
          </cell>
          <cell r="D58">
            <v>5</v>
          </cell>
          <cell r="E58" t="str">
            <v>R</v>
          </cell>
          <cell r="R58" t="str">
            <v>Haulk, Jake</v>
          </cell>
          <cell r="S58" t="str">
            <v>Y</v>
          </cell>
        </row>
        <row r="59">
          <cell r="A59" t="str">
            <v>Shreck, Adam</v>
          </cell>
          <cell r="B59" t="str">
            <v>Y</v>
          </cell>
          <cell r="C59">
            <v>11</v>
          </cell>
          <cell r="D59">
            <v>4</v>
          </cell>
          <cell r="E59" t="str">
            <v>R</v>
          </cell>
          <cell r="R59" t="str">
            <v xml:space="preserve">Howard, Chris  </v>
          </cell>
          <cell r="S59" t="str">
            <v>Y</v>
          </cell>
        </row>
        <row r="60">
          <cell r="A60" t="str">
            <v>Howard, Chris</v>
          </cell>
          <cell r="B60" t="str">
            <v>Y</v>
          </cell>
          <cell r="C60">
            <v>11.225000000000001</v>
          </cell>
          <cell r="D60">
            <v>3</v>
          </cell>
          <cell r="E60" t="str">
            <v>R</v>
          </cell>
          <cell r="R60" t="str">
            <v>Jackson, Bob</v>
          </cell>
          <cell r="S60" t="str">
            <v>Y</v>
          </cell>
        </row>
        <row r="61">
          <cell r="A61" t="str">
            <v>Jackson, Bob</v>
          </cell>
          <cell r="B61" t="str">
            <v>Y</v>
          </cell>
          <cell r="C61">
            <v>11.225000000000001</v>
          </cell>
          <cell r="D61">
            <v>2</v>
          </cell>
          <cell r="E61" t="str">
            <v>R</v>
          </cell>
          <cell r="R61" t="str">
            <v>Jehle, Nick</v>
          </cell>
          <cell r="S61" t="str">
            <v>Y</v>
          </cell>
        </row>
        <row r="62">
          <cell r="A62" t="str">
            <v>Roberson, Damon</v>
          </cell>
          <cell r="B62" t="str">
            <v>Y</v>
          </cell>
          <cell r="C62">
            <v>11.314285714285717</v>
          </cell>
          <cell r="D62">
            <v>1</v>
          </cell>
          <cell r="E62" t="str">
            <v>S</v>
          </cell>
          <cell r="H62" t="str">
            <v>NEW TO RED TEES 2024, RECALC HDCP</v>
          </cell>
          <cell r="R62" t="str">
            <v>Jehle, Scott</v>
          </cell>
          <cell r="S62" t="str">
            <v>Y</v>
          </cell>
        </row>
        <row r="63">
          <cell r="A63" t="str">
            <v>Schmeig, Joel</v>
          </cell>
          <cell r="B63" t="str">
            <v>Y</v>
          </cell>
          <cell r="C63">
            <v>11.399999999999999</v>
          </cell>
          <cell r="D63">
            <v>1</v>
          </cell>
          <cell r="E63" t="str">
            <v>R</v>
          </cell>
          <cell r="R63" t="str">
            <v>Johns, Nate</v>
          </cell>
          <cell r="S63" t="str">
            <v>Y</v>
          </cell>
        </row>
        <row r="64">
          <cell r="A64" t="str">
            <v>Price, Eric</v>
          </cell>
          <cell r="B64" t="str">
            <v>Y</v>
          </cell>
          <cell r="C64">
            <v>11.600000000000001</v>
          </cell>
          <cell r="D64">
            <v>2</v>
          </cell>
          <cell r="E64" t="str">
            <v>R</v>
          </cell>
          <cell r="R64" t="str">
            <v>Kirvin, Zach</v>
          </cell>
          <cell r="S64" t="str">
            <v>Y</v>
          </cell>
        </row>
        <row r="65">
          <cell r="A65" t="str">
            <v>Bolton, Brook</v>
          </cell>
          <cell r="B65" t="str">
            <v>Y</v>
          </cell>
          <cell r="C65">
            <v>12.266666666666666</v>
          </cell>
          <cell r="D65">
            <v>3</v>
          </cell>
          <cell r="E65" t="str">
            <v>R</v>
          </cell>
          <cell r="R65" t="str">
            <v>Ludwig, Jay</v>
          </cell>
          <cell r="S65" t="str">
            <v>Y</v>
          </cell>
        </row>
        <row r="66">
          <cell r="A66" t="str">
            <v>Almasi, Matt</v>
          </cell>
          <cell r="B66" t="str">
            <v>Y</v>
          </cell>
          <cell r="C66">
            <v>12.314285714285717</v>
          </cell>
          <cell r="D66">
            <v>4</v>
          </cell>
          <cell r="E66" t="str">
            <v>R</v>
          </cell>
          <cell r="R66" t="str">
            <v>Mackie, Greg</v>
          </cell>
          <cell r="S66" t="str">
            <v>Y</v>
          </cell>
        </row>
        <row r="67">
          <cell r="A67" t="str">
            <v>Price, Curt</v>
          </cell>
          <cell r="B67" t="str">
            <v>Y</v>
          </cell>
          <cell r="C67">
            <v>12.314285714285717</v>
          </cell>
          <cell r="D67">
            <v>5</v>
          </cell>
          <cell r="E67" t="str">
            <v>R</v>
          </cell>
          <cell r="R67" t="str">
            <v>Maier, Tom</v>
          </cell>
          <cell r="S67" t="str">
            <v>Y</v>
          </cell>
        </row>
        <row r="68">
          <cell r="A68" t="str">
            <v>Brown, Tim</v>
          </cell>
          <cell r="B68" t="str">
            <v>Y</v>
          </cell>
          <cell r="C68">
            <v>12.399999999999999</v>
          </cell>
          <cell r="D68">
            <v>6</v>
          </cell>
          <cell r="E68" t="str">
            <v>R</v>
          </cell>
          <cell r="R68" t="str">
            <v>McKinty, John</v>
          </cell>
          <cell r="S68" t="str">
            <v>Y</v>
          </cell>
        </row>
        <row r="69">
          <cell r="A69" t="str">
            <v>Nader, James</v>
          </cell>
          <cell r="B69" t="str">
            <v>Y</v>
          </cell>
          <cell r="C69">
            <v>12.457142857142856</v>
          </cell>
          <cell r="D69">
            <v>7</v>
          </cell>
          <cell r="E69" t="str">
            <v>R</v>
          </cell>
          <cell r="R69" t="str">
            <v>Miller, Steven</v>
          </cell>
          <cell r="S69" t="str">
            <v>Y</v>
          </cell>
        </row>
        <row r="70">
          <cell r="A70" t="str">
            <v>Cluskey, Ron</v>
          </cell>
          <cell r="B70" t="str">
            <v>Y</v>
          </cell>
          <cell r="C70">
            <v>12.475000000000001</v>
          </cell>
          <cell r="D70">
            <v>8</v>
          </cell>
          <cell r="E70" t="str">
            <v>S</v>
          </cell>
          <cell r="R70" t="str">
            <v>Monroe, Jim</v>
          </cell>
          <cell r="S70" t="str">
            <v>Y</v>
          </cell>
        </row>
        <row r="71">
          <cell r="A71" t="str">
            <v>Threw, Mick</v>
          </cell>
          <cell r="B71" t="str">
            <v>Y</v>
          </cell>
          <cell r="C71">
            <v>12.600000000000001</v>
          </cell>
          <cell r="D71">
            <v>9</v>
          </cell>
          <cell r="E71" t="str">
            <v>R</v>
          </cell>
          <cell r="R71" t="str">
            <v>Monroe, Nate</v>
          </cell>
          <cell r="S71" t="str">
            <v>Y</v>
          </cell>
        </row>
        <row r="72">
          <cell r="A72" t="str">
            <v>Self, Dallas</v>
          </cell>
          <cell r="B72" t="str">
            <v>Y</v>
          </cell>
          <cell r="C72">
            <v>13.975000000000001</v>
          </cell>
          <cell r="D72">
            <v>10</v>
          </cell>
          <cell r="E72" t="str">
            <v>R</v>
          </cell>
          <cell r="R72" t="str">
            <v xml:space="preserve">Nader, James  </v>
          </cell>
          <cell r="S72" t="str">
            <v>Y</v>
          </cell>
        </row>
        <row r="73">
          <cell r="A73" t="str">
            <v>Bourque, Philip</v>
          </cell>
          <cell r="B73" t="str">
            <v>Y</v>
          </cell>
          <cell r="C73">
            <v>14.028571428571432</v>
          </cell>
          <cell r="D73">
            <v>10</v>
          </cell>
          <cell r="E73" t="str">
            <v>R</v>
          </cell>
          <cell r="R73" t="str">
            <v>Northrup, Jim</v>
          </cell>
          <cell r="S73" t="str">
            <v>Y</v>
          </cell>
        </row>
        <row r="74">
          <cell r="A74" t="str">
            <v>Haulk, Jake</v>
          </cell>
          <cell r="B74" t="str">
            <v>Y</v>
          </cell>
          <cell r="C74">
            <v>14.314285714285717</v>
          </cell>
          <cell r="D74">
            <v>9</v>
          </cell>
          <cell r="E74" t="str">
            <v>R</v>
          </cell>
          <cell r="R74" t="str">
            <v>Ott, Alex</v>
          </cell>
          <cell r="S74" t="str">
            <v>Y</v>
          </cell>
        </row>
        <row r="75">
          <cell r="A75" t="str">
            <v>Carter, Greg</v>
          </cell>
          <cell r="B75" t="str">
            <v>Y</v>
          </cell>
          <cell r="C75">
            <v>14.725000000000001</v>
          </cell>
          <cell r="D75">
            <v>8</v>
          </cell>
          <cell r="E75" t="str">
            <v>R</v>
          </cell>
          <cell r="R75" t="str">
            <v>Patterson, Jim</v>
          </cell>
          <cell r="S75" t="str">
            <v>Y</v>
          </cell>
        </row>
        <row r="76">
          <cell r="A76" t="str">
            <v>Almasi, Andrew</v>
          </cell>
          <cell r="B76" t="str">
            <v>Y</v>
          </cell>
          <cell r="C76">
            <v>17.800000000000004</v>
          </cell>
          <cell r="D76">
            <v>7</v>
          </cell>
          <cell r="E76" t="str">
            <v>R</v>
          </cell>
          <cell r="R76" t="str">
            <v>Phillips, Ralph</v>
          </cell>
          <cell r="S76" t="str">
            <v>Y</v>
          </cell>
        </row>
        <row r="77">
          <cell r="A77" t="str">
            <v>Colgan, Jack</v>
          </cell>
          <cell r="B77" t="str">
            <v>Y</v>
          </cell>
          <cell r="C77">
            <v>21.171428571428571</v>
          </cell>
          <cell r="D77">
            <v>6</v>
          </cell>
          <cell r="E77" t="str">
            <v>R</v>
          </cell>
          <cell r="R77" t="str">
            <v>Pierson, Brent</v>
          </cell>
          <cell r="S77" t="str">
            <v>Y</v>
          </cell>
        </row>
        <row r="78">
          <cell r="A78" t="str">
            <v>Almasi, Tom</v>
          </cell>
          <cell r="B78" t="str">
            <v>Y</v>
          </cell>
          <cell r="C78">
            <v>23.225000000000001</v>
          </cell>
          <cell r="D78">
            <v>5</v>
          </cell>
          <cell r="E78" t="str">
            <v>R</v>
          </cell>
          <cell r="R78" t="str">
            <v>Price, Curt</v>
          </cell>
          <cell r="S78" t="str">
            <v>Y</v>
          </cell>
        </row>
        <row r="79">
          <cell r="A79" t="str">
            <v>Thornton, Bryan</v>
          </cell>
          <cell r="B79" t="str">
            <v>Y</v>
          </cell>
          <cell r="C79">
            <v>27.35</v>
          </cell>
          <cell r="D79">
            <v>4</v>
          </cell>
          <cell r="E79" t="str">
            <v>R</v>
          </cell>
          <cell r="R79" t="str">
            <v>Price, Eric</v>
          </cell>
          <cell r="S79" t="str">
            <v>Y</v>
          </cell>
        </row>
        <row r="80">
          <cell r="A80" t="str">
            <v>Prater, Todd (N)</v>
          </cell>
          <cell r="B80" t="str">
            <v>New</v>
          </cell>
          <cell r="C80">
            <v>4.28</v>
          </cell>
          <cell r="D80">
            <v>10</v>
          </cell>
          <cell r="E80" t="str">
            <v>R</v>
          </cell>
          <cell r="F80" t="str">
            <v xml:space="preserve"> </v>
          </cell>
          <cell r="G80" t="str">
            <v xml:space="preserve"> </v>
          </cell>
          <cell r="H80" t="str">
            <v>Shoots 37? ..says he's not very good idk</v>
          </cell>
          <cell r="R80" t="str">
            <v>Ramsay, Dave</v>
          </cell>
          <cell r="S80" t="str">
            <v>Y</v>
          </cell>
        </row>
        <row r="81">
          <cell r="A81" t="str">
            <v>Jansen, Coe (N)</v>
          </cell>
          <cell r="B81" t="str">
            <v>New</v>
          </cell>
          <cell r="C81">
            <v>6</v>
          </cell>
          <cell r="D81">
            <v>9</v>
          </cell>
          <cell r="E81" t="str">
            <v>R</v>
          </cell>
          <cell r="H81" t="str">
            <v xml:space="preserve">shoots 42 </v>
          </cell>
          <cell r="R81" t="str">
            <v>Roberson, Damon</v>
          </cell>
          <cell r="S81" t="str">
            <v>Y</v>
          </cell>
        </row>
        <row r="82">
          <cell r="A82" t="str">
            <v>Ruff, Jake (N)</v>
          </cell>
          <cell r="B82" t="str">
            <v>New</v>
          </cell>
          <cell r="C82">
            <v>7</v>
          </cell>
          <cell r="D82">
            <v>8</v>
          </cell>
          <cell r="E82" t="str">
            <v>R</v>
          </cell>
          <cell r="H82" t="str">
            <v>SHOOTS 43</v>
          </cell>
          <cell r="R82" t="str">
            <v>Schmeig, Joel</v>
          </cell>
          <cell r="S82" t="str">
            <v>Y</v>
          </cell>
        </row>
        <row r="83">
          <cell r="A83" t="str">
            <v>Blum, Tanner (N)</v>
          </cell>
          <cell r="B83" t="str">
            <v>New</v>
          </cell>
          <cell r="C83">
            <v>8</v>
          </cell>
          <cell r="D83">
            <v>7</v>
          </cell>
          <cell r="E83" t="str">
            <v>R</v>
          </cell>
          <cell r="H83" t="str">
            <v>shoots 43</v>
          </cell>
          <cell r="R83" t="str">
            <v>Self, Dallas</v>
          </cell>
          <cell r="S83" t="str">
            <v>Y</v>
          </cell>
        </row>
        <row r="84">
          <cell r="A84" t="str">
            <v>Babcock, Nick (N)</v>
          </cell>
          <cell r="B84" t="str">
            <v>New</v>
          </cell>
          <cell r="C84">
            <v>8</v>
          </cell>
          <cell r="D84">
            <v>6</v>
          </cell>
          <cell r="E84" t="str">
            <v>R</v>
          </cell>
          <cell r="F84" t="str">
            <v xml:space="preserve"> </v>
          </cell>
          <cell r="G84" t="str">
            <v xml:space="preserve"> </v>
          </cell>
          <cell r="H84" t="str">
            <v>shoots 43-45 @ mlcc</v>
          </cell>
          <cell r="R84" t="str">
            <v xml:space="preserve">Shreck, Adam  </v>
          </cell>
          <cell r="S84" t="str">
            <v>Y</v>
          </cell>
        </row>
        <row r="85">
          <cell r="A85" t="str">
            <v>Reick, Jon (N)</v>
          </cell>
          <cell r="B85" t="str">
            <v>New</v>
          </cell>
          <cell r="C85">
            <v>8</v>
          </cell>
          <cell r="D85">
            <v>5</v>
          </cell>
          <cell r="E85" t="str">
            <v>R</v>
          </cell>
          <cell r="H85" t="str">
            <v>shoots 44</v>
          </cell>
          <cell r="R85" t="str">
            <v xml:space="preserve">Steffes, Adam  </v>
          </cell>
          <cell r="S85" t="str">
            <v>Y</v>
          </cell>
        </row>
        <row r="86">
          <cell r="A86" t="str">
            <v>Balagna, Max (N)</v>
          </cell>
          <cell r="B86" t="str">
            <v>New</v>
          </cell>
          <cell r="C86">
            <v>9</v>
          </cell>
          <cell r="D86">
            <v>4</v>
          </cell>
          <cell r="E86" t="str">
            <v>R</v>
          </cell>
          <cell r="H86" t="str">
            <v>SHOOTS 45</v>
          </cell>
          <cell r="R86" t="str">
            <v>Stillson, Jeremy</v>
          </cell>
          <cell r="S86" t="str">
            <v>Y</v>
          </cell>
        </row>
        <row r="87">
          <cell r="A87" t="str">
            <v>Blum, Tucker (N)</v>
          </cell>
          <cell r="B87" t="str">
            <v>New</v>
          </cell>
          <cell r="C87">
            <v>9</v>
          </cell>
          <cell r="D87">
            <v>3</v>
          </cell>
          <cell r="E87" t="str">
            <v>R</v>
          </cell>
          <cell r="H87" t="str">
            <v>shoots 45</v>
          </cell>
          <cell r="R87" t="str">
            <v>Stillson, Ray</v>
          </cell>
          <cell r="S87" t="str">
            <v>Y</v>
          </cell>
        </row>
        <row r="88">
          <cell r="A88" t="str">
            <v>Cosby, Doug (N)</v>
          </cell>
          <cell r="B88" t="str">
            <v>New</v>
          </cell>
          <cell r="C88">
            <v>9</v>
          </cell>
          <cell r="D88">
            <v>2</v>
          </cell>
          <cell r="E88" t="str">
            <v>R</v>
          </cell>
          <cell r="H88" t="str">
            <v>SHOOTS 45</v>
          </cell>
          <cell r="R88" t="str">
            <v xml:space="preserve">Stover, Kyle  </v>
          </cell>
          <cell r="S88" t="str">
            <v>Y</v>
          </cell>
        </row>
        <row r="89">
          <cell r="A89" t="str">
            <v>Evans, Ethan (N)</v>
          </cell>
          <cell r="B89" t="str">
            <v>New</v>
          </cell>
          <cell r="C89">
            <v>9</v>
          </cell>
          <cell r="D89">
            <v>1</v>
          </cell>
          <cell r="E89" t="str">
            <v>R</v>
          </cell>
          <cell r="H89" t="str">
            <v>SHOOTS 45</v>
          </cell>
          <cell r="R89" t="str">
            <v>Thompson, Craig</v>
          </cell>
          <cell r="S89" t="str">
            <v>Y</v>
          </cell>
        </row>
        <row r="90">
          <cell r="A90" t="str">
            <v>Frietsch, Bill (N)</v>
          </cell>
          <cell r="B90" t="str">
            <v>New</v>
          </cell>
          <cell r="C90">
            <v>9</v>
          </cell>
          <cell r="D90">
            <v>1</v>
          </cell>
          <cell r="E90" t="str">
            <v>R</v>
          </cell>
          <cell r="H90" t="str">
            <v>shoots 45</v>
          </cell>
          <cell r="R90" t="str">
            <v>Thornton, Bryan</v>
          </cell>
          <cell r="S90" t="str">
            <v>Y</v>
          </cell>
        </row>
        <row r="91">
          <cell r="A91" t="str">
            <v>Heinz, Dan (N)</v>
          </cell>
          <cell r="B91" t="str">
            <v>New</v>
          </cell>
          <cell r="C91">
            <v>9</v>
          </cell>
          <cell r="D91">
            <v>2</v>
          </cell>
          <cell r="E91" t="str">
            <v>R</v>
          </cell>
          <cell r="H91" t="str">
            <v>shoots 45</v>
          </cell>
          <cell r="R91" t="str">
            <v>Threw, Mick</v>
          </cell>
          <cell r="S91" t="str">
            <v>Y</v>
          </cell>
        </row>
        <row r="92">
          <cell r="A92" t="str">
            <v>Homer, Keith (N)</v>
          </cell>
          <cell r="B92" t="str">
            <v>New</v>
          </cell>
          <cell r="C92">
            <v>9</v>
          </cell>
          <cell r="D92">
            <v>3</v>
          </cell>
          <cell r="E92" t="str">
            <v>R</v>
          </cell>
          <cell r="R92" t="str">
            <v>Tuttle, Gene</v>
          </cell>
          <cell r="S92" t="str">
            <v>Y</v>
          </cell>
        </row>
        <row r="93">
          <cell r="A93" t="str">
            <v>McCoy, Derek (N)</v>
          </cell>
          <cell r="B93" t="str">
            <v>New</v>
          </cell>
          <cell r="C93">
            <v>9</v>
          </cell>
          <cell r="D93">
            <v>4</v>
          </cell>
          <cell r="E93" t="str">
            <v>R</v>
          </cell>
          <cell r="H93" t="str">
            <v>SHOOTS 45</v>
          </cell>
          <cell r="R93" t="str">
            <v>Urbanc, Moke</v>
          </cell>
          <cell r="S93" t="str">
            <v>Y</v>
          </cell>
        </row>
        <row r="94">
          <cell r="A94" t="str">
            <v>Peterson, Andy (N)</v>
          </cell>
          <cell r="B94" t="str">
            <v>New</v>
          </cell>
          <cell r="C94">
            <v>9</v>
          </cell>
          <cell r="D94">
            <v>5</v>
          </cell>
          <cell r="E94" t="str">
            <v>R</v>
          </cell>
          <cell r="H94" t="str">
            <v>shoots 45</v>
          </cell>
          <cell r="R94" t="str">
            <v>Wiebler, David</v>
          </cell>
          <cell r="S94" t="str">
            <v>Y</v>
          </cell>
        </row>
        <row r="95">
          <cell r="A95" t="str">
            <v>Renner, Mike (N)</v>
          </cell>
          <cell r="B95" t="str">
            <v>New</v>
          </cell>
          <cell r="C95">
            <v>9</v>
          </cell>
          <cell r="D95">
            <v>6</v>
          </cell>
          <cell r="E95" t="str">
            <v>R</v>
          </cell>
        </row>
        <row r="96">
          <cell r="A96" t="str">
            <v>Franks, Jason (N)</v>
          </cell>
          <cell r="B96" t="str">
            <v>New</v>
          </cell>
          <cell r="C96">
            <v>10</v>
          </cell>
          <cell r="D96">
            <v>7</v>
          </cell>
          <cell r="E96" t="str">
            <v>R</v>
          </cell>
          <cell r="H96" t="str">
            <v>shoorts 46</v>
          </cell>
        </row>
        <row r="97">
          <cell r="A97" t="str">
            <v>Pierson, Greg (N)</v>
          </cell>
          <cell r="B97" t="str">
            <v>New</v>
          </cell>
          <cell r="C97">
            <v>10</v>
          </cell>
          <cell r="D97">
            <v>8</v>
          </cell>
          <cell r="E97" t="str">
            <v>R</v>
          </cell>
          <cell r="H97" t="str">
            <v>shoots 46</v>
          </cell>
        </row>
        <row r="98">
          <cell r="A98" t="str">
            <v>Sumner, Branden (N)</v>
          </cell>
          <cell r="B98" t="str">
            <v>New</v>
          </cell>
          <cell r="C98">
            <v>10</v>
          </cell>
          <cell r="D98">
            <v>9</v>
          </cell>
          <cell r="E98" t="str">
            <v>R</v>
          </cell>
          <cell r="H98" t="str">
            <v>shoots 45-47</v>
          </cell>
        </row>
        <row r="99">
          <cell r="A99" t="str">
            <v>Welch, Michael (N)</v>
          </cell>
          <cell r="B99" t="str">
            <v>New</v>
          </cell>
          <cell r="C99">
            <v>12</v>
          </cell>
          <cell r="D99">
            <v>10</v>
          </cell>
          <cell r="E99" t="str">
            <v>R</v>
          </cell>
          <cell r="H99" t="str">
            <v>SHOOTS 48</v>
          </cell>
        </row>
        <row r="100">
          <cell r="A100" t="str">
            <v>Walraven, Noah (N)</v>
          </cell>
          <cell r="B100" t="str">
            <v>New</v>
          </cell>
          <cell r="C100">
            <v>14</v>
          </cell>
          <cell r="D100">
            <v>1</v>
          </cell>
          <cell r="E100" t="str">
            <v>R</v>
          </cell>
          <cell r="H100" t="str">
            <v>SHOOTS 50</v>
          </cell>
        </row>
      </sheetData>
      <sheetData sheetId="2"/>
      <sheetData sheetId="3"/>
      <sheetData sheetId="4"/>
      <sheetData sheetId="5">
        <row r="3">
          <cell r="A3" t="str">
            <v>Almasi, Andrew</v>
          </cell>
          <cell r="AA3">
            <v>17.399999999999999</v>
          </cell>
          <cell r="AB3">
            <v>16.800000000000004</v>
          </cell>
        </row>
        <row r="4">
          <cell r="A4" t="str">
            <v>Almasi, Joe</v>
          </cell>
          <cell r="AA4">
            <v>7.8000000000000043</v>
          </cell>
          <cell r="AB4">
            <v>7.6000000000000014</v>
          </cell>
        </row>
        <row r="5">
          <cell r="A5" t="str">
            <v>Almasi, Matt</v>
          </cell>
          <cell r="AA5">
            <v>14.800000000000004</v>
          </cell>
          <cell r="AB5">
            <v>12.800000000000004</v>
          </cell>
        </row>
        <row r="6">
          <cell r="A6" t="str">
            <v>Almasi, Tom</v>
          </cell>
          <cell r="AA6">
            <v>15.800000000000004</v>
          </cell>
          <cell r="AB6">
            <v>14.800000000000004</v>
          </cell>
        </row>
        <row r="7">
          <cell r="A7" t="str">
            <v>Askam, Tim</v>
          </cell>
          <cell r="AA7">
            <v>6.2000000000000028</v>
          </cell>
          <cell r="AB7">
            <v>6</v>
          </cell>
        </row>
        <row r="8">
          <cell r="A8" t="str">
            <v>Babcock, Nick (N)</v>
          </cell>
          <cell r="AA8">
            <v>10.225000000000001</v>
          </cell>
          <cell r="AB8">
            <v>8.3500000000000014</v>
          </cell>
        </row>
        <row r="9">
          <cell r="A9" t="str">
            <v>Balagna, Max (N)</v>
          </cell>
          <cell r="AA9">
            <v>5.6000000000000014</v>
          </cell>
          <cell r="AB9">
            <v>5.6000000000000014</v>
          </cell>
        </row>
        <row r="10">
          <cell r="A10" t="str">
            <v>Begner, Josh</v>
          </cell>
          <cell r="AA10">
            <v>8.25</v>
          </cell>
          <cell r="AB10">
            <v>8.25</v>
          </cell>
        </row>
        <row r="11">
          <cell r="A11" t="str">
            <v>Blum, Kenny</v>
          </cell>
          <cell r="AA11">
            <v>6.6000000000000014</v>
          </cell>
          <cell r="AB11">
            <v>6</v>
          </cell>
        </row>
        <row r="12">
          <cell r="A12" t="str">
            <v>Blum, Tanner (N)</v>
          </cell>
          <cell r="AA12">
            <v>5.2000000000000028</v>
          </cell>
          <cell r="AB12">
            <v>5.2000000000000028</v>
          </cell>
        </row>
        <row r="13">
          <cell r="A13" t="str">
            <v>Blum, Tucker (N)</v>
          </cell>
          <cell r="AA13">
            <v>9.8000000000000043</v>
          </cell>
          <cell r="AB13">
            <v>9.8000000000000043</v>
          </cell>
        </row>
        <row r="14">
          <cell r="A14" t="str">
            <v>Bolton, Brook</v>
          </cell>
          <cell r="AA14">
            <v>13.100000000000001</v>
          </cell>
          <cell r="AB14">
            <v>12.399999999999999</v>
          </cell>
        </row>
        <row r="15">
          <cell r="A15" t="str">
            <v>Bourque, Philip</v>
          </cell>
          <cell r="AA15">
            <v>11.200000000000003</v>
          </cell>
          <cell r="AB15">
            <v>11.200000000000003</v>
          </cell>
        </row>
        <row r="16">
          <cell r="A16" t="str">
            <v>Brown, Tim</v>
          </cell>
          <cell r="AA16">
            <v>12.600000000000001</v>
          </cell>
          <cell r="AB16">
            <v>12.800000000000004</v>
          </cell>
        </row>
        <row r="17">
          <cell r="A17" t="str">
            <v>Burwell, Brandon</v>
          </cell>
          <cell r="AA17">
            <v>7.8000000000000043</v>
          </cell>
          <cell r="AB17">
            <v>7.8000000000000043</v>
          </cell>
        </row>
        <row r="18">
          <cell r="A18" t="str">
            <v>Cafferty, Pat</v>
          </cell>
          <cell r="AA18">
            <v>5.6000000000000014</v>
          </cell>
          <cell r="AB18">
            <v>4.3999999999999986</v>
          </cell>
        </row>
        <row r="19">
          <cell r="A19" t="str">
            <v>Carter, Greg</v>
          </cell>
          <cell r="AA19">
            <v>13.600000000000001</v>
          </cell>
          <cell r="AB19">
            <v>12.200000000000003</v>
          </cell>
        </row>
        <row r="20">
          <cell r="A20" t="str">
            <v>Casper, Steve</v>
          </cell>
          <cell r="AA20">
            <v>3.6000000000000014</v>
          </cell>
          <cell r="AB20">
            <v>2.8000000000000043</v>
          </cell>
        </row>
        <row r="21">
          <cell r="A21" t="str">
            <v>Caulkins, Paul</v>
          </cell>
          <cell r="AA21">
            <v>10.800000000000004</v>
          </cell>
          <cell r="AB21">
            <v>9</v>
          </cell>
        </row>
        <row r="22">
          <cell r="A22" t="str">
            <v>Centers, Jason</v>
          </cell>
          <cell r="AA22">
            <v>4.3999999999999986</v>
          </cell>
          <cell r="AB22">
            <v>4</v>
          </cell>
        </row>
        <row r="23">
          <cell r="A23" t="str">
            <v>Claerhout, Todd</v>
          </cell>
          <cell r="AA23">
            <v>4.6000000000000014</v>
          </cell>
          <cell r="AB23">
            <v>4.6000000000000014</v>
          </cell>
        </row>
        <row r="24">
          <cell r="A24" t="str">
            <v>Clark, John</v>
          </cell>
          <cell r="AA24">
            <v>7.3999999999999986</v>
          </cell>
          <cell r="AB24">
            <v>7.3999999999999986</v>
          </cell>
        </row>
        <row r="25">
          <cell r="A25" t="str">
            <v>Cluskey, Ron</v>
          </cell>
          <cell r="AA25">
            <v>9.6000000000000014</v>
          </cell>
          <cell r="AB25">
            <v>9.6000000000000014</v>
          </cell>
        </row>
        <row r="26">
          <cell r="A26" t="str">
            <v>Colgan, Jack</v>
          </cell>
          <cell r="AA26">
            <v>16.600000000000001</v>
          </cell>
          <cell r="AB26">
            <v>15.200000000000003</v>
          </cell>
        </row>
        <row r="27">
          <cell r="A27" t="str">
            <v>Conklin, Tom</v>
          </cell>
          <cell r="AA27">
            <v>2.3999999999999986</v>
          </cell>
          <cell r="AB27">
            <v>2.3999999999999986</v>
          </cell>
        </row>
        <row r="28">
          <cell r="A28" t="str">
            <v>Copple, Jim</v>
          </cell>
          <cell r="AA28">
            <v>7.3999999999999986</v>
          </cell>
          <cell r="AB28">
            <v>7</v>
          </cell>
        </row>
        <row r="29">
          <cell r="A29" t="str">
            <v>Cosby, Doug (N)</v>
          </cell>
          <cell r="AA29">
            <v>13.225000000000001</v>
          </cell>
          <cell r="AB29">
            <v>13.225000000000001</v>
          </cell>
        </row>
        <row r="30">
          <cell r="A30" t="str">
            <v>Coulter, Ken</v>
          </cell>
          <cell r="AA30">
            <v>0.60000000000000142</v>
          </cell>
          <cell r="AB30">
            <v>0.60000000000000142</v>
          </cell>
        </row>
        <row r="31">
          <cell r="A31" t="str">
            <v>Criswell, Larry</v>
          </cell>
          <cell r="AA31">
            <v>10</v>
          </cell>
          <cell r="AB31">
            <v>8.6000000000000014</v>
          </cell>
        </row>
        <row r="32">
          <cell r="A32" t="str">
            <v>Dunbar, Al</v>
          </cell>
          <cell r="AA32">
            <v>10.600000000000001</v>
          </cell>
          <cell r="AB32">
            <v>10.600000000000001</v>
          </cell>
        </row>
        <row r="33">
          <cell r="A33" t="str">
            <v>Durst, Justin</v>
          </cell>
          <cell r="AA33">
            <v>6.3999999999999986</v>
          </cell>
          <cell r="AB33">
            <v>6.3999999999999986</v>
          </cell>
        </row>
        <row r="34">
          <cell r="A34" t="str">
            <v>Ehens, Matt</v>
          </cell>
          <cell r="AA34">
            <v>7.2000000000000028</v>
          </cell>
          <cell r="AB34">
            <v>6</v>
          </cell>
        </row>
        <row r="35">
          <cell r="A35" t="str">
            <v>Ekstrand, Jared</v>
          </cell>
          <cell r="AA35">
            <v>5.8000000000000043</v>
          </cell>
          <cell r="AB35">
            <v>5.8000000000000043</v>
          </cell>
        </row>
        <row r="36">
          <cell r="A36" t="str">
            <v>Evans, Clark</v>
          </cell>
          <cell r="AA36">
            <v>7</v>
          </cell>
          <cell r="AB36">
            <v>6.6000000000000014</v>
          </cell>
        </row>
        <row r="37">
          <cell r="A37" t="str">
            <v>Evans, Ethan (N)</v>
          </cell>
          <cell r="AA37">
            <v>8.2000000000000028</v>
          </cell>
          <cell r="AB37">
            <v>8.2000000000000028</v>
          </cell>
        </row>
        <row r="38">
          <cell r="A38" t="str">
            <v>Ewalt, Alex</v>
          </cell>
          <cell r="AA38">
            <v>6.8000000000000043</v>
          </cell>
          <cell r="AB38">
            <v>6.3999999999999986</v>
          </cell>
        </row>
        <row r="39">
          <cell r="A39" t="str">
            <v>Ewalt, Britt</v>
          </cell>
          <cell r="AA39">
            <v>10.800000000000004</v>
          </cell>
          <cell r="AB39">
            <v>10.800000000000004</v>
          </cell>
        </row>
        <row r="40">
          <cell r="A40" t="str">
            <v>Fletcher, Mat</v>
          </cell>
          <cell r="AA40">
            <v>13.600000000000001</v>
          </cell>
          <cell r="AB40">
            <v>13.399999999999999</v>
          </cell>
        </row>
        <row r="41">
          <cell r="A41" t="str">
            <v>Franks, Jason (N)</v>
          </cell>
          <cell r="AA41">
            <v>9.9750000000000014</v>
          </cell>
          <cell r="AB41">
            <v>9.6000000000000014</v>
          </cell>
        </row>
        <row r="42">
          <cell r="A42" t="str">
            <v>Frietsch, Bill (N)</v>
          </cell>
          <cell r="AA42">
            <v>4.6000000000000014</v>
          </cell>
          <cell r="AB42">
            <v>4.2000000000000028</v>
          </cell>
        </row>
        <row r="43">
          <cell r="A43" t="str">
            <v>Frye, Kevin</v>
          </cell>
          <cell r="AA43">
            <v>7.3000000000000043</v>
          </cell>
          <cell r="AB43">
            <v>7.3500000000000014</v>
          </cell>
        </row>
        <row r="44">
          <cell r="A44" t="str">
            <v>Graves, Nate</v>
          </cell>
          <cell r="AA44">
            <v>0.60000000000000142</v>
          </cell>
          <cell r="AB44">
            <v>0.60000000000000142</v>
          </cell>
        </row>
        <row r="45">
          <cell r="A45" t="str">
            <v>Guppy, Matt</v>
          </cell>
          <cell r="AA45">
            <v>6</v>
          </cell>
          <cell r="AB45">
            <v>4.8000000000000043</v>
          </cell>
        </row>
        <row r="46">
          <cell r="A46" t="str">
            <v>Halloway, Chad</v>
          </cell>
          <cell r="AA46">
            <v>6</v>
          </cell>
          <cell r="AB46">
            <v>5.3999999999999986</v>
          </cell>
        </row>
        <row r="47">
          <cell r="A47" t="str">
            <v>Harmon, Aaron</v>
          </cell>
          <cell r="AA47">
            <v>3.3187500000000014</v>
          </cell>
          <cell r="AB47">
            <v>3.3187500000000014</v>
          </cell>
        </row>
        <row r="48">
          <cell r="A48" t="str">
            <v>Harms, Tim</v>
          </cell>
          <cell r="AA48">
            <v>3.2000000000000028</v>
          </cell>
          <cell r="AB48">
            <v>2.6000000000000014</v>
          </cell>
        </row>
        <row r="49">
          <cell r="A49" t="str">
            <v>Hart, Seth</v>
          </cell>
          <cell r="AA49">
            <v>8</v>
          </cell>
          <cell r="AB49">
            <v>8</v>
          </cell>
        </row>
        <row r="50">
          <cell r="A50" t="str">
            <v>Haulk, Jake</v>
          </cell>
          <cell r="AA50">
            <v>16.399999999999999</v>
          </cell>
          <cell r="AB50">
            <v>15.200000000000003</v>
          </cell>
        </row>
        <row r="51">
          <cell r="A51" t="str">
            <v>Heinz, Dan (N)</v>
          </cell>
          <cell r="AA51">
            <v>9.8000000000000043</v>
          </cell>
          <cell r="AB51">
            <v>8.8000000000000043</v>
          </cell>
        </row>
        <row r="52">
          <cell r="A52" t="str">
            <v>Homer, Keith (N)</v>
          </cell>
          <cell r="AA52">
            <v>14</v>
          </cell>
          <cell r="AB52">
            <v>13.399999999999999</v>
          </cell>
        </row>
        <row r="53">
          <cell r="A53" t="str">
            <v>Howard, Chris</v>
          </cell>
          <cell r="AA53">
            <v>8.2000000000000028</v>
          </cell>
          <cell r="AB53">
            <v>7.3999999999999986</v>
          </cell>
        </row>
        <row r="54">
          <cell r="A54" t="str">
            <v>Jackson, Bob</v>
          </cell>
          <cell r="AA54">
            <v>9.6000000000000014</v>
          </cell>
          <cell r="AB54">
            <v>10.200000000000003</v>
          </cell>
        </row>
        <row r="55">
          <cell r="A55" t="str">
            <v>Jansen, Coe (N)</v>
          </cell>
          <cell r="AA55">
            <v>12.100000000000001</v>
          </cell>
          <cell r="AB55">
            <v>10.600000000000001</v>
          </cell>
        </row>
        <row r="56">
          <cell r="A56" t="str">
            <v>Jehle, Nick</v>
          </cell>
          <cell r="AA56">
            <v>5.2000000000000028</v>
          </cell>
          <cell r="AB56">
            <v>4</v>
          </cell>
        </row>
        <row r="57">
          <cell r="A57" t="str">
            <v>Jehle, Scott</v>
          </cell>
          <cell r="AA57">
            <v>7.6000000000000014</v>
          </cell>
          <cell r="AB57">
            <v>7.6000000000000014</v>
          </cell>
        </row>
        <row r="58">
          <cell r="A58" t="str">
            <v>Johns, Nate</v>
          </cell>
          <cell r="AA58">
            <v>8.8000000000000043</v>
          </cell>
          <cell r="AB58">
            <v>8.2000000000000028</v>
          </cell>
        </row>
        <row r="59">
          <cell r="A59" t="str">
            <v>Kirvin, Zach</v>
          </cell>
          <cell r="AA59">
            <v>5.947499999999998</v>
          </cell>
          <cell r="AB59">
            <v>5.947499999999998</v>
          </cell>
        </row>
        <row r="60">
          <cell r="A60" t="str">
            <v>Ludwig, Jay</v>
          </cell>
          <cell r="AA60">
            <v>9</v>
          </cell>
          <cell r="AB60">
            <v>9</v>
          </cell>
        </row>
        <row r="61">
          <cell r="A61" t="str">
            <v>Mackie, Greg</v>
          </cell>
          <cell r="AA61">
            <v>6.8000000000000043</v>
          </cell>
          <cell r="AB61">
            <v>6.6000000000000014</v>
          </cell>
        </row>
        <row r="62">
          <cell r="A62" t="str">
            <v>Maier, Tom</v>
          </cell>
          <cell r="AA62">
            <v>8.2000000000000028</v>
          </cell>
          <cell r="AB62">
            <v>7.8000000000000043</v>
          </cell>
        </row>
        <row r="63">
          <cell r="A63" t="str">
            <v>McCoy, Derek (N)</v>
          </cell>
          <cell r="AA63">
            <v>5</v>
          </cell>
          <cell r="AB63">
            <v>4.8000000000000043</v>
          </cell>
        </row>
        <row r="64">
          <cell r="A64" t="str">
            <v>McKinty, John</v>
          </cell>
          <cell r="AA64">
            <v>1.3500000000000014</v>
          </cell>
          <cell r="AB64">
            <v>1.3999999999999986</v>
          </cell>
        </row>
        <row r="65">
          <cell r="A65" t="str">
            <v>Miller, Steven</v>
          </cell>
          <cell r="AA65">
            <v>5.6833333333333371</v>
          </cell>
          <cell r="AB65">
            <v>4.9333333333333371</v>
          </cell>
        </row>
        <row r="66">
          <cell r="A66" t="str">
            <v>Monroe, Jim</v>
          </cell>
          <cell r="AA66">
            <v>6.7666666666666728</v>
          </cell>
          <cell r="AB66">
            <v>6.1833333333333371</v>
          </cell>
        </row>
        <row r="67">
          <cell r="A67" t="str">
            <v>Monroe, Nate</v>
          </cell>
          <cell r="AA67">
            <v>1.2000000000000028</v>
          </cell>
          <cell r="AB67">
            <v>1.2000000000000028</v>
          </cell>
        </row>
        <row r="68">
          <cell r="A68" t="str">
            <v>Nader, James</v>
          </cell>
          <cell r="AA68">
            <v>9.8000000000000043</v>
          </cell>
          <cell r="AB68">
            <v>9.3999999999999986</v>
          </cell>
        </row>
        <row r="69">
          <cell r="A69" t="str">
            <v>Northrup, Jim</v>
          </cell>
          <cell r="AA69">
            <v>3.3916666666666657</v>
          </cell>
          <cell r="AB69">
            <v>3.3500000000000014</v>
          </cell>
        </row>
        <row r="70">
          <cell r="A70" t="str">
            <v>Ott, Alex</v>
          </cell>
          <cell r="AA70">
            <v>-8.7499999999998579E-2</v>
          </cell>
          <cell r="AB70">
            <v>-8.7499999999998579E-2</v>
          </cell>
        </row>
        <row r="71">
          <cell r="A71" t="str">
            <v>Patterson, Jim</v>
          </cell>
          <cell r="AA71">
            <v>11.399999999999999</v>
          </cell>
          <cell r="AB71">
            <v>11.399999999999999</v>
          </cell>
        </row>
        <row r="72">
          <cell r="A72" t="str">
            <v>Peterson, Andy (N)</v>
          </cell>
          <cell r="AA72">
            <v>9.3500000000000014</v>
          </cell>
          <cell r="AB72">
            <v>10</v>
          </cell>
        </row>
        <row r="73">
          <cell r="A73" t="str">
            <v>Phillips, Ralph</v>
          </cell>
          <cell r="AA73">
            <v>7.8000000000000043</v>
          </cell>
          <cell r="AB73">
            <v>7.3999999999999986</v>
          </cell>
        </row>
        <row r="74">
          <cell r="A74" t="str">
            <v>Pierson, Brent</v>
          </cell>
          <cell r="AA74">
            <v>10.800000000000004</v>
          </cell>
          <cell r="AB74">
            <v>10.600000000000001</v>
          </cell>
        </row>
        <row r="75">
          <cell r="A75" t="str">
            <v>Pierson, Greg (N)</v>
          </cell>
          <cell r="AA75">
            <v>8</v>
          </cell>
          <cell r="AB75">
            <v>8</v>
          </cell>
        </row>
        <row r="76">
          <cell r="A76" t="str">
            <v>Prater, Todd (N)</v>
          </cell>
          <cell r="AA76">
            <v>13</v>
          </cell>
          <cell r="AB76">
            <v>12.600000000000001</v>
          </cell>
        </row>
        <row r="77">
          <cell r="A77" t="str">
            <v>Price, Curt</v>
          </cell>
          <cell r="AA77">
            <v>11.200000000000003</v>
          </cell>
          <cell r="AB77">
            <v>11.200000000000003</v>
          </cell>
        </row>
        <row r="78">
          <cell r="A78" t="str">
            <v>Price, Eric</v>
          </cell>
          <cell r="AA78">
            <v>10.800000000000004</v>
          </cell>
          <cell r="AB78">
            <v>10</v>
          </cell>
        </row>
        <row r="79">
          <cell r="A79" t="str">
            <v>Putrich, Josh</v>
          </cell>
          <cell r="AA79">
            <v>4.8000000000000043</v>
          </cell>
          <cell r="AB79">
            <v>4.8000000000000043</v>
          </cell>
        </row>
        <row r="80">
          <cell r="A80" t="str">
            <v>Ramsay, Dave</v>
          </cell>
          <cell r="AA80">
            <v>4.2000000000000028</v>
          </cell>
          <cell r="AB80">
            <v>3.2000000000000028</v>
          </cell>
        </row>
        <row r="81">
          <cell r="A81" t="str">
            <v>Reick, Jon (N)</v>
          </cell>
          <cell r="AA81">
            <v>9.2000000000000028</v>
          </cell>
          <cell r="AB81">
            <v>9.2000000000000028</v>
          </cell>
        </row>
        <row r="82">
          <cell r="A82" t="str">
            <v>Renner, Mike (N)</v>
          </cell>
          <cell r="AA82">
            <v>17.350000000000001</v>
          </cell>
          <cell r="AB82">
            <v>17.399999999999999</v>
          </cell>
        </row>
        <row r="83">
          <cell r="A83" t="str">
            <v>Roberson, Damon</v>
          </cell>
          <cell r="AA83">
            <v>6.6000000000000014</v>
          </cell>
          <cell r="AB83">
            <v>6.6000000000000014</v>
          </cell>
        </row>
        <row r="84">
          <cell r="A84" t="str">
            <v>Ruff, Jake (N)</v>
          </cell>
          <cell r="AA84">
            <v>9.6000000000000014</v>
          </cell>
          <cell r="AB84">
            <v>10.600000000000001</v>
          </cell>
        </row>
        <row r="85">
          <cell r="A85" t="str">
            <v>Schmeig, Joel</v>
          </cell>
          <cell r="AA85">
            <v>12.350000000000001</v>
          </cell>
          <cell r="AB85">
            <v>12.350000000000001</v>
          </cell>
        </row>
        <row r="86">
          <cell r="A86" t="str">
            <v>Self, Dallas</v>
          </cell>
          <cell r="AA86">
            <v>11.800000000000004</v>
          </cell>
          <cell r="AB86">
            <v>11.800000000000004</v>
          </cell>
        </row>
        <row r="87">
          <cell r="A87" t="str">
            <v>Shreck, Adam</v>
          </cell>
          <cell r="AA87">
            <v>9.1000000000000014</v>
          </cell>
          <cell r="AB87">
            <v>9.1000000000000014</v>
          </cell>
        </row>
        <row r="88">
          <cell r="A88" t="str">
            <v>Steffes, Adam</v>
          </cell>
          <cell r="AA88">
            <v>4.6000000000000014</v>
          </cell>
          <cell r="AB88">
            <v>4</v>
          </cell>
        </row>
        <row r="89">
          <cell r="A89" t="str">
            <v>Stillson, Jeremy</v>
          </cell>
          <cell r="AA89">
            <v>-0.19999999999999574</v>
          </cell>
          <cell r="AB89">
            <v>-0.19999999999999574</v>
          </cell>
        </row>
        <row r="90">
          <cell r="A90" t="str">
            <v>Stillson, Ray</v>
          </cell>
          <cell r="AA90">
            <v>12.600000000000001</v>
          </cell>
          <cell r="AB90">
            <v>12</v>
          </cell>
        </row>
        <row r="91">
          <cell r="A91" t="str">
            <v>Stover, Kyle</v>
          </cell>
          <cell r="AA91">
            <v>3.6000000000000014</v>
          </cell>
          <cell r="AB91">
            <v>3.6000000000000014</v>
          </cell>
        </row>
        <row r="92">
          <cell r="A92" t="str">
            <v>Sumner, Branden (N)</v>
          </cell>
          <cell r="AA92">
            <v>7.3500000000000014</v>
          </cell>
          <cell r="AB92">
            <v>5.8500000000000014</v>
          </cell>
        </row>
        <row r="93">
          <cell r="A93" t="str">
            <v>Thompson, Craig</v>
          </cell>
          <cell r="AA93">
            <v>10</v>
          </cell>
          <cell r="AB93">
            <v>10</v>
          </cell>
        </row>
        <row r="94">
          <cell r="A94" t="str">
            <v>Thornton, Bryan</v>
          </cell>
          <cell r="AA94">
            <v>18.800000000000004</v>
          </cell>
          <cell r="AB94">
            <v>16.399999999999999</v>
          </cell>
        </row>
        <row r="95">
          <cell r="A95" t="str">
            <v>Threw, Mick</v>
          </cell>
          <cell r="AA95">
            <v>14.800000000000004</v>
          </cell>
          <cell r="AB95">
            <v>14.600000000000001</v>
          </cell>
        </row>
        <row r="96">
          <cell r="A96" t="str">
            <v>Tuttle, Gene</v>
          </cell>
          <cell r="AA96">
            <v>6.2000000000000028</v>
          </cell>
          <cell r="AB96">
            <v>5</v>
          </cell>
        </row>
        <row r="97">
          <cell r="A97" t="str">
            <v>Urbanc, Moke</v>
          </cell>
          <cell r="AA97">
            <v>2.8000000000000043</v>
          </cell>
          <cell r="AB97">
            <v>2.8000000000000043</v>
          </cell>
        </row>
        <row r="98">
          <cell r="A98" t="str">
            <v>Walraven, Noah (N)</v>
          </cell>
          <cell r="AA98">
            <v>15.200000000000003</v>
          </cell>
          <cell r="AB98">
            <v>12.800000000000004</v>
          </cell>
        </row>
        <row r="99">
          <cell r="A99" t="str">
            <v>Welch, Michael (N)</v>
          </cell>
          <cell r="AA99">
            <v>11.600000000000001</v>
          </cell>
          <cell r="AB99">
            <v>10.800000000000004</v>
          </cell>
        </row>
        <row r="100">
          <cell r="A100" t="str">
            <v>Wiebler, David</v>
          </cell>
          <cell r="AA100">
            <v>5.4750000000000014</v>
          </cell>
          <cell r="AB100">
            <v>5.3500000000000014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12T18:35:31.547"/>
    </inkml:context>
    <inkml:brush xml:id="br0">
      <inkml:brushProperty name="width" value="0.05" units="cm"/>
      <inkml:brushProperty name="height" value="0.05" units="cm"/>
    </inkml:brush>
  </inkml:definitions>
  <inkml:trace contextRef="#ctx0" brushRef="#br0">1327 48 24575,'-955'0'0,"929"-1"0,1-2 0,-31-6 0,28 4 0,-45-3 0,47 7-341,0 0 0,0-2-1,-42-8 1,50 6-6485</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12T18:41:05.380"/>
    </inkml:context>
    <inkml:brush xml:id="br0">
      <inkml:brushProperty name="width" value="0.035" units="cm"/>
      <inkml:brushProperty name="height" value="0.035" units="cm"/>
    </inkml:brush>
  </inkml:definitions>
  <inkml:trace contextRef="#ctx0" brushRef="#br0">373 28 24575,'-56'-11'0,"4"0"0,27 10 0,11-1 0,-1 0 0,1 2 0,0 0 0,0 0 0,-1 2 0,1 0 0,-14 3 0,26-3 0,-1 0 0,1 0 0,-1 0 0,1 0 0,0 0 0,0 0 0,0 1 0,0-1 0,1 1 0,-1-1 0,1 1 0,-1 0 0,1-1 0,0 1 0,0 0 0,0 0 0,0 0 0,1 0 0,-1 0 0,1 0 0,0 0 0,0 0 0,0 4 0,5 74 0,-5-79 0,1 1 0,-1-1 0,1 0 0,0 1 0,-1-1 0,1 1 0,0-1 0,1 0 0,-1 0 0,0 1 0,1-1 0,-1 0 0,1 0 0,-1-1 0,1 1 0,0 0 0,0 0 0,0-1 0,0 1 0,0-1 0,0 0 0,1 1 0,-1-1 0,0 0 0,1-1 0,-1 1 0,1 0 0,-1 0 0,1-1 0,3 1 0,11 0 0,-1 0 0,1-1 0,29-3 0,4 0 0,-43 5 0,0-1 0,0 1 0,0 0 0,0 0 0,0 1 0,-1 0 0,1 0 0,-1 0 0,0 1 0,0 0 0,0 0 0,0 1 0,6 7 0,-9-10 0,0 1 0,0 0 0,0 0 0,0 1 0,-1-1 0,0 0 0,1 1 0,-1 0 0,0-1 0,-1 1 0,1 0 0,-1 0 0,0 0 0,0 0 0,0 0 0,0 0 0,-1 1 0,1-1 0,-1 0 0,0 0 0,0 0 0,-1 1 0,1-1 0,-3 5 0,1-6 0,0 0 0,0 0 0,0 0 0,-1-1 0,1 1 0,-1-1 0,0 0 0,0 1 0,0-1 0,0-1 0,0 1 0,0 0 0,0-1 0,-1 1 0,1-1 0,0 0 0,-1 0 0,-6 0 0,-68 9 0,-102-8 87,85-3-1539</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12T18:41:08.431"/>
    </inkml:context>
    <inkml:brush xml:id="br0">
      <inkml:brushProperty name="width" value="0.035" units="cm"/>
      <inkml:brushProperty name="height" value="0.035" units="cm"/>
    </inkml:brush>
  </inkml:definitions>
  <inkml:trace contextRef="#ctx0" brushRef="#br0">0 0 24575,'20'65'0,"-17"9"0,-2-51 0,0 1 0,6 34 0,-5-50 0,0 0 0,1 0 0,0-1 0,0 1 0,0 0 0,1-1 0,0 0 0,1 0 0,0 0 0,0-1 0,6 7 0,3 5 0,5 3 0,-18-21 0,0 0 0,0 0 0,0 0 0,0 0 0,0 0 0,0 0 0,0 0 0,0 0 0,0 0 0,0 0 0,0-1 0,0 1 0,0 0 0,0-1 0,0 1 0,0-1 0,0 1 0,-1-1 0,1 1 0,0-1 0,0 1 0,-1-1 0,1 0 0,0 0 0,-1 1 0,1-1 0,0 0 0,-1 0 0,1-1 0,19-22 0,-1-1 0,-1 0 0,-1-2 0,-2 0 0,0 0 0,18-53 0,-27 32 0,-5 41 0,-1 0 0,1 1 0,0-1 0,0 0 0,4-9 0,-5 15 0,0 1 0,0 0 0,0 0 0,0 0 0,0 0 0,0 0 0,0 0 0,0 0 0,0-1 0,0 1 0,0 0 0,0 0 0,0 0 0,0 0 0,0 0 0,0 0 0,0 0 0,0 0 0,0-1 0,0 1 0,0 0 0,0 0 0,0 0 0,1 0 0,-1 0 0,0 0 0,0 0 0,0 0 0,0 0 0,0 0 0,0 0 0,0 0 0,0 0 0,1 0 0,-1 0 0,0 0 0,0 0 0,0 0 0,0 0 0,0 0 0,0 0 0,0 0 0,1 0 0,-1 0 0,0 0 0,0 0 0,0 0 0,0 0 0,0 0 0,0 0 0,0 0 0,0 0 0,1 0 0,-1 0 0,0 0 0,0 0 0,0 0 0,0 0 0,0 0 0,0 1 0,0-1 0,0 0 0,0 0 0,0 0 0,0 0 0,5 12 0,0 16 0,14 130 0,-16-129-682,-1 46-1,-2-56-6143</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12T18:41:11.928"/>
    </inkml:context>
    <inkml:brush xml:id="br0">
      <inkml:brushProperty name="width" value="0.035" units="cm"/>
      <inkml:brushProperty name="height" value="0.035" units="cm"/>
    </inkml:brush>
  </inkml:definitions>
  <inkml:trace contextRef="#ctx0" brushRef="#br0">0 480 24575,'1'-10'0,"1"1"0,0 0 0,0-1 0,1 1 0,0 0 0,1 1 0,0-1 0,6-11 0,17-42 0,8-39 0,-6 23 0,-26 64 0,-1 6 0,0 1 0,1-1 0,-1 0 0,2 1 0,3-9 0,-7 16 0,1-1 0,-1 1 0,0-1 0,1 0 0,-1 1 0,1-1 0,-1 1 0,1 0 0,-1-1 0,1 1 0,-1-1 0,1 1 0,0 0 0,-1-1 0,1 1 0,-1 0 0,1 0 0,0-1 0,-1 1 0,1 0 0,0 0 0,-1 0 0,1 0 0,0 0 0,-1 0 0,2 0 0,0 1 0,-1 0 0,1-1 0,-1 1 0,1 1 0,-1-1 0,1 0 0,-1 0 0,0 0 0,0 1 0,1-1 0,-1 1 0,0-1 0,0 1 0,0-1 0,0 3 0,9 15 0,-1 2 0,-2-1 0,0 1 0,5 24 0,17 49 0,-29-94 0,1 1 0,-1 0 0,0-1 0,0 1 0,0 0 0,1-1 0,-1 1 0,0 0 0,1-1 0,-1 1 0,1-1 0,-1 1 0,1 0 0,-1-1 0,1 1 0,-1-1 0,1 0 0,-1 1 0,1-1 0,-1 1 0,1-1 0,0 0 0,-1 0 0,1 1 0,0-1 0,-1 0 0,1 0 0,0 0 0,0 1 0,15-15 0,9-39 0,-21 44 0,17-46 0,-16 39 0,1-1 0,1 1 0,0 0 0,1 0 0,1 1 0,0 0 0,1 0 0,13-14 0,-21 28 0,-1-1 0,0 1 0,1 0 0,-1-1 0,1 1 0,0 0 0,-1 0 0,1 0 0,0 0 0,0 0 0,-1 0 0,1 1 0,0-1 0,0 1 0,0-1 0,0 1 0,0 0 0,0-1 0,0 1 0,0 0 0,0 0 0,0 1 0,2-1 0,-2 1 0,1 0 0,-1 1 0,1-1 0,-1 1 0,0-1 0,0 1 0,1 0 0,-1 0 0,0-1 0,0 2 0,-1-1 0,1 0 0,0 0 0,1 4 0,2 2 0,-1 1 0,0-1 0,0 1 0,-1 0 0,0 1 0,-1-1 0,0 0 0,1 15 0,7 78 0,-5-64 0,0 44 0,-6 94-1365,1-157-5461</inkml:trace>
  <inkml:trace contextRef="#ctx0" brushRef="#br0" timeOffset="1443.18">790 105 24575,'-22'109'0,"-36"189"-1365,54-284-5461</inkml:trace>
  <inkml:trace contextRef="#ctx0" brushRef="#br0" timeOffset="3490.64">834 171 24575,'9'11'0,"-1"0"0,0 1 0,-1 0 0,0 0 0,8 21 0,-6-13 0,-3-4 0,0 0 0,-1 0 0,4 21 0,-7-25 0,0 0 0,1 0 0,0-1 0,1 1 0,1-1 0,0 0 0,0-1 0,9 14 0,-14-24 0,0 0 0,0 1 0,0-1 0,1 0 0,-1 1 0,0-1 0,0 0 0,1 0 0,-1 1 0,0-1 0,0 0 0,1 1 0,-1-1 0,0 0 0,1 0 0,-1 0 0,0 1 0,1-1 0,-1 0 0,0 0 0,1 0 0,-1 0 0,0 0 0,1 0 0,-1 0 0,1 0 0,-1 0 0,0 0 0,1 0 0,-1 0 0,0 0 0,1 0 0,-1 0 0,1 0 0,0 0 0,5-14 0,-2-22 0,-6-125 0,0 89 0,6-74 0,-1 129-1365,2 3-5461</inkml:trace>
  <inkml:trace contextRef="#ctx0" brushRef="#br0" timeOffset="6444.49">1383 39 24575,'-14'0'0,"0"0"0,0 1 0,1 1 0,-1 0 0,-20 6 0,28-6 0,0 1 0,0-1 0,0 1 0,0 1 0,1-1 0,-1 1 0,1 0 0,0 0 0,0 0 0,1 1 0,-1 0 0,1 0 0,0 0 0,0 0 0,-4 10 0,1-1 0,1 0 0,1 1 0,0 0 0,1 0 0,1 0 0,0 0 0,1 1 0,0 17 0,1 15 0,8 64 0,-7-110 0,1 1 0,0-1 0,-1 1 0,1-1 0,0 0 0,0 1 0,1-1 0,-1 0 0,0 0 0,1 0 0,-1 0 0,1 0 0,0 0 0,0-1 0,-1 1 0,1 0 0,0-1 0,0 1 0,1-1 0,-1 0 0,0 0 0,0 0 0,1 0 0,-1 0 0,3 0 0,10 3 0,-1 0 0,1-1 0,17 0 0,-17-1 0,99 2-650,-101-4-65,6 0-6111</inkml:trace>
  <inkml:trace contextRef="#ctx0" brushRef="#br0" timeOffset="7444.99">1251 260 24575,'4'0'0,"4"0"0,6 0 0,3 0 0,3 0 0,2 0 0,0 0 0,1 0 0,0 0 0,0 0 0,-1 0 0,-3 0-8191</inkml:trace>
  <inkml:trace contextRef="#ctx0" brushRef="#br0" timeOffset="8478.39">1624 83 24575,'2'1'0,"-1"-1"0,1 1 0,-1-1 0,1 1 0,-1 0 0,1 0 0,-1-1 0,0 1 0,1 0 0,-1 0 0,0 1 0,0-1 0,0 0 0,0 0 0,0 0 0,0 1 0,0-1 0,0 1 0,0-1 0,-1 1 0,1-1 0,-1 1 0,1-1 0,0 3 0,9 38 0,-4 5-1,-3-1 0,-5 79 0,0-38-1361,2-69-5464</inkml:trace>
  <inkml:trace contextRef="#ctx0" brushRef="#br0" timeOffset="11073.8">1624 105 24575,'1'-5'0,"-1"0"0,1 1 0,0-1 0,0 1 0,0-1 0,1 1 0,-1-1 0,1 1 0,0 0 0,0 0 0,1 0 0,-1 0 0,1 0 0,0 1 0,0-1 0,0 1 0,1 0 0,-1-1 0,1 2 0,-1-1 0,1 0 0,7-3 0,-7 4 0,-1 0 0,1 1 0,-1-1 0,1 1 0,0 0 0,0 0 0,0 0 0,-1 0 0,1 1 0,0 0 0,0-1 0,0 1 0,0 1 0,0-1 0,0 1 0,0-1 0,-1 1 0,1 0 0,0 1 0,0-1 0,-1 1 0,1-1 0,-1 1 0,1 0 0,-1 0 0,6 5 0,-3 1 0,0 0 0,0 0 0,0 0 0,-1 1 0,0 0 0,-1 0 0,0 0 0,0 0 0,-1 1 0,0 0 0,-1-1 0,2 18 0,-2-21 0,-2 0 0,1 0 0,0 0 0,-1 0 0,0 0 0,-1 0 0,1 0 0,-1 0 0,0 0 0,-1-1 0,1 1 0,-1 0 0,0-1 0,-1 1 0,1-1 0,-1 1 0,0-1 0,-1 0 0,1 0 0,-1-1 0,0 1 0,-6 5 0,-13 1 0,4 1 0,19-11 0,0 0 0,0 0 0,0 0 0,0 0 0,1 0 0,-1 1 0,0-1 0,0 0 0,1 0 0,-1 0 0,1 0 0,-1 0 0,1 0 0,-1 0 0,1 0 0,0 0 0,-1 0 0,1 0 0,0-1 0,0 1 0,0 0 0,0 0 0,0-1 0,1 2 0,36 35-682,73 54-1,-100-84-6143</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12T18:41:26.534"/>
    </inkml:context>
    <inkml:brush xml:id="br0">
      <inkml:brushProperty name="width" value="0.035" units="cm"/>
      <inkml:brushProperty name="height" value="0.035" units="cm"/>
    </inkml:brush>
  </inkml:definitions>
  <inkml:trace contextRef="#ctx0" brushRef="#br0">82 1 24575,'-3'0'0,"-6"0"0,-5 0 0,-3 0 0,-3 0 0,2 0-8191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12T18:35:38.755"/>
    </inkml:context>
    <inkml:brush xml:id="br0">
      <inkml:brushProperty name="width" value="0.05" units="cm"/>
      <inkml:brushProperty name="height" value="0.05" units="cm"/>
    </inkml:brush>
  </inkml:definitions>
  <inkml:trace contextRef="#ctx0" brushRef="#br0">1339 29 24575,'-1'-1'0,"1"0"0,-1 0 0,1 0 0,-1 0 0,1 0 0,-1 0 0,0 0 0,1 0 0,-1 1 0,0-1 0,0 0 0,0 0 0,0 1 0,1-1 0,-1 0 0,0 1 0,0-1 0,0 1 0,0-1 0,0 1 0,-1 0 0,1-1 0,0 1 0,0 0 0,0 0 0,-2-1 0,-36-4 0,34 5 0,-374-6 0,206 9 0,-90 11 0,-15-1 0,236-14-68,23-1-191,0 2-1,0 0 1,0 2-1,-21 3 1,22 0-6567</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8-12T18:37:14.250"/>
    </inkml:context>
    <inkml:brush xml:id="br0">
      <inkml:brushProperty name="width" value="0.1" units="cm"/>
      <inkml:brushProperty name="height" value="0.6" units="cm"/>
      <inkml:brushProperty name="ignorePressure" value="1"/>
      <inkml:brushProperty name="inkEffects" value="pencil"/>
    </inkml:brush>
  </inkml:definitions>
  <inkml:trace contextRef="#ctx0" brushRef="#br0">1 1,'3'0,"2"0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8-12T18:37:27.394"/>
    </inkml:context>
    <inkml:brush xml:id="br0">
      <inkml:brushProperty name="width" value="0.2" units="cm"/>
      <inkml:brushProperty name="height" value="1.2" units="cm"/>
      <inkml:brushProperty name="ignorePressure" value="1"/>
      <inkml:brushProperty name="inkEffects" value="pencil"/>
    </inkml:brush>
  </inkml:definitions>
  <inkml:trace contextRef="#ctx0" brushRef="#br0">21 1,'-3'0,"-5"0,-1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12T18:37:43.053"/>
    </inkml:context>
    <inkml:brush xml:id="br0">
      <inkml:brushProperty name="width" value="0.035" units="cm"/>
      <inkml:brushProperty name="height" value="0.035" units="cm"/>
    </inkml:brush>
  </inkml:definitions>
  <inkml:trace contextRef="#ctx0" brushRef="#br0">1 1 24575</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12T18:37:48.101"/>
    </inkml:context>
    <inkml:brush xml:id="br0">
      <inkml:brushProperty name="width" value="0.035" units="cm"/>
      <inkml:brushProperty name="height" value="0.035" units="cm"/>
    </inkml:brush>
  </inkml:definitions>
  <inkml:trace contextRef="#ctx0" brushRef="#br0">148 54 24575,'0'-1'0,"0"1"0,0-1 0,0 1 0,0-1 0,0 1 0,0-1 0,0 1 0,-1-1 0,1 1 0,0 0 0,0-1 0,-1 1 0,1-1 0,0 1 0,0-1 0,-1 1 0,1 0 0,0-1 0,-1 1 0,1 0 0,-1 0 0,1-1 0,0 1 0,-1 0 0,1 0 0,-1-1 0,1 1 0,-1 0 0,1 0 0,-1 0 0,1 0 0,-1 0 0,-23 0 0,-19 12 0,38-11 0,1 1 0,0 0 0,0 1 0,0-1 0,0 1 0,0 0 0,0 0 0,1 0 0,0 0 0,-1 0 0,1 1 0,1 0 0,-1-1 0,0 1 0,1 0 0,0 0 0,0 1 0,0-1 0,0 0 0,1 1 0,-1-1 0,1 1 0,0-1 0,1 1 0,-1 0 0,1-1 0,0 1 0,0 0 0,1-1 0,-1 1 0,1 0 0,0-1 0,2 9 0,-1-11 0,-1 0 0,0 0 0,1 0 0,-1 0 0,1 0 0,0-1 0,0 1 0,-1 0 0,1-1 0,0 1 0,0-1 0,0 0 0,1 0 0,-1 0 0,0 0 0,0 0 0,1 0 0,-1 0 0,1-1 0,-1 1 0,0-1 0,5 0 0,65-1 0,-33 0 0,-33 2 0,1 0 0,-1 1 0,0 0 0,0 0 0,0 1 0,0-1 0,-1 1 0,1 1 0,-1-1 0,1 1 0,-1 0 0,0 0 0,-1 0 0,1 1 0,-1 0 0,0 0 0,0 0 0,0 0 0,-1 0 0,0 1 0,0 0 0,0 0 0,-1 0 0,0 0 0,0 0 0,0 0 0,-1 0 0,0 1 0,0-1 0,0 0 0,-1 1 0,0-1 0,0 1 0,-1-1 0,-2 12 0,2-15 0,0-1 0,0 1 0,0-1 0,0 0 0,-1 1 0,1-1 0,-1 0 0,1 0 0,-1 0 0,0 0 0,0 0 0,0-1 0,0 1 0,0 0 0,0-1 0,0 0 0,0 1 0,-4 1 0,0-1 0,0 0 0,0-1 0,0 1 0,-1-1 0,1 0 0,0-1 0,-10 0 0,-7-1 0,1-2 0,-1 0 0,-25-8 0,-17-14-1365,59 22-5461</inkml:trace>
  <inkml:trace contextRef="#ctx0" brushRef="#br0" timeOffset="2968.94">351 135 24575,'1'5'0,"0"-1"0,0 1 0,1-1 0,-1 0 0,1 1 0,0-1 0,0 0 0,5 6 0,11 30 0,11 137 0,-28-174 0,-1-1 0,1 1 0,0 0 0,0-1 0,0 1 0,0-1 0,0 1 0,0-1 0,1 1 0,-1-1 0,1 0 0,0 0 0,0 1 0,0-1 0,0-1 0,0 1 0,0 0 0,0 0 0,0-1 0,1 1 0,-1-1 0,1 0 0,-1 0 0,1 0 0,0 0 0,-1 0 0,1 0 0,0-1 0,2 1 0,0-1 0,-1-1 0,0 1 0,1-1 0,-1 1 0,0-1 0,1-1 0,-1 1 0,0-1 0,0 1 0,0-1 0,0 0 0,0-1 0,-1 1 0,1-1 0,-1 1 0,1-1 0,3-5 0,3-5 0,0 0 0,-1 0 0,-1-1 0,0 0 0,-1 0 0,0-1 0,-1 0 0,-1 0 0,0-1 0,-1 0 0,-1 0 0,-1 1 0,0-2 0,0-19 0,-1 28 0,2 11 0,8 22 0,9 39 0,-1-3 0,-11-36 0,10 50 0,-5-33-1365</inkml:trace>
  <inkml:trace contextRef="#ctx0" brushRef="#br0" timeOffset="6563.69">921 441 24575,'2'-28'0,"2"0"0,1 1 0,1 0 0,16-47 0,-3 13 0,-17 55 0,-1 1 0,1 0 0,1 0 0,-1 1 0,1-1 0,0 0 0,0 1 0,0 0 0,0 0 0,1 0 0,5-5 0,-8 8 0,0 0 0,1 0 0,-1 0 0,0 0 0,1 0 0,-1 0 0,1 1 0,-1-1 0,1 0 0,-1 1 0,1-1 0,0 1 0,-1 0 0,1-1 0,0 1 0,-1 0 0,1 0 0,0 0 0,-1 0 0,1 0 0,0 1 0,-1-1 0,1 0 0,0 1 0,-1-1 0,1 1 0,-1 0 0,1-1 0,-1 1 0,1 0 0,-1 0 0,0 0 0,1 0 0,-1 0 0,0 0 0,0 1 0,0-1 0,1 2 0,47 70 0,-10-12 0,-36-63 0,-1 0 0,-1 0 0,1-1 0,0 1 0,0-1 0,-1 1 0,1-1 0,-1 1 0,0-1 0,0 0 0,1-3 0,-1 5 0,1-6 0,23-46 0,-23 51 0,-1-1 0,1 1 0,-1-1 0,1 1 0,0 0 0,0-1 0,0 1 0,0 0 0,0 0 0,0 0 0,1 1 0,-1-1 0,1 0 0,-1 1 0,1 0 0,3-2 0,-4 3 0,0 1 0,-1-1 0,1 1 0,0-1 0,-1 1 0,1-1 0,0 1 0,-1 0 0,1 0 0,-1 0 0,1 0 0,-1 0 0,0 0 0,1 0 0,-1 0 0,0 1 0,0-1 0,0 0 0,0 1 0,0-1 0,0 1 0,0-1 0,0 1 0,-1 0 0,1-1 0,-1 1 0,1 2 0,16 49 0,-11-14 0,4 64 0,-8-64 0,14 69 0,-3-58-1365,-12-60-5461</inkml:trace>
  <inkml:trace contextRef="#ctx0" brushRef="#br0" timeOffset="7845.31">1470 135 24575,'2'19'0,"0"-1"0,1 1 0,10 34 0,4 22 0,-13-38-126,-3 58-1,-2-64-985,1-13-5714</inkml:trace>
  <inkml:trace contextRef="#ctx0" brushRef="#br0" timeOffset="9173.6">1532 135 24575,'1'8'0,"1"0"0,0 0 0,0 0 0,1-1 0,0 1 0,7 12 0,1 4 0,64 196 0,-37-103 0,-28-96 0,-4-31 0,-5-44 0,-1 46 0,-1-393-1365,1 382-5461</inkml:trace>
  <inkml:trace contextRef="#ctx0" brushRef="#br0" timeOffset="11095.64">2121 34 24575,'-5'0'0,"0"1"0,0 0 0,0 0 0,0 0 0,0 1 0,1 0 0,-1 0 0,0 0 0,1 0 0,-1 1 0,1 0 0,0 0 0,0 0 0,-6 6 0,-6 7 0,-28 36 0,31-37 0,8-8 0,0 1 0,1-1 0,0 1 0,0 0 0,1 0 0,0 1 0,0-1 0,1 1 0,0-1 0,0 1 0,0 13 0,1 14 0,4 56 0,-1-25 0,-2-62 0,0 0 0,0 1 0,0-1 0,1 1 0,0-1 0,0 1 0,0-1 0,1 0 0,-1 1 0,1-1 0,3 5 0,-3-8 0,0 0 0,0 0 0,0 0 0,0-1 0,0 1 0,1-1 0,-1 1 0,0-1 0,1 0 0,-1 0 0,1 0 0,0 0 0,-1 0 0,1-1 0,0 1 0,-1-1 0,1 0 0,0 0 0,-1 0 0,1 0 0,0 0 0,0 0 0,5-2 0,98-21-1365,-90 22-5461</inkml:trace>
  <inkml:trace contextRef="#ctx0" brushRef="#br0" timeOffset="12330.47">2020 339 24575,'3'0'0,"5"0"0,5 0 0,3 0 0,2 0 0,-1 0-8191</inkml:trace>
  <inkml:trace contextRef="#ctx0" brushRef="#br0" timeOffset="15002.79">2244 156 24575,'1'1'0,"0"-1"0,0 1 0,0-1 0,-1 1 0,1 0 0,0-1 0,0 1 0,0 0 0,-1 0 0,1 0 0,0-1 0,-1 1 0,1 0 0,-1 0 0,1 0 0,-1 0 0,1 0 0,-1 0 0,0 0 0,1 2 0,7 27 0,-7-26 0,8 43 0,-3 0 0,-1 0 0,-3 1 0,-5 64 0,2-85 0,-16-113 0,11 11 0,3 0 0,8-91 0,-3 157 0,1 1 0,-1 1 0,1-1 0,1 0 0,-1 1 0,1 0 0,1 0 0,-1 0 0,1 0 0,0 0 0,1 1 0,-1 0 0,1 0 0,1 1 0,-1 0 0,1 0 0,0 0 0,0 1 0,11-5 0,-16 8 0,1 1 0,-1 0 0,1-1 0,-1 1 0,1 0 0,-1 1 0,1-1 0,-1 0 0,1 1 0,-1-1 0,1 1 0,-1 0 0,0 0 0,1 0 0,-1 0 0,0 0 0,0 1 0,0-1 0,0 0 0,0 1 0,0 0 0,0 0 0,0-1 0,0 1 0,-1 0 0,1 0 0,-1 0 0,0 1 0,2 2 0,3 5 0,-1-1 0,-1 1 0,1 0 0,-2 1 0,5 15 0,-2-2 0,-3-13 0,0 0 0,-1 0 0,0 0 0,0 19 0,-2-28 0,0 1 0,0-1 0,0 0 0,-1 0 0,1 0 0,-1 0 0,1 1 0,-1-1 0,0 0 0,0 0 0,0 0 0,0 0 0,0 0 0,0-1 0,-1 1 0,1 0 0,0-1 0,-1 1 0,0 0 0,1-1 0,-1 0 0,0 1 0,0-1 0,0 0 0,0 0 0,0 0 0,0 0 0,0 0 0,-2 0 0,2-1 0,1 0 0,0 1 0,-1-1 0,1 0 0,0 1 0,-1-1 0,1 1 0,0-1 0,-1 1 0,1 0 0,0 0 0,0-1 0,0 1 0,0 0 0,0 0 0,0 0 0,0 0 0,0 0 0,0 1 0,0-1 0,0 0 0,1 0 0,-1 0 0,1 1 0,-1-1 0,1 0 0,-1 1 0,1-1 0,0 0 0,-1 1 0,1-1 0,0 1 0,0-1 0,0 1 0,0-1 0,0 0 0,1 1 0,-1-1 0,0 1 0,1-1 0,0 3 0,4 6 0,0-1 0,0 1 0,1-1 0,13 16 0,6 10 0,-8-4-74,-8-16-249,-1 1 0,-1-1 1,11 31-1,-15-31-6503</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12T18:38:12.233"/>
    </inkml:context>
    <inkml:brush xml:id="br0">
      <inkml:brushProperty name="width" value="0.035" units="cm"/>
      <inkml:brushProperty name="height" value="0.035" units="cm"/>
    </inkml:brush>
  </inkml:definitions>
  <inkml:trace contextRef="#ctx0" brushRef="#br0">353 102 24575,'-1'-1'0,"1"0"0,-1 0 0,0-1 0,1 1 0,-1 0 0,0 0 0,0 0 0,1 1 0,-1-1 0,0 0 0,0 0 0,0 0 0,0 1 0,0-1 0,0 0 0,0 1 0,-1-1 0,1 1 0,0-1 0,0 1 0,0 0 0,-1-1 0,1 1 0,0 0 0,0 0 0,-1 0 0,-1 0 0,-42-3 0,40 3 0,-39-2 0,24 0 0,-1 1 0,0 0 0,0 2 0,1 1 0,-1 0 0,-29 8 0,47-8 0,-1-1 0,1 1 0,0 0 0,-1 1 0,1-1 0,0 1 0,0-1 0,1 1 0,-1 0 0,0 0 0,1 0 0,0 0 0,0 0 0,0 1 0,0-1 0,0 1 0,1-1 0,-1 1 0,1 0 0,0 0 0,0 4 0,0-6 0,1 1 0,-1-1 0,1 0 0,0 1 0,0-1 0,0 0 0,0 1 0,0-1 0,1 0 0,-1 0 0,1 1 0,-1-1 0,1 0 0,0 0 0,0 0 0,0 0 0,0 0 0,0 0 0,1 0 0,-1 0 0,0 0 0,1-1 0,0 1 0,-1 0 0,1-1 0,0 1 0,0-1 0,0 0 0,0 0 0,0 1 0,0-1 0,0-1 0,0 1 0,0 0 0,0 0 0,3 0 0,6 0 0,1 0 0,-1-1 0,1 0 0,-1 0 0,0-2 0,1 1 0,17-6 0,-20 5 0,0-1 0,1 2 0,-1-1 0,1 1 0,0 0 0,-1 1 0,1 0 0,0 1 0,0 0 0,-1 1 0,12 3 0,-8 0 0,0 1 0,-1 0 0,0 1 0,0 0 0,-1 1 0,0 1 0,18 17 0,-23-20 0,0 0 0,-1 0 0,1 1 0,-1 0 0,-1 0 0,1 0 0,-1 1 0,0-1 0,-1 1 0,0 0 0,0 0 0,-1 0 0,3 16 0,-5-22 0,0-1 0,0 1 0,0 0 0,0 0 0,0 0 0,-1 0 0,1 0 0,0-1 0,-1 1 0,0 0 0,1 0 0,-1-1 0,0 1 0,0 0 0,0-1 0,0 1 0,0-1 0,-1 1 0,1-1 0,-3 2 0,1 0 0,-1-1 0,0 1 0,1-1 0,-1 0 0,0-1 0,0 1 0,-1-1 0,-6 2 0,-8 0 0,0-1 0,0 0 0,-24-2 0,34-1 0,0 2-124,0-1 0,-1 0 0,1-1 0,-1 0 0,1-1 0,0 0-1,0 0 1,0-1 0,0 0 0,-9-5 0,4 0-6702</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12T18:40:55.955"/>
    </inkml:context>
    <inkml:brush xml:id="br0">
      <inkml:brushProperty name="width" value="0.035" units="cm"/>
      <inkml:brushProperty name="height" value="0.035" units="cm"/>
    </inkml:brush>
  </inkml:definitions>
  <inkml:trace contextRef="#ctx0" brushRef="#br0">0 26 24575,'795'0'0,"-764"-1"0,47-9 0,-48 5 0,51-1 0,-6 4 0,-30 1 0,68 5 0,-102 1 0,-20 1 0,-22 2 0,-182 8 0,146-10 0,-115-4 0,-7 0 0,8 21 0,31-2 0,-32 1 0,143-14 0,32-2 0,27-1 0,338 0 0,-192-8 0,672 3-1365,-816 0-5461</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12T18:41:01.019"/>
    </inkml:context>
    <inkml:brush xml:id="br0">
      <inkml:brushProperty name="width" value="0.035" units="cm"/>
      <inkml:brushProperty name="height" value="0.035" units="cm"/>
    </inkml:brush>
  </inkml:definitions>
  <inkml:trace contextRef="#ctx0" brushRef="#br0">1485 156 24575,'-55'-17'0,"-19"11"0,-142 5 0,90 3 0,-771-2 0,1159-2 0,288 5 0,-455 7 0,-72-7 0,1 0 0,0-1 0,0-1 0,0-1 0,37-6 0,5-2 0,-49 7 0,0 0 0,1-2 0,27-7 0,-43 7 0,-8 0 0,-22-5 0,-35-5 0,2 2 0,28 4 0,0 1 0,-44 0 0,29 2 0,-1-1 0,-52-14 0,7 2 0,47 9 0,19 3 0,-1 1 0,-40-1 0,-187 23 0,212-13 0,0 2 0,1 2 0,0 1 0,-43 18 0,73-22 0,0-1 0,0 0 0,1 2 0,-15 8 0,26-14 0,1-1 0,-1 0 0,1 1 0,-1-1 0,1 1 0,-1-1 0,1 1 0,-1-1 0,1 1 0,-1-1 0,1 1 0,-1-1 0,1 1 0,0 0 0,-1-1 0,1 1 0,0-1 0,0 1 0,0 0 0,-1-1 0,1 1 0,0 0 0,0 0 0,0-1 0,0 1 0,0 0 0,0-1 0,0 1 0,1 0 0,-1-1 0,0 1 0,0 0 0,20 17 0,32 0 0,-1-11 0,1-2 0,-1-3 0,79-6 0,-9 0 0,-88 4 0,39-1 0,0 2 0,0 4 0,-1 2 0,73 19 0,-90-15-116,0-3 1,1-2-1,0-2 0,71-4 0,-79-1-670,-28 1-6040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994FE-E17C-4D73-9D3C-AFA44C31957A}">
  <sheetPr>
    <pageSetUpPr fitToPage="1"/>
  </sheetPr>
  <dimension ref="A1:AC116"/>
  <sheetViews>
    <sheetView tabSelected="1" topLeftCell="A10" zoomScaleNormal="100" workbookViewId="0">
      <selection activeCell="I116" sqref="I116"/>
    </sheetView>
  </sheetViews>
  <sheetFormatPr defaultRowHeight="15" x14ac:dyDescent="0.25"/>
  <cols>
    <col min="1" max="1" width="4.28515625" style="9" customWidth="1"/>
    <col min="2" max="2" width="22.7109375" style="9" customWidth="1"/>
    <col min="3" max="3" width="12.7109375" style="9" customWidth="1"/>
    <col min="4" max="4" width="10" style="9" customWidth="1"/>
    <col min="5" max="5" width="9.140625" style="9"/>
    <col min="6" max="6" width="20.42578125" style="9" customWidth="1"/>
    <col min="7" max="7" width="12.140625" style="9" customWidth="1"/>
    <col min="8" max="8" width="10.42578125" style="9" customWidth="1"/>
    <col min="9" max="12" width="8.5703125" style="9" customWidth="1"/>
    <col min="13" max="13" width="2.7109375" style="9" customWidth="1"/>
    <col min="14" max="14" width="17" style="9" customWidth="1"/>
    <col min="15" max="15" width="6.140625" style="9" customWidth="1"/>
    <col min="16" max="25" width="7.42578125" style="9" customWidth="1"/>
    <col min="26" max="26" width="10.7109375" style="9" customWidth="1"/>
    <col min="27" max="27" width="5.85546875" style="9" customWidth="1"/>
    <col min="28" max="28" width="7.7109375" style="9" customWidth="1"/>
    <col min="29" max="29" width="9.5703125" style="9" customWidth="1"/>
    <col min="30" max="16384" width="9.140625" style="9"/>
  </cols>
  <sheetData>
    <row r="1" spans="2:29" ht="18.75" x14ac:dyDescent="0.3">
      <c r="B1" s="1" t="s">
        <v>0</v>
      </c>
      <c r="C1" s="2">
        <v>98</v>
      </c>
      <c r="D1" s="3" t="s">
        <v>1</v>
      </c>
      <c r="E1" s="4"/>
      <c r="F1" s="5">
        <v>45512</v>
      </c>
      <c r="G1" s="6" t="s">
        <v>2</v>
      </c>
      <c r="H1" s="7">
        <v>35</v>
      </c>
      <c r="I1" s="8"/>
      <c r="J1" s="8"/>
      <c r="K1" s="8"/>
      <c r="L1" s="8"/>
      <c r="N1" s="10" t="s">
        <v>3</v>
      </c>
      <c r="P1" s="11" t="s">
        <v>4</v>
      </c>
      <c r="Q1" s="12" t="s">
        <v>5</v>
      </c>
      <c r="R1" s="12" t="s">
        <v>6</v>
      </c>
      <c r="S1" s="12" t="s">
        <v>7</v>
      </c>
      <c r="T1" s="12" t="s">
        <v>8</v>
      </c>
      <c r="U1" s="12" t="s">
        <v>9</v>
      </c>
      <c r="V1" s="12" t="s">
        <v>10</v>
      </c>
      <c r="W1" s="12" t="s">
        <v>11</v>
      </c>
      <c r="X1" s="12" t="s">
        <v>12</v>
      </c>
      <c r="Y1" s="13"/>
      <c r="Z1" s="13"/>
      <c r="AA1" s="13"/>
      <c r="AB1" s="13"/>
      <c r="AC1" s="13"/>
    </row>
    <row r="2" spans="2:29" ht="12.75" customHeight="1" x14ac:dyDescent="0.25">
      <c r="B2" s="14"/>
      <c r="C2" s="14"/>
      <c r="D2" s="14"/>
      <c r="E2" s="14"/>
      <c r="F2" s="14"/>
      <c r="G2" s="14"/>
      <c r="H2" s="14"/>
      <c r="I2" s="8"/>
      <c r="J2" s="8"/>
      <c r="K2" s="8"/>
      <c r="L2" s="8"/>
      <c r="N2" s="15" t="s">
        <v>13</v>
      </c>
      <c r="O2" s="1"/>
      <c r="P2" s="16" t="s">
        <v>14</v>
      </c>
      <c r="Q2" s="17" t="s">
        <v>14</v>
      </c>
      <c r="R2" s="17" t="s">
        <v>14</v>
      </c>
      <c r="S2" s="17" t="s">
        <v>14</v>
      </c>
      <c r="T2" s="17" t="s">
        <v>14</v>
      </c>
      <c r="U2" s="17" t="s">
        <v>14</v>
      </c>
      <c r="V2" s="17" t="s">
        <v>14</v>
      </c>
      <c r="W2" s="17" t="s">
        <v>14</v>
      </c>
      <c r="X2" s="17" t="s">
        <v>14</v>
      </c>
      <c r="Y2" s="13"/>
      <c r="Z2" s="18" t="s">
        <v>15</v>
      </c>
      <c r="AA2" s="13"/>
      <c r="AB2" s="18" t="s">
        <v>16</v>
      </c>
      <c r="AC2" s="13"/>
    </row>
    <row r="3" spans="2:29" ht="18.75" customHeight="1" x14ac:dyDescent="0.25">
      <c r="B3" s="19" t="s">
        <v>17</v>
      </c>
      <c r="C3" s="19"/>
      <c r="D3" s="20" t="s">
        <v>18</v>
      </c>
      <c r="E3" s="21" t="s">
        <v>16</v>
      </c>
      <c r="F3" s="19" t="s">
        <v>19</v>
      </c>
      <c r="G3" s="19"/>
      <c r="H3" s="20" t="s">
        <v>18</v>
      </c>
      <c r="I3" s="21" t="s">
        <v>16</v>
      </c>
      <c r="J3" s="8"/>
      <c r="K3" s="8"/>
      <c r="L3" s="8"/>
      <c r="N3" s="1" t="s">
        <v>20</v>
      </c>
      <c r="O3" s="6" t="s">
        <v>21</v>
      </c>
      <c r="P3" s="22">
        <v>4</v>
      </c>
      <c r="Q3" s="23">
        <v>4</v>
      </c>
      <c r="R3" s="23">
        <v>4</v>
      </c>
      <c r="S3" s="23">
        <v>3</v>
      </c>
      <c r="T3" s="23">
        <v>4</v>
      </c>
      <c r="U3" s="23">
        <v>4</v>
      </c>
      <c r="V3" s="23">
        <v>5</v>
      </c>
      <c r="W3" s="23">
        <v>3</v>
      </c>
      <c r="X3" s="23">
        <v>4</v>
      </c>
      <c r="Y3" s="24" t="s">
        <v>22</v>
      </c>
      <c r="Z3" s="24" t="s">
        <v>23</v>
      </c>
      <c r="AA3" s="24" t="s">
        <v>16</v>
      </c>
      <c r="AB3" s="24" t="s">
        <v>24</v>
      </c>
      <c r="AC3" s="25" t="s">
        <v>25</v>
      </c>
    </row>
    <row r="4" spans="2:29" ht="15.75" x14ac:dyDescent="0.25">
      <c r="B4" s="26" t="s">
        <v>26</v>
      </c>
      <c r="C4" s="27" t="s">
        <v>27</v>
      </c>
      <c r="D4" s="28" t="s">
        <v>28</v>
      </c>
      <c r="E4" s="29" t="s">
        <v>29</v>
      </c>
      <c r="F4" s="27" t="s">
        <v>30</v>
      </c>
      <c r="G4" s="27" t="s">
        <v>27</v>
      </c>
      <c r="H4" s="28" t="s">
        <v>28</v>
      </c>
      <c r="I4" s="29" t="s">
        <v>29</v>
      </c>
      <c r="J4" s="8"/>
      <c r="K4" s="8"/>
      <c r="L4" s="8"/>
      <c r="N4" s="30" t="s">
        <v>31</v>
      </c>
      <c r="O4" s="31">
        <f>VLOOKUP($N4,'[1]2024 Sign Ups'!$A$2:$D$100,4,FALSE)</f>
        <v>7</v>
      </c>
      <c r="P4" s="32">
        <v>7</v>
      </c>
      <c r="Q4" s="32">
        <v>6</v>
      </c>
      <c r="R4" s="32">
        <v>4</v>
      </c>
      <c r="S4" s="32">
        <v>5</v>
      </c>
      <c r="T4" s="32">
        <v>5</v>
      </c>
      <c r="U4" s="32">
        <v>6</v>
      </c>
      <c r="V4" s="32">
        <v>8</v>
      </c>
      <c r="W4" s="32">
        <v>4</v>
      </c>
      <c r="X4" s="32">
        <v>7</v>
      </c>
      <c r="Y4" s="33">
        <f t="shared" ref="Y4:Y67" si="0">IF(P4&gt;1,SUM(P4:X4),"")</f>
        <v>52</v>
      </c>
      <c r="Z4" s="33">
        <f>IF(AB4="TBD","TBD",ROUND(AB4,0))</f>
        <v>17</v>
      </c>
      <c r="AA4" s="33">
        <f t="shared" ref="AA4:AA67" si="1">IF(P4&gt;0,SUM(Y4-Z4)," ")</f>
        <v>35</v>
      </c>
      <c r="AB4" s="34">
        <f>INDEX('[1]2024 Yr Scores.Hdicaps'!$AA$3:$AA$102, MATCH($N4,'[1]2024 Yr Scores.Hdicaps'!$A$3:$A$101,0))</f>
        <v>17.399999999999999</v>
      </c>
      <c r="AC4" s="34">
        <f>INDEX('[1]2024 Yr Scores.Hdicaps'!$AB$3:$AB$102, MATCH($N4,'[1]2024 Yr Scores.Hdicaps'!$A$3:$A$102,0))</f>
        <v>16.800000000000004</v>
      </c>
    </row>
    <row r="5" spans="2:29" ht="15.75" x14ac:dyDescent="0.25">
      <c r="B5" s="35" t="s">
        <v>32</v>
      </c>
      <c r="C5" s="36">
        <f t="shared" ref="C5:C14" si="2">INDEX($Y$4:$Y$102,MATCH(B5,$N$4:$N$102,0))</f>
        <v>41</v>
      </c>
      <c r="D5" s="37">
        <f t="shared" ref="D5:D14" si="3">INDEX($Z$4:$Z$102,MATCH(B5,$N$4:$N$102,0))</f>
        <v>10</v>
      </c>
      <c r="E5" s="36">
        <f t="shared" ref="E5:E14" si="4">INDEX($AA$4:$AA$102,MATCH(B5,$N$4:$N$102,0))</f>
        <v>31</v>
      </c>
      <c r="F5" s="35" t="s">
        <v>33</v>
      </c>
      <c r="G5" s="36">
        <f t="shared" ref="G5:G14" si="5">INDEX($Y$4:$Y$102,MATCH(F5,$N$4:$N$102,0))</f>
        <v>48</v>
      </c>
      <c r="H5" s="36">
        <f t="shared" ref="H5:H14" si="6">INDEX($Z$4:$Z$102,MATCH(F5,$N$4:$N$102,0))</f>
        <v>14</v>
      </c>
      <c r="I5" s="36">
        <f t="shared" ref="I5:I14" si="7">INDEX($AA$4:$AA$102,MATCH(F5,$N$4:$N$102,0))</f>
        <v>34</v>
      </c>
      <c r="J5" s="8"/>
      <c r="K5" s="8"/>
      <c r="L5" s="8"/>
      <c r="N5" s="30" t="s">
        <v>34</v>
      </c>
      <c r="O5" s="31">
        <f>VLOOKUP($N5,'[1]2024 Sign Ups'!$A$2:$D$100,4,FALSE)</f>
        <v>10</v>
      </c>
      <c r="P5" s="32">
        <v>3</v>
      </c>
      <c r="Q5" s="32">
        <v>5</v>
      </c>
      <c r="R5" s="32">
        <v>7</v>
      </c>
      <c r="S5" s="32">
        <v>3</v>
      </c>
      <c r="T5" s="32">
        <v>5</v>
      </c>
      <c r="U5" s="32">
        <v>6</v>
      </c>
      <c r="V5" s="32">
        <v>6</v>
      </c>
      <c r="W5" s="32">
        <v>4</v>
      </c>
      <c r="X5" s="32">
        <v>4</v>
      </c>
      <c r="Y5" s="33">
        <f t="shared" si="0"/>
        <v>43</v>
      </c>
      <c r="Z5" s="33">
        <f>IF(AB5="TBD","TBD",ROUND(AB5,0))</f>
        <v>8</v>
      </c>
      <c r="AA5" s="33">
        <f t="shared" si="1"/>
        <v>35</v>
      </c>
      <c r="AB5" s="34">
        <f>INDEX('[1]2024 Yr Scores.Hdicaps'!$AA$3:$AA$102, MATCH($N5,'[1]2024 Yr Scores.Hdicaps'!$A$3:$A$101,0))</f>
        <v>7.8000000000000043</v>
      </c>
      <c r="AC5" s="34">
        <f>INDEX('[1]2024 Yr Scores.Hdicaps'!$AB$3:$AB$102, MATCH($N5,'[1]2024 Yr Scores.Hdicaps'!$A$3:$A$102,0))</f>
        <v>7.6000000000000014</v>
      </c>
    </row>
    <row r="6" spans="2:29" ht="15.75" x14ac:dyDescent="0.25">
      <c r="B6" s="35" t="s">
        <v>35</v>
      </c>
      <c r="C6" s="36">
        <f t="shared" si="2"/>
        <v>38</v>
      </c>
      <c r="D6" s="36">
        <f t="shared" si="3"/>
        <v>7</v>
      </c>
      <c r="E6" s="36">
        <f t="shared" si="4"/>
        <v>31</v>
      </c>
      <c r="F6" s="35" t="s">
        <v>36</v>
      </c>
      <c r="G6" s="36">
        <f t="shared" si="5"/>
        <v>41</v>
      </c>
      <c r="H6" s="36">
        <f t="shared" si="6"/>
        <v>6</v>
      </c>
      <c r="I6" s="36">
        <f t="shared" si="7"/>
        <v>35</v>
      </c>
      <c r="J6" s="8"/>
      <c r="K6" s="8"/>
      <c r="L6" s="8"/>
      <c r="N6" s="38" t="s">
        <v>37</v>
      </c>
      <c r="O6" s="31">
        <f>VLOOKUP($N6,'[1]2024 Sign Ups'!$A$2:$D$100,4,FALSE)</f>
        <v>4</v>
      </c>
      <c r="P6" s="32">
        <v>4</v>
      </c>
      <c r="Q6" s="32">
        <v>5</v>
      </c>
      <c r="R6" s="32">
        <v>5</v>
      </c>
      <c r="S6" s="32">
        <v>4</v>
      </c>
      <c r="T6" s="32">
        <v>5</v>
      </c>
      <c r="U6" s="32">
        <v>5</v>
      </c>
      <c r="V6" s="32">
        <v>6</v>
      </c>
      <c r="W6" s="32">
        <v>4</v>
      </c>
      <c r="X6" s="32">
        <v>5</v>
      </c>
      <c r="Y6" s="33">
        <f t="shared" si="0"/>
        <v>43</v>
      </c>
      <c r="Z6" s="39">
        <f>IF(AB6="TBD","TBD",ROUND(AB6,0))-3</f>
        <v>12</v>
      </c>
      <c r="AA6" s="33">
        <f t="shared" si="1"/>
        <v>31</v>
      </c>
      <c r="AB6" s="34">
        <f>INDEX('[1]2024 Yr Scores.Hdicaps'!$AA$3:$AA$102, MATCH($N6,'[1]2024 Yr Scores.Hdicaps'!$A$3:$A$101,0))</f>
        <v>14.800000000000004</v>
      </c>
      <c r="AC6" s="34">
        <f>INDEX('[1]2024 Yr Scores.Hdicaps'!$AB$3:$AB$102, MATCH($N6,'[1]2024 Yr Scores.Hdicaps'!$A$3:$A$102,0))</f>
        <v>12.800000000000004</v>
      </c>
    </row>
    <row r="7" spans="2:29" ht="15.75" x14ac:dyDescent="0.25">
      <c r="B7" s="35" t="s">
        <v>38</v>
      </c>
      <c r="C7" s="36">
        <f t="shared" si="2"/>
        <v>39</v>
      </c>
      <c r="D7" s="36">
        <f t="shared" si="3"/>
        <v>5</v>
      </c>
      <c r="E7" s="36">
        <f t="shared" si="4"/>
        <v>34</v>
      </c>
      <c r="F7" s="35" t="s">
        <v>31</v>
      </c>
      <c r="G7" s="36">
        <f t="shared" si="5"/>
        <v>52</v>
      </c>
      <c r="H7" s="36">
        <f t="shared" si="6"/>
        <v>17</v>
      </c>
      <c r="I7" s="36">
        <f t="shared" si="7"/>
        <v>35</v>
      </c>
      <c r="J7" s="8"/>
      <c r="K7" s="8"/>
      <c r="L7" s="8"/>
      <c r="N7" s="30" t="s">
        <v>39</v>
      </c>
      <c r="O7" s="31">
        <f>VLOOKUP($N7,'[1]2024 Sign Ups'!$A$2:$D$100,4,FALSE)</f>
        <v>5</v>
      </c>
      <c r="P7" s="32">
        <v>7</v>
      </c>
      <c r="Q7" s="32">
        <v>7</v>
      </c>
      <c r="R7" s="32">
        <v>5</v>
      </c>
      <c r="S7" s="32">
        <v>4</v>
      </c>
      <c r="T7" s="32">
        <v>4</v>
      </c>
      <c r="U7" s="32">
        <v>5</v>
      </c>
      <c r="V7" s="32">
        <v>8</v>
      </c>
      <c r="W7" s="32">
        <v>3</v>
      </c>
      <c r="X7" s="32">
        <v>5</v>
      </c>
      <c r="Y7" s="33">
        <f t="shared" si="0"/>
        <v>48</v>
      </c>
      <c r="Z7" s="40">
        <f>IF(AB7="TBD","TBD",ROUND(AB7,0))</f>
        <v>16</v>
      </c>
      <c r="AA7" s="33">
        <f t="shared" si="1"/>
        <v>32</v>
      </c>
      <c r="AB7" s="34">
        <f>INDEX('[1]2024 Yr Scores.Hdicaps'!$AA$3:$AA$102, MATCH($N7,'[1]2024 Yr Scores.Hdicaps'!$A$3:$A$101,0))</f>
        <v>15.800000000000004</v>
      </c>
      <c r="AC7" s="34">
        <f>INDEX('[1]2024 Yr Scores.Hdicaps'!$AB$3:$AB$102, MATCH($N7,'[1]2024 Yr Scores.Hdicaps'!$A$3:$A$102,0))</f>
        <v>14.800000000000004</v>
      </c>
    </row>
    <row r="8" spans="2:29" ht="15.75" x14ac:dyDescent="0.25">
      <c r="B8" s="35" t="s">
        <v>40</v>
      </c>
      <c r="C8" s="36">
        <f t="shared" si="2"/>
        <v>39</v>
      </c>
      <c r="D8" s="36">
        <f t="shared" si="3"/>
        <v>4</v>
      </c>
      <c r="E8" s="36">
        <f t="shared" si="4"/>
        <v>35</v>
      </c>
      <c r="F8" s="35" t="s">
        <v>41</v>
      </c>
      <c r="G8" s="36">
        <f t="shared" si="5"/>
        <v>45</v>
      </c>
      <c r="H8" s="36">
        <f t="shared" si="6"/>
        <v>10</v>
      </c>
      <c r="I8" s="36">
        <f t="shared" si="7"/>
        <v>35</v>
      </c>
      <c r="J8" s="8"/>
      <c r="K8" s="8"/>
      <c r="L8" s="8"/>
      <c r="N8" s="30" t="s">
        <v>42</v>
      </c>
      <c r="O8" s="31">
        <f>VLOOKUP($N8,'[1]2024 Sign Ups'!$A$2:$D$100,4,FALSE)</f>
        <v>3</v>
      </c>
      <c r="P8" s="32">
        <v>5</v>
      </c>
      <c r="Q8" s="32">
        <v>6</v>
      </c>
      <c r="R8" s="32">
        <v>4</v>
      </c>
      <c r="S8" s="32">
        <v>4</v>
      </c>
      <c r="T8" s="32">
        <v>4</v>
      </c>
      <c r="U8" s="32">
        <v>5</v>
      </c>
      <c r="V8" s="32">
        <v>5</v>
      </c>
      <c r="W8" s="32">
        <v>4</v>
      </c>
      <c r="X8" s="32">
        <v>5</v>
      </c>
      <c r="Y8" s="33">
        <f t="shared" si="0"/>
        <v>42</v>
      </c>
      <c r="Z8" s="33">
        <f>IF(AB8="TBD","TBD",ROUND(AB8,0))</f>
        <v>6</v>
      </c>
      <c r="AA8" s="33">
        <f t="shared" si="1"/>
        <v>36</v>
      </c>
      <c r="AB8" s="34">
        <f>INDEX('[1]2024 Yr Scores.Hdicaps'!$AA$3:$AA$102, MATCH($N8,'[1]2024 Yr Scores.Hdicaps'!$A$3:$A$101,0))</f>
        <v>6.2000000000000028</v>
      </c>
      <c r="AC8" s="34">
        <f>INDEX('[1]2024 Yr Scores.Hdicaps'!$AB$3:$AB$102, MATCH($N8,'[1]2024 Yr Scores.Hdicaps'!$A$3:$A$102,0))</f>
        <v>6</v>
      </c>
    </row>
    <row r="9" spans="2:29" ht="15.75" x14ac:dyDescent="0.25">
      <c r="B9" s="35" t="s">
        <v>43</v>
      </c>
      <c r="C9" s="36">
        <f t="shared" si="2"/>
        <v>44</v>
      </c>
      <c r="D9" s="36">
        <f t="shared" si="3"/>
        <v>7</v>
      </c>
      <c r="E9" s="36">
        <f t="shared" si="4"/>
        <v>37</v>
      </c>
      <c r="F9" s="35" t="s">
        <v>44</v>
      </c>
      <c r="G9" s="36">
        <f t="shared" si="5"/>
        <v>46</v>
      </c>
      <c r="H9" s="36">
        <f t="shared" si="6"/>
        <v>10</v>
      </c>
      <c r="I9" s="36">
        <f t="shared" si="7"/>
        <v>36</v>
      </c>
      <c r="J9" s="8"/>
      <c r="K9" s="8"/>
      <c r="L9" s="8"/>
      <c r="N9" s="30" t="s">
        <v>45</v>
      </c>
      <c r="O9" s="31">
        <f>VLOOKUP($N9,'[1]2024 Sign Ups'!$A$2:$D$100,4,FALSE)</f>
        <v>6</v>
      </c>
      <c r="P9" s="32">
        <v>5</v>
      </c>
      <c r="Q9" s="32">
        <v>5</v>
      </c>
      <c r="R9" s="32">
        <v>4</v>
      </c>
      <c r="S9" s="32">
        <v>3</v>
      </c>
      <c r="T9" s="32">
        <v>5</v>
      </c>
      <c r="U9" s="32">
        <v>4</v>
      </c>
      <c r="V9" s="32">
        <v>5</v>
      </c>
      <c r="W9" s="32">
        <v>3</v>
      </c>
      <c r="X9" s="32">
        <v>5</v>
      </c>
      <c r="Y9" s="33">
        <f t="shared" si="0"/>
        <v>39</v>
      </c>
      <c r="Z9" s="39">
        <f>IF(AB9="TBD","TBD",ROUND(AB9,0))-2</f>
        <v>8</v>
      </c>
      <c r="AA9" s="33">
        <f t="shared" si="1"/>
        <v>31</v>
      </c>
      <c r="AB9" s="34">
        <f>INDEX('[1]2024 Yr Scores.Hdicaps'!$AA$3:$AA$102, MATCH($N9,'[1]2024 Yr Scores.Hdicaps'!$A$3:$A$101,0))</f>
        <v>10.225000000000001</v>
      </c>
      <c r="AC9" s="34">
        <f>INDEX('[1]2024 Yr Scores.Hdicaps'!$AB$3:$AB$102, MATCH($N9,'[1]2024 Yr Scores.Hdicaps'!$A$3:$A$102,0))</f>
        <v>8.3500000000000014</v>
      </c>
    </row>
    <row r="10" spans="2:29" ht="15.75" x14ac:dyDescent="0.25">
      <c r="B10" s="35" t="s">
        <v>46</v>
      </c>
      <c r="C10" s="36">
        <f t="shared" si="2"/>
        <v>44</v>
      </c>
      <c r="D10" s="36">
        <f t="shared" si="3"/>
        <v>7</v>
      </c>
      <c r="E10" s="36">
        <f t="shared" si="4"/>
        <v>37</v>
      </c>
      <c r="F10" s="35" t="s">
        <v>47</v>
      </c>
      <c r="G10" s="36">
        <f t="shared" si="5"/>
        <v>41</v>
      </c>
      <c r="H10" s="36">
        <f t="shared" si="6"/>
        <v>5</v>
      </c>
      <c r="I10" s="36">
        <f t="shared" si="7"/>
        <v>36</v>
      </c>
      <c r="J10" s="8"/>
      <c r="K10" s="8"/>
      <c r="L10" s="8"/>
      <c r="N10" s="30" t="s">
        <v>48</v>
      </c>
      <c r="O10" s="31">
        <f>VLOOKUP($N10,'[1]2024 Sign Ups'!$A$2:$D$100,4,FALSE)</f>
        <v>4</v>
      </c>
      <c r="P10" s="32"/>
      <c r="Q10" s="32"/>
      <c r="R10" s="32"/>
      <c r="S10" s="32"/>
      <c r="T10" s="32"/>
      <c r="U10" s="32"/>
      <c r="V10" s="32"/>
      <c r="W10" s="32"/>
      <c r="X10" s="32"/>
      <c r="Y10" s="33" t="str">
        <f t="shared" si="0"/>
        <v/>
      </c>
      <c r="Z10" s="33">
        <f t="shared" ref="Z10:Z17" si="8">IF(AB10="TBD","TBD",ROUND(AB10,0))</f>
        <v>6</v>
      </c>
      <c r="AA10" s="33" t="str">
        <f t="shared" si="1"/>
        <v xml:space="preserve"> </v>
      </c>
      <c r="AB10" s="34">
        <f>INDEX('[1]2024 Yr Scores.Hdicaps'!$AA$3:$AA$102, MATCH($N10,'[1]2024 Yr Scores.Hdicaps'!$A$3:$A$101,0))</f>
        <v>5.6000000000000014</v>
      </c>
      <c r="AC10" s="34">
        <f>INDEX('[1]2024 Yr Scores.Hdicaps'!$AB$3:$AB$102, MATCH($N10,'[1]2024 Yr Scores.Hdicaps'!$A$3:$A$102,0))</f>
        <v>5.6000000000000014</v>
      </c>
    </row>
    <row r="11" spans="2:29" ht="15.75" x14ac:dyDescent="0.25">
      <c r="B11" s="41" t="s">
        <v>49</v>
      </c>
      <c r="C11" s="31">
        <f t="shared" si="2"/>
        <v>48</v>
      </c>
      <c r="D11" s="31">
        <f t="shared" si="3"/>
        <v>7</v>
      </c>
      <c r="E11" s="31">
        <f t="shared" si="4"/>
        <v>41</v>
      </c>
      <c r="F11" s="41" t="s">
        <v>50</v>
      </c>
      <c r="G11" s="31">
        <f t="shared" si="5"/>
        <v>42</v>
      </c>
      <c r="H11" s="31">
        <f t="shared" si="6"/>
        <v>5</v>
      </c>
      <c r="I11" s="31">
        <f t="shared" si="7"/>
        <v>37</v>
      </c>
      <c r="J11" s="8"/>
      <c r="K11" s="8"/>
      <c r="L11" s="8"/>
      <c r="N11" s="30" t="s">
        <v>51</v>
      </c>
      <c r="O11" s="31">
        <f>VLOOKUP($N11,'[1]2024 Sign Ups'!$A$2:$D$100,4,FALSE)</f>
        <v>7</v>
      </c>
      <c r="P11" s="32"/>
      <c r="Q11" s="32"/>
      <c r="R11" s="32"/>
      <c r="S11" s="32"/>
      <c r="T11" s="32"/>
      <c r="U11" s="32"/>
      <c r="V11" s="32"/>
      <c r="W11" s="32"/>
      <c r="X11" s="32"/>
      <c r="Y11" s="33" t="str">
        <f t="shared" si="0"/>
        <v/>
      </c>
      <c r="Z11" s="33">
        <f t="shared" si="8"/>
        <v>8</v>
      </c>
      <c r="AA11" s="33" t="str">
        <f t="shared" si="1"/>
        <v xml:space="preserve"> </v>
      </c>
      <c r="AB11" s="34">
        <f>INDEX('[1]2024 Yr Scores.Hdicaps'!$AA$3:$AA$102, MATCH($N11,'[1]2024 Yr Scores.Hdicaps'!$A$3:$A$101,0))</f>
        <v>8.25</v>
      </c>
      <c r="AC11" s="34">
        <f>INDEX('[1]2024 Yr Scores.Hdicaps'!$AB$3:$AB$102, MATCH($N11,'[1]2024 Yr Scores.Hdicaps'!$A$3:$A$102,0))</f>
        <v>8.25</v>
      </c>
    </row>
    <row r="12" spans="2:29" ht="15.75" x14ac:dyDescent="0.25">
      <c r="B12" s="41" t="s">
        <v>52</v>
      </c>
      <c r="C12" s="31" t="str">
        <f t="shared" si="2"/>
        <v/>
      </c>
      <c r="D12" s="31">
        <f t="shared" si="3"/>
        <v>0</v>
      </c>
      <c r="E12" s="31" t="str">
        <f t="shared" si="4"/>
        <v xml:space="preserve"> </v>
      </c>
      <c r="F12" s="41" t="s">
        <v>53</v>
      </c>
      <c r="G12" s="31">
        <f t="shared" si="5"/>
        <v>42</v>
      </c>
      <c r="H12" s="31">
        <f t="shared" si="6"/>
        <v>4</v>
      </c>
      <c r="I12" s="31">
        <f t="shared" si="7"/>
        <v>38</v>
      </c>
      <c r="J12" s="8"/>
      <c r="K12" s="8"/>
      <c r="L12" s="8"/>
      <c r="N12" s="30" t="s">
        <v>54</v>
      </c>
      <c r="O12" s="31">
        <f>VLOOKUP($N12,'[1]2024 Sign Ups'!$A$2:$D$100,4,FALSE)</f>
        <v>8</v>
      </c>
      <c r="P12" s="32">
        <v>4</v>
      </c>
      <c r="Q12" s="32">
        <v>5</v>
      </c>
      <c r="R12" s="32">
        <v>5</v>
      </c>
      <c r="S12" s="32">
        <v>4</v>
      </c>
      <c r="T12" s="32">
        <v>4</v>
      </c>
      <c r="U12" s="32">
        <v>4</v>
      </c>
      <c r="V12" s="32">
        <v>6</v>
      </c>
      <c r="W12" s="32">
        <v>4</v>
      </c>
      <c r="X12" s="32">
        <v>5</v>
      </c>
      <c r="Y12" s="33">
        <f t="shared" si="0"/>
        <v>41</v>
      </c>
      <c r="Z12" s="33">
        <f t="shared" si="8"/>
        <v>7</v>
      </c>
      <c r="AA12" s="33">
        <f t="shared" si="1"/>
        <v>34</v>
      </c>
      <c r="AB12" s="34">
        <f>INDEX('[1]2024 Yr Scores.Hdicaps'!$AA$3:$AA$102, MATCH($N12,'[1]2024 Yr Scores.Hdicaps'!$A$3:$A$101,0))</f>
        <v>6.6000000000000014</v>
      </c>
      <c r="AC12" s="34">
        <f>INDEX('[1]2024 Yr Scores.Hdicaps'!$AB$3:$AB$102, MATCH($N12,'[1]2024 Yr Scores.Hdicaps'!$A$3:$A$102,0))</f>
        <v>6</v>
      </c>
    </row>
    <row r="13" spans="2:29" ht="15.75" x14ac:dyDescent="0.25">
      <c r="B13" s="41" t="s">
        <v>55</v>
      </c>
      <c r="C13" s="31" t="str">
        <f t="shared" si="2"/>
        <v/>
      </c>
      <c r="D13" s="31">
        <f t="shared" si="3"/>
        <v>8</v>
      </c>
      <c r="E13" s="31" t="str">
        <f t="shared" si="4"/>
        <v xml:space="preserve"> </v>
      </c>
      <c r="F13" s="41" t="s">
        <v>51</v>
      </c>
      <c r="G13" s="31" t="str">
        <f t="shared" si="5"/>
        <v/>
      </c>
      <c r="H13" s="31">
        <f t="shared" si="6"/>
        <v>8</v>
      </c>
      <c r="I13" s="31" t="str">
        <f t="shared" si="7"/>
        <v xml:space="preserve"> </v>
      </c>
      <c r="J13" s="8"/>
      <c r="K13" s="8"/>
      <c r="L13" s="8"/>
      <c r="N13" s="30" t="s">
        <v>50</v>
      </c>
      <c r="O13" s="31">
        <f>VLOOKUP($N13,'[1]2024 Sign Ups'!$A$2:$D$100,4,FALSE)</f>
        <v>7</v>
      </c>
      <c r="P13" s="32">
        <v>5</v>
      </c>
      <c r="Q13" s="32">
        <v>5</v>
      </c>
      <c r="R13" s="32">
        <v>6</v>
      </c>
      <c r="S13" s="32">
        <v>4</v>
      </c>
      <c r="T13" s="32">
        <v>4</v>
      </c>
      <c r="U13" s="32">
        <v>5</v>
      </c>
      <c r="V13" s="32">
        <v>5</v>
      </c>
      <c r="W13" s="32">
        <v>3</v>
      </c>
      <c r="X13" s="32">
        <v>5</v>
      </c>
      <c r="Y13" s="33">
        <f t="shared" si="0"/>
        <v>42</v>
      </c>
      <c r="Z13" s="33">
        <f t="shared" si="8"/>
        <v>5</v>
      </c>
      <c r="AA13" s="33">
        <f t="shared" si="1"/>
        <v>37</v>
      </c>
      <c r="AB13" s="34">
        <f>INDEX('[1]2024 Yr Scores.Hdicaps'!$AA$3:$AA$102, MATCH($N13,'[1]2024 Yr Scores.Hdicaps'!$A$3:$A$101,0))</f>
        <v>5.2000000000000028</v>
      </c>
      <c r="AC13" s="34">
        <f>INDEX('[1]2024 Yr Scores.Hdicaps'!$AB$3:$AB$102, MATCH($N13,'[1]2024 Yr Scores.Hdicaps'!$A$3:$A$102,0))</f>
        <v>5.2000000000000028</v>
      </c>
    </row>
    <row r="14" spans="2:29" ht="15.75" x14ac:dyDescent="0.25">
      <c r="B14" s="41" t="s">
        <v>56</v>
      </c>
      <c r="C14" s="31" t="str">
        <f t="shared" si="2"/>
        <v/>
      </c>
      <c r="D14" s="31">
        <f t="shared" si="3"/>
        <v>12</v>
      </c>
      <c r="E14" s="31" t="str">
        <f t="shared" si="4"/>
        <v xml:space="preserve"> </v>
      </c>
      <c r="F14" s="41" t="s">
        <v>57</v>
      </c>
      <c r="G14" s="31" t="str">
        <f t="shared" si="5"/>
        <v/>
      </c>
      <c r="H14" s="31">
        <f t="shared" si="6"/>
        <v>6</v>
      </c>
      <c r="I14" s="31" t="str">
        <f t="shared" si="7"/>
        <v xml:space="preserve"> </v>
      </c>
      <c r="J14" s="8"/>
      <c r="K14" s="8"/>
      <c r="L14" s="8"/>
      <c r="N14" s="30" t="s">
        <v>58</v>
      </c>
      <c r="O14" s="31">
        <f>VLOOKUP($N14,'[1]2024 Sign Ups'!$A$2:$D$100,4,FALSE)</f>
        <v>3</v>
      </c>
      <c r="P14" s="32"/>
      <c r="Q14" s="32"/>
      <c r="R14" s="32"/>
      <c r="S14" s="32"/>
      <c r="T14" s="32"/>
      <c r="U14" s="32"/>
      <c r="V14" s="32"/>
      <c r="W14" s="32"/>
      <c r="X14" s="32"/>
      <c r="Y14" s="33" t="str">
        <f t="shared" si="0"/>
        <v/>
      </c>
      <c r="Z14" s="33">
        <f t="shared" si="8"/>
        <v>10</v>
      </c>
      <c r="AA14" s="33" t="str">
        <f t="shared" si="1"/>
        <v xml:space="preserve"> </v>
      </c>
      <c r="AB14" s="34">
        <f>INDEX('[1]2024 Yr Scores.Hdicaps'!$AA$3:$AA$102, MATCH($N14,'[1]2024 Yr Scores.Hdicaps'!$A$3:$A$101,0))</f>
        <v>9.8000000000000043</v>
      </c>
      <c r="AC14" s="34">
        <f>INDEX('[1]2024 Yr Scores.Hdicaps'!$AB$3:$AB$102, MATCH($N14,'[1]2024 Yr Scores.Hdicaps'!$A$3:$A$102,0))</f>
        <v>9.8000000000000043</v>
      </c>
    </row>
    <row r="15" spans="2:29" ht="18.75" customHeight="1" x14ac:dyDescent="0.25">
      <c r="B15" s="42" t="s">
        <v>59</v>
      </c>
      <c r="C15" s="43"/>
      <c r="D15" s="44">
        <f>AVERAGE(D5:D14)</f>
        <v>6.7</v>
      </c>
      <c r="E15" s="45">
        <f>SUM(E5:E10)</f>
        <v>205</v>
      </c>
      <c r="F15" s="42" t="s">
        <v>59</v>
      </c>
      <c r="G15" s="43"/>
      <c r="H15" s="44">
        <f>AVERAGE(H5:H14)</f>
        <v>8.5</v>
      </c>
      <c r="I15" s="46">
        <f>SUM(I5:I10)</f>
        <v>211</v>
      </c>
      <c r="J15" s="8"/>
      <c r="K15" s="8"/>
      <c r="L15" s="8"/>
      <c r="N15" s="30" t="s">
        <v>60</v>
      </c>
      <c r="O15" s="31">
        <f>VLOOKUP($N15,'[1]2024 Sign Ups'!$A$2:$D$100,4,FALSE)</f>
        <v>3</v>
      </c>
      <c r="P15" s="32">
        <v>5</v>
      </c>
      <c r="Q15" s="32">
        <v>6</v>
      </c>
      <c r="R15" s="32">
        <v>6</v>
      </c>
      <c r="S15" s="32">
        <v>4</v>
      </c>
      <c r="T15" s="32">
        <v>5</v>
      </c>
      <c r="U15" s="32">
        <v>4</v>
      </c>
      <c r="V15" s="32">
        <v>6</v>
      </c>
      <c r="W15" s="32">
        <v>3</v>
      </c>
      <c r="X15" s="32">
        <v>6</v>
      </c>
      <c r="Y15" s="33">
        <f t="shared" si="0"/>
        <v>45</v>
      </c>
      <c r="Z15" s="33">
        <f t="shared" si="8"/>
        <v>13</v>
      </c>
      <c r="AA15" s="33">
        <f t="shared" si="1"/>
        <v>32</v>
      </c>
      <c r="AB15" s="34">
        <f>INDEX('[1]2024 Yr Scores.Hdicaps'!$AA$3:$AA$102, MATCH($N15,'[1]2024 Yr Scores.Hdicaps'!$A$3:$A$101,0))</f>
        <v>13.100000000000001</v>
      </c>
      <c r="AC15" s="34">
        <f>INDEX('[1]2024 Yr Scores.Hdicaps'!$AB$3:$AB$102, MATCH($N15,'[1]2024 Yr Scores.Hdicaps'!$A$3:$A$102,0))</f>
        <v>12.399999999999999</v>
      </c>
    </row>
    <row r="16" spans="2:29" ht="15.75" x14ac:dyDescent="0.25">
      <c r="B16" s="42" t="s">
        <v>61</v>
      </c>
      <c r="C16" s="43"/>
      <c r="D16" s="44"/>
      <c r="E16" s="36">
        <f>E15-SUM($H$1*6)</f>
        <v>-5</v>
      </c>
      <c r="F16" s="42" t="s">
        <v>61</v>
      </c>
      <c r="G16" s="43"/>
      <c r="H16" s="44"/>
      <c r="I16" s="31">
        <f>I15-SUM($H$1*6)</f>
        <v>1</v>
      </c>
      <c r="J16" s="8"/>
      <c r="K16" s="8"/>
      <c r="L16" s="8"/>
      <c r="N16" s="30" t="s">
        <v>62</v>
      </c>
      <c r="O16" s="31">
        <f>VLOOKUP($N16,'[1]2024 Sign Ups'!$A$2:$D$100,4,FALSE)</f>
        <v>10</v>
      </c>
      <c r="P16" s="32">
        <v>5</v>
      </c>
      <c r="Q16" s="32">
        <v>5</v>
      </c>
      <c r="R16" s="32">
        <v>7</v>
      </c>
      <c r="S16" s="32">
        <v>4</v>
      </c>
      <c r="T16" s="32">
        <v>6</v>
      </c>
      <c r="U16" s="32">
        <v>6</v>
      </c>
      <c r="V16" s="32">
        <v>6</v>
      </c>
      <c r="W16" s="32">
        <v>4</v>
      </c>
      <c r="X16" s="32">
        <v>5</v>
      </c>
      <c r="Y16" s="33">
        <f t="shared" si="0"/>
        <v>48</v>
      </c>
      <c r="Z16" s="33">
        <f t="shared" si="8"/>
        <v>11</v>
      </c>
      <c r="AA16" s="33">
        <f t="shared" si="1"/>
        <v>37</v>
      </c>
      <c r="AB16" s="34">
        <f>INDEX('[1]2024 Yr Scores.Hdicaps'!$AA$3:$AA$102, MATCH($N16,'[1]2024 Yr Scores.Hdicaps'!$A$3:$A$101,0))</f>
        <v>11.200000000000003</v>
      </c>
      <c r="AC16" s="34">
        <f>INDEX('[1]2024 Yr Scores.Hdicaps'!$AB$3:$AB$102, MATCH($N16,'[1]2024 Yr Scores.Hdicaps'!$A$3:$A$102,0))</f>
        <v>11.200000000000003</v>
      </c>
    </row>
    <row r="17" spans="2:29" ht="15.75" x14ac:dyDescent="0.25">
      <c r="B17" s="47"/>
      <c r="C17" s="48"/>
      <c r="D17" s="49"/>
      <c r="E17" s="50"/>
      <c r="F17" s="47"/>
      <c r="G17" s="48"/>
      <c r="H17" s="49"/>
      <c r="I17" s="50"/>
      <c r="J17" s="8"/>
      <c r="K17" s="8"/>
      <c r="L17" s="8"/>
      <c r="N17" s="30" t="s">
        <v>63</v>
      </c>
      <c r="O17" s="31">
        <f>VLOOKUP($N17,'[1]2024 Sign Ups'!$A$2:$D$100,4,FALSE)</f>
        <v>6</v>
      </c>
      <c r="P17" s="32">
        <v>6</v>
      </c>
      <c r="Q17" s="32">
        <v>6</v>
      </c>
      <c r="R17" s="32">
        <v>6</v>
      </c>
      <c r="S17" s="32">
        <v>4</v>
      </c>
      <c r="T17" s="32">
        <v>6</v>
      </c>
      <c r="U17" s="32">
        <v>5</v>
      </c>
      <c r="V17" s="32">
        <v>6</v>
      </c>
      <c r="W17" s="32">
        <v>4</v>
      </c>
      <c r="X17" s="32">
        <v>6</v>
      </c>
      <c r="Y17" s="33">
        <f t="shared" si="0"/>
        <v>49</v>
      </c>
      <c r="Z17" s="33">
        <f t="shared" si="8"/>
        <v>13</v>
      </c>
      <c r="AA17" s="33">
        <f t="shared" si="1"/>
        <v>36</v>
      </c>
      <c r="AB17" s="34">
        <f>INDEX('[1]2024 Yr Scores.Hdicaps'!$AA$3:$AA$102, MATCH($N17,'[1]2024 Yr Scores.Hdicaps'!$A$3:$A$101,0))</f>
        <v>12.600000000000001</v>
      </c>
      <c r="AC17" s="34">
        <f>INDEX('[1]2024 Yr Scores.Hdicaps'!$AB$3:$AB$102, MATCH($N17,'[1]2024 Yr Scores.Hdicaps'!$A$3:$A$102,0))</f>
        <v>12.800000000000004</v>
      </c>
    </row>
    <row r="18" spans="2:29" ht="15" customHeight="1" x14ac:dyDescent="0.25">
      <c r="B18" s="19" t="s">
        <v>64</v>
      </c>
      <c r="C18" s="19"/>
      <c r="D18" s="20" t="s">
        <v>18</v>
      </c>
      <c r="E18" s="21" t="s">
        <v>16</v>
      </c>
      <c r="F18" s="19" t="s">
        <v>65</v>
      </c>
      <c r="G18" s="19"/>
      <c r="H18" s="20" t="s">
        <v>18</v>
      </c>
      <c r="I18" s="21" t="s">
        <v>16</v>
      </c>
      <c r="J18" s="8"/>
      <c r="K18" s="8"/>
      <c r="L18" s="8"/>
      <c r="N18" s="30" t="s">
        <v>66</v>
      </c>
      <c r="O18" s="31">
        <f>VLOOKUP($N18,'[1]2024 Sign Ups'!$A$2:$D$100,4,FALSE)</f>
        <v>8</v>
      </c>
      <c r="P18" s="32"/>
      <c r="Q18" s="32"/>
      <c r="R18" s="32"/>
      <c r="S18" s="32"/>
      <c r="T18" s="32"/>
      <c r="U18" s="32"/>
      <c r="V18" s="32"/>
      <c r="W18" s="32"/>
      <c r="X18" s="32"/>
      <c r="Y18" s="33" t="str">
        <f t="shared" si="0"/>
        <v/>
      </c>
      <c r="Z18" s="39">
        <f>IF(AB18="TBD","TBD",ROUND(AB18,0))-1</f>
        <v>7</v>
      </c>
      <c r="AA18" s="33" t="str">
        <f t="shared" si="1"/>
        <v xml:space="preserve"> </v>
      </c>
      <c r="AB18" s="34">
        <f>INDEX('[1]2024 Yr Scores.Hdicaps'!$AA$3:$AA$102, MATCH($N18,'[1]2024 Yr Scores.Hdicaps'!$A$3:$A$101,0))</f>
        <v>7.8000000000000043</v>
      </c>
      <c r="AC18" s="34">
        <f>INDEX('[1]2024 Yr Scores.Hdicaps'!$AB$3:$AB$102, MATCH($N18,'[1]2024 Yr Scores.Hdicaps'!$A$3:$A$102,0))</f>
        <v>7.8000000000000043</v>
      </c>
    </row>
    <row r="19" spans="2:29" ht="15.75" x14ac:dyDescent="0.25">
      <c r="B19" s="26" t="s">
        <v>67</v>
      </c>
      <c r="C19" s="27" t="s">
        <v>27</v>
      </c>
      <c r="D19" s="28" t="s">
        <v>28</v>
      </c>
      <c r="E19" s="29" t="s">
        <v>29</v>
      </c>
      <c r="F19" s="27" t="s">
        <v>68</v>
      </c>
      <c r="G19" s="27" t="s">
        <v>27</v>
      </c>
      <c r="H19" s="28" t="s">
        <v>28</v>
      </c>
      <c r="I19" s="29" t="s">
        <v>29</v>
      </c>
      <c r="J19" s="8"/>
      <c r="K19" s="8"/>
      <c r="L19" s="8"/>
      <c r="N19" s="51" t="s">
        <v>69</v>
      </c>
      <c r="O19" s="31">
        <f>VLOOKUP($N19,'[1]2024 Sign Ups'!$A$2:$D$100,4,FALSE)</f>
        <v>3</v>
      </c>
      <c r="P19" s="32">
        <v>4</v>
      </c>
      <c r="Q19" s="32">
        <v>4</v>
      </c>
      <c r="R19" s="32">
        <v>4</v>
      </c>
      <c r="S19" s="32">
        <v>2</v>
      </c>
      <c r="T19" s="32">
        <v>5</v>
      </c>
      <c r="U19" s="32">
        <v>5</v>
      </c>
      <c r="V19" s="32">
        <v>5</v>
      </c>
      <c r="W19" s="32">
        <v>3</v>
      </c>
      <c r="X19" s="32">
        <v>4</v>
      </c>
      <c r="Y19" s="33">
        <f t="shared" si="0"/>
        <v>36</v>
      </c>
      <c r="Z19" s="39">
        <f>IF(AB19="TBD","TBD",ROUND(AB19,0))-1</f>
        <v>5</v>
      </c>
      <c r="AA19" s="33">
        <f t="shared" si="1"/>
        <v>31</v>
      </c>
      <c r="AB19" s="34">
        <f>INDEX('[1]2024 Yr Scores.Hdicaps'!$AA$3:$AA$102, MATCH($N19,'[1]2024 Yr Scores.Hdicaps'!$A$3:$A$101,0))</f>
        <v>5.6000000000000014</v>
      </c>
      <c r="AC19" s="34">
        <f>INDEX('[1]2024 Yr Scores.Hdicaps'!$AB$3:$AB$102, MATCH($N19,'[1]2024 Yr Scores.Hdicaps'!$A$3:$A$102,0))</f>
        <v>4.3999999999999986</v>
      </c>
    </row>
    <row r="20" spans="2:29" ht="15.75" x14ac:dyDescent="0.25">
      <c r="B20" s="35" t="s">
        <v>70</v>
      </c>
      <c r="C20" s="36">
        <f t="shared" ref="C20:C29" si="9">INDEX($Y$4:$Y$102,MATCH(B20,$N$4:$N$102,0))</f>
        <v>46</v>
      </c>
      <c r="D20" s="37">
        <f t="shared" ref="D20:D29" si="10">INDEX($Z$4:$Z$102,MATCH(B20,$N$4:$N$102,0))</f>
        <v>15</v>
      </c>
      <c r="E20" s="36">
        <f t="shared" ref="E20:E29" si="11">INDEX($AA$4:$AA$102,MATCH(B20,$N$4:$N$102,0))</f>
        <v>31</v>
      </c>
      <c r="F20" s="35" t="s">
        <v>71</v>
      </c>
      <c r="G20" s="36">
        <f t="shared" ref="G20:G28" si="12">INDEX($Y$4:$Y$102,MATCH(F20,$N$4:$N$102,0))</f>
        <v>41</v>
      </c>
      <c r="H20" s="36">
        <f t="shared" ref="H20:H28" si="13">INDEX($Z$4:$Z$102,MATCH(F20,$N$4:$N$102,0))</f>
        <v>10</v>
      </c>
      <c r="I20" s="36">
        <f t="shared" ref="I20:I28" si="14">INDEX($AA$4:$AA$102,MATCH(F20,$N$4:$N$102,0))</f>
        <v>31</v>
      </c>
      <c r="J20" s="8"/>
      <c r="K20" s="8"/>
      <c r="L20" s="8"/>
      <c r="N20" s="51" t="s">
        <v>72</v>
      </c>
      <c r="O20" s="31">
        <f>VLOOKUP($N20,'[1]2024 Sign Ups'!$A$2:$D$100,4,FALSE)</f>
        <v>8</v>
      </c>
      <c r="P20" s="32">
        <v>5</v>
      </c>
      <c r="Q20" s="32">
        <v>5</v>
      </c>
      <c r="R20" s="32">
        <v>5</v>
      </c>
      <c r="S20" s="32">
        <v>3</v>
      </c>
      <c r="T20" s="32">
        <v>5</v>
      </c>
      <c r="U20" s="32">
        <v>5</v>
      </c>
      <c r="V20" s="32">
        <v>7</v>
      </c>
      <c r="W20" s="32">
        <v>3</v>
      </c>
      <c r="X20" s="32">
        <v>6</v>
      </c>
      <c r="Y20" s="33">
        <f t="shared" si="0"/>
        <v>44</v>
      </c>
      <c r="Z20" s="39">
        <f>IF(AB20="TBD","TBD",ROUND(AB20,0))-1</f>
        <v>13</v>
      </c>
      <c r="AA20" s="33">
        <f t="shared" si="1"/>
        <v>31</v>
      </c>
      <c r="AB20" s="34">
        <f>INDEX('[1]2024 Yr Scores.Hdicaps'!$AA$3:$AA$102, MATCH($N20,'[1]2024 Yr Scores.Hdicaps'!$A$3:$A$101,0))</f>
        <v>13.600000000000001</v>
      </c>
      <c r="AC20" s="34">
        <f>INDEX('[1]2024 Yr Scores.Hdicaps'!$AB$3:$AB$102, MATCH($N20,'[1]2024 Yr Scores.Hdicaps'!$A$3:$A$102,0))</f>
        <v>12.200000000000003</v>
      </c>
    </row>
    <row r="21" spans="2:29" ht="15.75" x14ac:dyDescent="0.25">
      <c r="B21" s="35" t="s">
        <v>37</v>
      </c>
      <c r="C21" s="36">
        <f t="shared" si="9"/>
        <v>43</v>
      </c>
      <c r="D21" s="37">
        <f t="shared" si="10"/>
        <v>12</v>
      </c>
      <c r="E21" s="36">
        <f t="shared" si="11"/>
        <v>31</v>
      </c>
      <c r="F21" s="35" t="s">
        <v>73</v>
      </c>
      <c r="G21" s="36">
        <f t="shared" si="12"/>
        <v>38</v>
      </c>
      <c r="H21" s="36">
        <f t="shared" si="13"/>
        <v>6</v>
      </c>
      <c r="I21" s="36">
        <f t="shared" si="14"/>
        <v>32</v>
      </c>
      <c r="J21" s="8"/>
      <c r="K21" s="8"/>
      <c r="L21" s="8"/>
      <c r="N21" s="30" t="s">
        <v>74</v>
      </c>
      <c r="O21" s="31">
        <f>VLOOKUP($N21,'[1]2024 Sign Ups'!$A$2:$D$100,4,FALSE)</f>
        <v>8</v>
      </c>
      <c r="P21" s="32">
        <v>5</v>
      </c>
      <c r="Q21" s="32">
        <v>4</v>
      </c>
      <c r="R21" s="32">
        <v>4</v>
      </c>
      <c r="S21" s="32">
        <v>3</v>
      </c>
      <c r="T21" s="32">
        <v>5</v>
      </c>
      <c r="U21" s="32">
        <v>4</v>
      </c>
      <c r="V21" s="32">
        <v>6</v>
      </c>
      <c r="W21" s="32">
        <v>2</v>
      </c>
      <c r="X21" s="32">
        <v>4</v>
      </c>
      <c r="Y21" s="33">
        <f t="shared" si="0"/>
        <v>37</v>
      </c>
      <c r="Z21" s="33">
        <f>IF(AB21="TBD","TBD",ROUND(AB21,0))</f>
        <v>4</v>
      </c>
      <c r="AA21" s="33">
        <f t="shared" si="1"/>
        <v>33</v>
      </c>
      <c r="AB21" s="34">
        <f>INDEX('[1]2024 Yr Scores.Hdicaps'!$AA$3:$AA$102, MATCH($N21,'[1]2024 Yr Scores.Hdicaps'!$A$3:$A$101,0))</f>
        <v>3.6000000000000014</v>
      </c>
      <c r="AC21" s="34">
        <f>INDEX('[1]2024 Yr Scores.Hdicaps'!$AB$3:$AB$102, MATCH($N21,'[1]2024 Yr Scores.Hdicaps'!$A$3:$A$102,0))</f>
        <v>2.8000000000000043</v>
      </c>
    </row>
    <row r="22" spans="2:29" ht="15.75" x14ac:dyDescent="0.25">
      <c r="B22" s="35" t="s">
        <v>75</v>
      </c>
      <c r="C22" s="36">
        <f t="shared" si="9"/>
        <v>38</v>
      </c>
      <c r="D22" s="36">
        <f t="shared" si="10"/>
        <v>5</v>
      </c>
      <c r="E22" s="36">
        <f t="shared" si="11"/>
        <v>33</v>
      </c>
      <c r="F22" s="35" t="s">
        <v>76</v>
      </c>
      <c r="G22" s="36">
        <f t="shared" si="12"/>
        <v>41</v>
      </c>
      <c r="H22" s="36">
        <f t="shared" si="13"/>
        <v>7</v>
      </c>
      <c r="I22" s="36">
        <f t="shared" si="14"/>
        <v>34</v>
      </c>
      <c r="J22" s="8"/>
      <c r="K22" s="8"/>
      <c r="L22" s="8"/>
      <c r="N22" s="30" t="s">
        <v>77</v>
      </c>
      <c r="O22" s="31">
        <f>VLOOKUP($N22,'[1]2024 Sign Ups'!$A$2:$D$100,4,FALSE)</f>
        <v>5</v>
      </c>
      <c r="P22" s="32">
        <v>5</v>
      </c>
      <c r="Q22" s="32">
        <v>4</v>
      </c>
      <c r="R22" s="32">
        <v>4</v>
      </c>
      <c r="S22" s="32">
        <v>3</v>
      </c>
      <c r="T22" s="32">
        <v>4</v>
      </c>
      <c r="U22" s="32">
        <v>5</v>
      </c>
      <c r="V22" s="32">
        <v>6</v>
      </c>
      <c r="W22" s="32">
        <v>4</v>
      </c>
      <c r="X22" s="32">
        <v>4</v>
      </c>
      <c r="Y22" s="33">
        <f t="shared" si="0"/>
        <v>39</v>
      </c>
      <c r="Z22" s="39">
        <f>IF(AB22="TBD","TBD",ROUND(AB22,0))-3</f>
        <v>8</v>
      </c>
      <c r="AA22" s="33">
        <f t="shared" si="1"/>
        <v>31</v>
      </c>
      <c r="AB22" s="34">
        <f>INDEX('[1]2024 Yr Scores.Hdicaps'!$AA$3:$AA$102, MATCH($N22,'[1]2024 Yr Scores.Hdicaps'!$A$3:$A$101,0))</f>
        <v>10.800000000000004</v>
      </c>
      <c r="AC22" s="34">
        <f>INDEX('[1]2024 Yr Scores.Hdicaps'!$AB$3:$AB$102, MATCH($N22,'[1]2024 Yr Scores.Hdicaps'!$A$3:$A$102,0))</f>
        <v>9</v>
      </c>
    </row>
    <row r="23" spans="2:29" ht="15.75" x14ac:dyDescent="0.25">
      <c r="B23" s="35" t="s">
        <v>78</v>
      </c>
      <c r="C23" s="36">
        <f t="shared" si="9"/>
        <v>42</v>
      </c>
      <c r="D23" s="36">
        <f t="shared" si="10"/>
        <v>8</v>
      </c>
      <c r="E23" s="36">
        <f t="shared" si="11"/>
        <v>34</v>
      </c>
      <c r="F23" s="35" t="s">
        <v>79</v>
      </c>
      <c r="G23" s="36">
        <f t="shared" si="12"/>
        <v>45</v>
      </c>
      <c r="H23" s="36">
        <f t="shared" si="13"/>
        <v>11</v>
      </c>
      <c r="I23" s="36">
        <f t="shared" si="14"/>
        <v>34</v>
      </c>
      <c r="J23" s="8"/>
      <c r="K23" s="8"/>
      <c r="L23" s="8"/>
      <c r="N23" s="30" t="s">
        <v>40</v>
      </c>
      <c r="O23" s="31">
        <f>VLOOKUP($N23,'[1]2024 Sign Ups'!$A$2:$D$100,4,FALSE)</f>
        <v>1</v>
      </c>
      <c r="P23" s="32">
        <v>3</v>
      </c>
      <c r="Q23" s="32">
        <v>4</v>
      </c>
      <c r="R23" s="32">
        <v>4</v>
      </c>
      <c r="S23" s="32">
        <v>3</v>
      </c>
      <c r="T23" s="32">
        <v>5</v>
      </c>
      <c r="U23" s="32">
        <v>4</v>
      </c>
      <c r="V23" s="32">
        <v>5</v>
      </c>
      <c r="W23" s="32">
        <v>5</v>
      </c>
      <c r="X23" s="32">
        <v>6</v>
      </c>
      <c r="Y23" s="33">
        <f t="shared" si="0"/>
        <v>39</v>
      </c>
      <c r="Z23" s="33">
        <f t="shared" ref="Z23:Z55" si="15">IF(AB23="TBD","TBD",ROUND(AB23,0))</f>
        <v>4</v>
      </c>
      <c r="AA23" s="33">
        <f t="shared" si="1"/>
        <v>35</v>
      </c>
      <c r="AB23" s="34">
        <f>INDEX('[1]2024 Yr Scores.Hdicaps'!$AA$3:$AA$102, MATCH($N23,'[1]2024 Yr Scores.Hdicaps'!$A$3:$A$101,0))</f>
        <v>4.3999999999999986</v>
      </c>
      <c r="AC23" s="34">
        <f>INDEX('[1]2024 Yr Scores.Hdicaps'!$AB$3:$AB$102, MATCH($N23,'[1]2024 Yr Scores.Hdicaps'!$A$3:$A$102,0))</f>
        <v>4</v>
      </c>
    </row>
    <row r="24" spans="2:29" ht="15.75" x14ac:dyDescent="0.25">
      <c r="B24" s="35" t="s">
        <v>80</v>
      </c>
      <c r="C24" s="36">
        <f t="shared" si="9"/>
        <v>43</v>
      </c>
      <c r="D24" s="36">
        <f t="shared" si="10"/>
        <v>8</v>
      </c>
      <c r="E24" s="36">
        <f t="shared" si="11"/>
        <v>35</v>
      </c>
      <c r="F24" s="35" t="s">
        <v>81</v>
      </c>
      <c r="G24" s="36">
        <f t="shared" si="12"/>
        <v>37</v>
      </c>
      <c r="H24" s="36">
        <f t="shared" si="13"/>
        <v>1</v>
      </c>
      <c r="I24" s="36">
        <f t="shared" si="14"/>
        <v>36</v>
      </c>
      <c r="J24" s="8"/>
      <c r="K24" s="8"/>
      <c r="L24" s="8"/>
      <c r="N24" s="30" t="s">
        <v>82</v>
      </c>
      <c r="O24" s="31">
        <f>VLOOKUP($N24,'[1]2024 Sign Ups'!$A$2:$D$100,4,FALSE)</f>
        <v>5</v>
      </c>
      <c r="P24" s="32">
        <v>5</v>
      </c>
      <c r="Q24" s="32">
        <v>5</v>
      </c>
      <c r="R24" s="32">
        <v>6</v>
      </c>
      <c r="S24" s="32">
        <v>3</v>
      </c>
      <c r="T24" s="32">
        <v>5</v>
      </c>
      <c r="U24" s="32">
        <v>3</v>
      </c>
      <c r="V24" s="32">
        <v>8</v>
      </c>
      <c r="W24" s="32">
        <v>4</v>
      </c>
      <c r="X24" s="32">
        <v>5</v>
      </c>
      <c r="Y24" s="33">
        <f t="shared" si="0"/>
        <v>44</v>
      </c>
      <c r="Z24" s="33">
        <f t="shared" si="15"/>
        <v>5</v>
      </c>
      <c r="AA24" s="33">
        <f t="shared" si="1"/>
        <v>39</v>
      </c>
      <c r="AB24" s="34">
        <f>INDEX('[1]2024 Yr Scores.Hdicaps'!$AA$3:$AA$102, MATCH($N24,'[1]2024 Yr Scores.Hdicaps'!$A$3:$A$101,0))</f>
        <v>4.6000000000000014</v>
      </c>
      <c r="AC24" s="34">
        <f>INDEX('[1]2024 Yr Scores.Hdicaps'!$AB$3:$AB$102, MATCH($N24,'[1]2024 Yr Scores.Hdicaps'!$A$3:$A$102,0))</f>
        <v>4.6000000000000014</v>
      </c>
    </row>
    <row r="25" spans="2:29" ht="15.75" x14ac:dyDescent="0.25">
      <c r="B25" s="35" t="s">
        <v>83</v>
      </c>
      <c r="C25" s="36">
        <f t="shared" si="9"/>
        <v>45</v>
      </c>
      <c r="D25" s="36">
        <f t="shared" si="10"/>
        <v>9</v>
      </c>
      <c r="E25" s="36">
        <f t="shared" si="11"/>
        <v>36</v>
      </c>
      <c r="F25" s="35" t="s">
        <v>84</v>
      </c>
      <c r="G25" s="36">
        <f t="shared" si="12"/>
        <v>37</v>
      </c>
      <c r="H25" s="36">
        <f t="shared" si="13"/>
        <v>1</v>
      </c>
      <c r="I25" s="36">
        <f t="shared" si="14"/>
        <v>36</v>
      </c>
      <c r="J25" s="8"/>
      <c r="K25" s="8"/>
      <c r="L25" s="8"/>
      <c r="N25" s="30" t="s">
        <v>46</v>
      </c>
      <c r="O25" s="31">
        <f>VLOOKUP($N25,'[1]2024 Sign Ups'!$A$2:$D$100,4,FALSE)</f>
        <v>1</v>
      </c>
      <c r="P25" s="32">
        <v>5</v>
      </c>
      <c r="Q25" s="32">
        <v>6</v>
      </c>
      <c r="R25" s="32">
        <v>5</v>
      </c>
      <c r="S25" s="32">
        <v>4</v>
      </c>
      <c r="T25" s="32">
        <v>4</v>
      </c>
      <c r="U25" s="32">
        <v>5</v>
      </c>
      <c r="V25" s="32">
        <v>6</v>
      </c>
      <c r="W25" s="32">
        <v>4</v>
      </c>
      <c r="X25" s="32">
        <v>5</v>
      </c>
      <c r="Y25" s="33">
        <f t="shared" si="0"/>
        <v>44</v>
      </c>
      <c r="Z25" s="33">
        <f t="shared" si="15"/>
        <v>7</v>
      </c>
      <c r="AA25" s="33">
        <f t="shared" si="1"/>
        <v>37</v>
      </c>
      <c r="AB25" s="34">
        <f>INDEX('[1]2024 Yr Scores.Hdicaps'!$AA$3:$AA$102, MATCH($N25,'[1]2024 Yr Scores.Hdicaps'!$A$3:$A$101,0))</f>
        <v>7.3999999999999986</v>
      </c>
      <c r="AC25" s="34">
        <f>INDEX('[1]2024 Yr Scores.Hdicaps'!$AB$3:$AB$102, MATCH($N25,'[1]2024 Yr Scores.Hdicaps'!$A$3:$A$102,0))</f>
        <v>7.3999999999999986</v>
      </c>
    </row>
    <row r="26" spans="2:29" ht="15.75" x14ac:dyDescent="0.25">
      <c r="B26" s="41" t="s">
        <v>85</v>
      </c>
      <c r="C26" s="31">
        <f t="shared" si="9"/>
        <v>42</v>
      </c>
      <c r="D26" s="31">
        <f t="shared" si="10"/>
        <v>5</v>
      </c>
      <c r="E26" s="31">
        <f t="shared" si="11"/>
        <v>37</v>
      </c>
      <c r="F26" s="41" t="s">
        <v>86</v>
      </c>
      <c r="G26" s="31">
        <f t="shared" si="12"/>
        <v>44</v>
      </c>
      <c r="H26" s="31">
        <f t="shared" si="13"/>
        <v>7</v>
      </c>
      <c r="I26" s="31">
        <f t="shared" si="14"/>
        <v>37</v>
      </c>
      <c r="J26" s="8"/>
      <c r="K26" s="8"/>
      <c r="L26" s="8"/>
      <c r="N26" s="30" t="s">
        <v>87</v>
      </c>
      <c r="O26" s="31">
        <f>VLOOKUP($N26,'[1]2024 Sign Ups'!$A$2:$D$100,4,FALSE)</f>
        <v>8</v>
      </c>
      <c r="P26" s="32"/>
      <c r="Q26" s="32"/>
      <c r="R26" s="32"/>
      <c r="S26" s="32"/>
      <c r="T26" s="32"/>
      <c r="U26" s="32"/>
      <c r="V26" s="32"/>
      <c r="W26" s="32"/>
      <c r="X26" s="32"/>
      <c r="Y26" s="33" t="str">
        <f t="shared" si="0"/>
        <v/>
      </c>
      <c r="Z26" s="33">
        <f t="shared" si="15"/>
        <v>10</v>
      </c>
      <c r="AA26" s="33" t="str">
        <f t="shared" si="1"/>
        <v xml:space="preserve"> </v>
      </c>
      <c r="AB26" s="34">
        <f>INDEX('[1]2024 Yr Scores.Hdicaps'!$AA$3:$AA$102, MATCH($N26,'[1]2024 Yr Scores.Hdicaps'!$A$3:$A$101,0))</f>
        <v>9.6000000000000014</v>
      </c>
      <c r="AC26" s="34">
        <f>INDEX('[1]2024 Yr Scores.Hdicaps'!$AB$3:$AB$102, MATCH($N26,'[1]2024 Yr Scores.Hdicaps'!$A$3:$A$102,0))</f>
        <v>9.6000000000000014</v>
      </c>
    </row>
    <row r="27" spans="2:29" ht="15.75" x14ac:dyDescent="0.25">
      <c r="B27" s="41" t="s">
        <v>88</v>
      </c>
      <c r="C27" s="31">
        <f t="shared" si="9"/>
        <v>46</v>
      </c>
      <c r="D27" s="31">
        <f t="shared" si="10"/>
        <v>9</v>
      </c>
      <c r="E27" s="31">
        <f t="shared" si="11"/>
        <v>37</v>
      </c>
      <c r="F27" s="41" t="s">
        <v>89</v>
      </c>
      <c r="G27" s="31">
        <f t="shared" si="12"/>
        <v>52</v>
      </c>
      <c r="H27" s="31">
        <f t="shared" si="13"/>
        <v>10</v>
      </c>
      <c r="I27" s="31">
        <f t="shared" si="14"/>
        <v>42</v>
      </c>
      <c r="J27" s="8"/>
      <c r="K27" s="8"/>
      <c r="L27" s="8"/>
      <c r="N27" s="30" t="s">
        <v>90</v>
      </c>
      <c r="O27" s="31">
        <f>VLOOKUP($N27,'[1]2024 Sign Ups'!$A$2:$D$100,4,FALSE)</f>
        <v>6</v>
      </c>
      <c r="P27" s="32">
        <v>7</v>
      </c>
      <c r="Q27" s="32">
        <v>5</v>
      </c>
      <c r="R27" s="32">
        <v>4</v>
      </c>
      <c r="S27" s="32">
        <v>4</v>
      </c>
      <c r="T27" s="32">
        <v>5</v>
      </c>
      <c r="U27" s="32">
        <v>6</v>
      </c>
      <c r="V27" s="32">
        <v>6</v>
      </c>
      <c r="W27" s="32">
        <v>4</v>
      </c>
      <c r="X27" s="32">
        <v>7</v>
      </c>
      <c r="Y27" s="33">
        <f t="shared" si="0"/>
        <v>48</v>
      </c>
      <c r="Z27" s="33">
        <f t="shared" si="15"/>
        <v>17</v>
      </c>
      <c r="AA27" s="33">
        <f t="shared" si="1"/>
        <v>31</v>
      </c>
      <c r="AB27" s="34">
        <f>INDEX('[1]2024 Yr Scores.Hdicaps'!$AA$3:$AA$102, MATCH($N27,'[1]2024 Yr Scores.Hdicaps'!$A$3:$A$101,0))</f>
        <v>16.600000000000001</v>
      </c>
      <c r="AC27" s="34">
        <f>INDEX('[1]2024 Yr Scores.Hdicaps'!$AB$3:$AB$102, MATCH($N27,'[1]2024 Yr Scores.Hdicaps'!$A$3:$A$102,0))</f>
        <v>15.200000000000003</v>
      </c>
    </row>
    <row r="28" spans="2:29" ht="15.75" customHeight="1" x14ac:dyDescent="0.25">
      <c r="B28" s="41" t="s">
        <v>48</v>
      </c>
      <c r="C28" s="31" t="str">
        <f t="shared" si="9"/>
        <v/>
      </c>
      <c r="D28" s="31">
        <f t="shared" si="10"/>
        <v>6</v>
      </c>
      <c r="E28" s="31" t="str">
        <f t="shared" si="11"/>
        <v xml:space="preserve"> </v>
      </c>
      <c r="F28" s="41" t="s">
        <v>91</v>
      </c>
      <c r="G28" s="31" t="str">
        <f t="shared" si="12"/>
        <v/>
      </c>
      <c r="H28" s="31">
        <f t="shared" si="13"/>
        <v>13</v>
      </c>
      <c r="I28" s="31" t="str">
        <f t="shared" si="14"/>
        <v xml:space="preserve"> </v>
      </c>
      <c r="J28" s="8"/>
      <c r="K28" s="8"/>
      <c r="L28" s="8"/>
      <c r="N28" s="30" t="s">
        <v>92</v>
      </c>
      <c r="O28" s="31">
        <f>VLOOKUP($N28,'[1]2024 Sign Ups'!$A$2:$D$100,4,FALSE)</f>
        <v>6</v>
      </c>
      <c r="P28" s="32">
        <v>5</v>
      </c>
      <c r="Q28" s="32">
        <v>5</v>
      </c>
      <c r="R28" s="32">
        <v>4</v>
      </c>
      <c r="S28" s="32">
        <v>4</v>
      </c>
      <c r="T28" s="32">
        <v>4</v>
      </c>
      <c r="U28" s="32">
        <v>6</v>
      </c>
      <c r="V28" s="32">
        <v>5</v>
      </c>
      <c r="W28" s="32">
        <v>2</v>
      </c>
      <c r="X28" s="32">
        <v>4</v>
      </c>
      <c r="Y28" s="33">
        <f t="shared" si="0"/>
        <v>39</v>
      </c>
      <c r="Z28" s="33">
        <f t="shared" si="15"/>
        <v>2</v>
      </c>
      <c r="AA28" s="33">
        <f t="shared" si="1"/>
        <v>37</v>
      </c>
      <c r="AB28" s="34">
        <f>INDEX('[1]2024 Yr Scores.Hdicaps'!$AA$3:$AA$102, MATCH($N28,'[1]2024 Yr Scores.Hdicaps'!$A$3:$A$101,0))</f>
        <v>2.3999999999999986</v>
      </c>
      <c r="AC28" s="34">
        <f>INDEX('[1]2024 Yr Scores.Hdicaps'!$AB$3:$AB$102, MATCH($N28,'[1]2024 Yr Scores.Hdicaps'!$A$3:$A$102,0))</f>
        <v>2.3999999999999986</v>
      </c>
    </row>
    <row r="29" spans="2:29" ht="15.75" x14ac:dyDescent="0.25">
      <c r="B29" s="41" t="s">
        <v>93</v>
      </c>
      <c r="C29" s="31" t="str">
        <f t="shared" si="9"/>
        <v/>
      </c>
      <c r="D29" s="31">
        <f t="shared" si="10"/>
        <v>0</v>
      </c>
      <c r="E29" s="31" t="str">
        <f t="shared" si="11"/>
        <v xml:space="preserve"> </v>
      </c>
      <c r="F29" s="41"/>
      <c r="G29" s="41"/>
      <c r="H29" s="41"/>
      <c r="I29" s="41"/>
      <c r="J29" s="8"/>
      <c r="K29" s="52"/>
      <c r="L29" s="8"/>
      <c r="N29" s="30" t="s">
        <v>94</v>
      </c>
      <c r="O29" s="31">
        <f>VLOOKUP($N29,'[1]2024 Sign Ups'!$A$2:$D$100,4,FALSE)</f>
        <v>8</v>
      </c>
      <c r="P29" s="32">
        <v>5</v>
      </c>
      <c r="Q29" s="32">
        <v>5</v>
      </c>
      <c r="R29" s="32">
        <v>5</v>
      </c>
      <c r="S29" s="32">
        <v>4</v>
      </c>
      <c r="T29" s="32">
        <v>4</v>
      </c>
      <c r="U29" s="32">
        <v>5</v>
      </c>
      <c r="V29" s="32">
        <v>7</v>
      </c>
      <c r="W29" s="32">
        <v>3</v>
      </c>
      <c r="X29" s="32">
        <v>4</v>
      </c>
      <c r="Y29" s="33">
        <f t="shared" si="0"/>
        <v>42</v>
      </c>
      <c r="Z29" s="33">
        <f t="shared" si="15"/>
        <v>7</v>
      </c>
      <c r="AA29" s="33">
        <f t="shared" si="1"/>
        <v>35</v>
      </c>
      <c r="AB29" s="34">
        <f>INDEX('[1]2024 Yr Scores.Hdicaps'!$AA$3:$AA$102, MATCH($N29,'[1]2024 Yr Scores.Hdicaps'!$A$3:$A$101,0))</f>
        <v>7.3999999999999986</v>
      </c>
      <c r="AC29" s="34">
        <f>INDEX('[1]2024 Yr Scores.Hdicaps'!$AB$3:$AB$102, MATCH($N29,'[1]2024 Yr Scores.Hdicaps'!$A$3:$A$102,0))</f>
        <v>7</v>
      </c>
    </row>
    <row r="30" spans="2:29" ht="15" customHeight="1" x14ac:dyDescent="0.25">
      <c r="B30" s="42" t="s">
        <v>59</v>
      </c>
      <c r="C30" s="43"/>
      <c r="D30" s="44">
        <f>AVERAGE(D20:D27)</f>
        <v>8.875</v>
      </c>
      <c r="E30" s="45">
        <f>SUM(E20:E25)</f>
        <v>200</v>
      </c>
      <c r="F30" s="42" t="s">
        <v>59</v>
      </c>
      <c r="G30" s="43"/>
      <c r="H30" s="44">
        <f>AVERAGE(H20:H27)</f>
        <v>6.625</v>
      </c>
      <c r="I30" s="46">
        <f>SUM(I20:I25)</f>
        <v>203</v>
      </c>
      <c r="J30" s="8"/>
      <c r="K30" s="8"/>
      <c r="L30" s="8"/>
      <c r="N30" s="30" t="s">
        <v>91</v>
      </c>
      <c r="O30" s="31">
        <f>VLOOKUP($N30,'[1]2024 Sign Ups'!$A$2:$D$100,4,FALSE)</f>
        <v>2</v>
      </c>
      <c r="P30" s="32"/>
      <c r="Q30" s="32"/>
      <c r="R30" s="32"/>
      <c r="S30" s="32"/>
      <c r="T30" s="32"/>
      <c r="U30" s="32"/>
      <c r="V30" s="32"/>
      <c r="W30" s="32"/>
      <c r="X30" s="32"/>
      <c r="Y30" s="33" t="str">
        <f t="shared" si="0"/>
        <v/>
      </c>
      <c r="Z30" s="33">
        <f t="shared" si="15"/>
        <v>13</v>
      </c>
      <c r="AA30" s="33" t="str">
        <f t="shared" si="1"/>
        <v xml:space="preserve"> </v>
      </c>
      <c r="AB30" s="34">
        <f>INDEX('[1]2024 Yr Scores.Hdicaps'!$AA$3:$AA$102, MATCH($N30,'[1]2024 Yr Scores.Hdicaps'!$A$3:$A$101,0))</f>
        <v>13.225000000000001</v>
      </c>
      <c r="AC30" s="34">
        <f>INDEX('[1]2024 Yr Scores.Hdicaps'!$AB$3:$AB$102, MATCH($N30,'[1]2024 Yr Scores.Hdicaps'!$A$3:$A$102,0))</f>
        <v>13.225000000000001</v>
      </c>
    </row>
    <row r="31" spans="2:29" ht="15.75" x14ac:dyDescent="0.25">
      <c r="B31" s="42" t="s">
        <v>61</v>
      </c>
      <c r="C31" s="43"/>
      <c r="D31" s="44"/>
      <c r="E31" s="36">
        <f>E30-SUM($H$1*6)</f>
        <v>-10</v>
      </c>
      <c r="F31" s="42" t="s">
        <v>61</v>
      </c>
      <c r="G31" s="43"/>
      <c r="H31" s="44"/>
      <c r="I31" s="31">
        <f>I30-SUM($H$1*6)</f>
        <v>-7</v>
      </c>
      <c r="J31" s="8"/>
      <c r="K31" s="8"/>
      <c r="L31" s="8"/>
      <c r="N31" s="30" t="s">
        <v>81</v>
      </c>
      <c r="O31" s="31">
        <f>VLOOKUP($N31,'[1]2024 Sign Ups'!$A$2:$D$100,4,FALSE)</f>
        <v>2</v>
      </c>
      <c r="P31" s="32">
        <v>4</v>
      </c>
      <c r="Q31" s="32">
        <v>5</v>
      </c>
      <c r="R31" s="32">
        <v>4</v>
      </c>
      <c r="S31" s="32">
        <v>4</v>
      </c>
      <c r="T31" s="32">
        <v>4</v>
      </c>
      <c r="U31" s="32">
        <v>4</v>
      </c>
      <c r="V31" s="32">
        <v>5</v>
      </c>
      <c r="W31" s="32">
        <v>3</v>
      </c>
      <c r="X31" s="32">
        <v>4</v>
      </c>
      <c r="Y31" s="33">
        <f t="shared" si="0"/>
        <v>37</v>
      </c>
      <c r="Z31" s="33">
        <f t="shared" si="15"/>
        <v>1</v>
      </c>
      <c r="AA31" s="33">
        <f t="shared" si="1"/>
        <v>36</v>
      </c>
      <c r="AB31" s="34">
        <f>INDEX('[1]2024 Yr Scores.Hdicaps'!$AA$3:$AA$102, MATCH($N31,'[1]2024 Yr Scores.Hdicaps'!$A$3:$A$101,0))</f>
        <v>0.60000000000000142</v>
      </c>
      <c r="AC31" s="34">
        <f>INDEX('[1]2024 Yr Scores.Hdicaps'!$AB$3:$AB$102, MATCH($N31,'[1]2024 Yr Scores.Hdicaps'!$A$3:$A$102,0))</f>
        <v>0.60000000000000142</v>
      </c>
    </row>
    <row r="32" spans="2:29" ht="15.75" customHeight="1" x14ac:dyDescent="0.25">
      <c r="B32" s="47"/>
      <c r="C32" s="48"/>
      <c r="D32" s="49"/>
      <c r="E32" s="50"/>
      <c r="F32" s="47"/>
      <c r="G32" s="48"/>
      <c r="H32" s="49"/>
      <c r="I32" s="50"/>
      <c r="J32" s="8"/>
      <c r="K32" s="8"/>
      <c r="L32" s="8"/>
      <c r="N32" s="30" t="s">
        <v>95</v>
      </c>
      <c r="O32" s="31">
        <f>VLOOKUP($N32,'[1]2024 Sign Ups'!$A$2:$D$100,4,FALSE)</f>
        <v>10</v>
      </c>
      <c r="P32" s="32">
        <v>4</v>
      </c>
      <c r="Q32" s="32">
        <v>5</v>
      </c>
      <c r="R32" s="32">
        <v>5</v>
      </c>
      <c r="S32" s="32">
        <v>5</v>
      </c>
      <c r="T32" s="32">
        <v>4</v>
      </c>
      <c r="U32" s="32">
        <v>5</v>
      </c>
      <c r="V32" s="32">
        <v>6</v>
      </c>
      <c r="W32" s="32">
        <v>3</v>
      </c>
      <c r="X32" s="32">
        <v>4</v>
      </c>
      <c r="Y32" s="33">
        <f t="shared" si="0"/>
        <v>41</v>
      </c>
      <c r="Z32" s="33">
        <f t="shared" si="15"/>
        <v>10</v>
      </c>
      <c r="AA32" s="33">
        <f t="shared" si="1"/>
        <v>31</v>
      </c>
      <c r="AB32" s="34">
        <f>INDEX('[1]2024 Yr Scores.Hdicaps'!$AA$3:$AA$102, MATCH($N32,'[1]2024 Yr Scores.Hdicaps'!$A$3:$A$101,0))</f>
        <v>10</v>
      </c>
      <c r="AC32" s="34">
        <f>INDEX('[1]2024 Yr Scores.Hdicaps'!$AB$3:$AB$102, MATCH($N32,'[1]2024 Yr Scores.Hdicaps'!$A$3:$A$102,0))</f>
        <v>8.6000000000000014</v>
      </c>
    </row>
    <row r="33" spans="2:29" ht="15" customHeight="1" x14ac:dyDescent="0.25">
      <c r="B33" s="19" t="s">
        <v>96</v>
      </c>
      <c r="C33" s="19"/>
      <c r="D33" s="20" t="s">
        <v>18</v>
      </c>
      <c r="E33" s="21" t="s">
        <v>16</v>
      </c>
      <c r="F33" s="19" t="s">
        <v>97</v>
      </c>
      <c r="G33" s="19"/>
      <c r="H33" s="20" t="s">
        <v>18</v>
      </c>
      <c r="I33" s="21" t="s">
        <v>16</v>
      </c>
      <c r="J33" s="8"/>
      <c r="K33" s="8"/>
      <c r="L33" s="8"/>
      <c r="N33" s="30" t="s">
        <v>98</v>
      </c>
      <c r="O33" s="31">
        <f>VLOOKUP($N33,'[1]2024 Sign Ups'!$A$2:$D$100,4,FALSE)</f>
        <v>5</v>
      </c>
      <c r="P33" s="32">
        <v>5</v>
      </c>
      <c r="Q33" s="32">
        <v>6</v>
      </c>
      <c r="R33" s="32">
        <v>7</v>
      </c>
      <c r="S33" s="32">
        <v>3</v>
      </c>
      <c r="T33" s="32">
        <v>6</v>
      </c>
      <c r="U33" s="32">
        <v>6</v>
      </c>
      <c r="V33" s="32">
        <v>6</v>
      </c>
      <c r="W33" s="32">
        <v>4</v>
      </c>
      <c r="X33" s="32">
        <v>6</v>
      </c>
      <c r="Y33" s="33">
        <f t="shared" si="0"/>
        <v>49</v>
      </c>
      <c r="Z33" s="33">
        <f t="shared" si="15"/>
        <v>11</v>
      </c>
      <c r="AA33" s="33">
        <f t="shared" si="1"/>
        <v>38</v>
      </c>
      <c r="AB33" s="34">
        <f>INDEX('[1]2024 Yr Scores.Hdicaps'!$AA$3:$AA$102, MATCH($N33,'[1]2024 Yr Scores.Hdicaps'!$A$3:$A$101,0))</f>
        <v>10.600000000000001</v>
      </c>
      <c r="AC33" s="34">
        <f>INDEX('[1]2024 Yr Scores.Hdicaps'!$AB$3:$AB$102, MATCH($N33,'[1]2024 Yr Scores.Hdicaps'!$A$3:$A$102,0))</f>
        <v>10.600000000000001</v>
      </c>
    </row>
    <row r="34" spans="2:29" ht="15.75" x14ac:dyDescent="0.25">
      <c r="B34" s="27" t="s">
        <v>99</v>
      </c>
      <c r="C34" s="27" t="s">
        <v>27</v>
      </c>
      <c r="D34" s="28" t="s">
        <v>28</v>
      </c>
      <c r="E34" s="29" t="s">
        <v>29</v>
      </c>
      <c r="F34" s="26" t="s">
        <v>100</v>
      </c>
      <c r="G34" s="27" t="s">
        <v>27</v>
      </c>
      <c r="H34" s="28" t="s">
        <v>28</v>
      </c>
      <c r="I34" s="29" t="s">
        <v>29</v>
      </c>
      <c r="J34" s="8"/>
      <c r="K34" s="8"/>
      <c r="L34" s="8"/>
      <c r="N34" s="38" t="s">
        <v>101</v>
      </c>
      <c r="O34" s="31">
        <f>VLOOKUP($N34,'[1]2024 Sign Ups'!$A$2:$D$100,4,FALSE)</f>
        <v>9</v>
      </c>
      <c r="P34" s="32"/>
      <c r="Q34" s="32"/>
      <c r="R34" s="32"/>
      <c r="S34" s="32"/>
      <c r="T34" s="32"/>
      <c r="U34" s="32"/>
      <c r="V34" s="32"/>
      <c r="W34" s="32"/>
      <c r="X34" s="32"/>
      <c r="Y34" s="33" t="str">
        <f t="shared" si="0"/>
        <v/>
      </c>
      <c r="Z34" s="33">
        <f t="shared" si="15"/>
        <v>6</v>
      </c>
      <c r="AA34" s="33" t="str">
        <f t="shared" si="1"/>
        <v xml:space="preserve"> </v>
      </c>
      <c r="AB34" s="34">
        <f>INDEX('[1]2024 Yr Scores.Hdicaps'!$AA$3:$AA$102, MATCH($N34,'[1]2024 Yr Scores.Hdicaps'!$A$3:$A$101,0))</f>
        <v>6.3999999999999986</v>
      </c>
      <c r="AC34" s="34">
        <f>INDEX('[1]2024 Yr Scores.Hdicaps'!$AB$3:$AB$102, MATCH($N34,'[1]2024 Yr Scores.Hdicaps'!$A$3:$A$102,0))</f>
        <v>6.3999999999999986</v>
      </c>
    </row>
    <row r="35" spans="2:29" ht="15.75" x14ac:dyDescent="0.25">
      <c r="B35" s="35" t="s">
        <v>45</v>
      </c>
      <c r="C35" s="36">
        <f t="shared" ref="C35:C44" si="16">INDEX($Y$4:$Y$102,MATCH(B35,$N$4:$N$102,0))</f>
        <v>39</v>
      </c>
      <c r="D35" s="37">
        <f t="shared" ref="D35:D44" si="17">INDEX($Z$4:$Z$102,MATCH(B35,$N$4:$N$102,0))</f>
        <v>8</v>
      </c>
      <c r="E35" s="36">
        <f t="shared" ref="E35:E44" si="18">INDEX($AA$4:$AA$102,MATCH(B35,$N$4:$N$102,0))</f>
        <v>31</v>
      </c>
      <c r="F35" s="35" t="s">
        <v>77</v>
      </c>
      <c r="G35" s="36">
        <f t="shared" ref="G35:G44" si="19">INDEX($Y$4:$Y$102,MATCH(F35,$N$4:$N$102,0))</f>
        <v>39</v>
      </c>
      <c r="H35" s="37">
        <f t="shared" ref="H35:H44" si="20">INDEX($Z$4:$Z$102,MATCH(F35,$N$4:$N$102,0))</f>
        <v>8</v>
      </c>
      <c r="I35" s="36">
        <f t="shared" ref="I35:I44" si="21">INDEX($AA$4:$AA$102,MATCH(F35,$N$4:$N$102,0))</f>
        <v>31</v>
      </c>
      <c r="J35" s="8"/>
      <c r="K35" s="8"/>
      <c r="L35" s="8"/>
      <c r="N35" s="30" t="s">
        <v>35</v>
      </c>
      <c r="O35" s="31">
        <f>VLOOKUP($N35,'[1]2024 Sign Ups'!$A$2:$D$100,4,FALSE)</f>
        <v>1</v>
      </c>
      <c r="P35" s="32">
        <v>4</v>
      </c>
      <c r="Q35" s="32">
        <v>4</v>
      </c>
      <c r="R35" s="32">
        <v>6</v>
      </c>
      <c r="S35" s="32">
        <v>4</v>
      </c>
      <c r="T35" s="32">
        <v>4</v>
      </c>
      <c r="U35" s="32">
        <v>4</v>
      </c>
      <c r="V35" s="32">
        <v>5</v>
      </c>
      <c r="W35" s="32">
        <v>3</v>
      </c>
      <c r="X35" s="32">
        <v>4</v>
      </c>
      <c r="Y35" s="33">
        <f t="shared" si="0"/>
        <v>38</v>
      </c>
      <c r="Z35" s="33">
        <f t="shared" si="15"/>
        <v>7</v>
      </c>
      <c r="AA35" s="33">
        <f t="shared" si="1"/>
        <v>31</v>
      </c>
      <c r="AB35" s="34">
        <f>INDEX('[1]2024 Yr Scores.Hdicaps'!$AA$3:$AA$102, MATCH($N35,'[1]2024 Yr Scores.Hdicaps'!$A$3:$A$101,0))</f>
        <v>7.2000000000000028</v>
      </c>
      <c r="AC35" s="34">
        <f>INDEX('[1]2024 Yr Scores.Hdicaps'!$AB$3:$AB$102, MATCH($N35,'[1]2024 Yr Scores.Hdicaps'!$A$3:$A$102,0))</f>
        <v>6</v>
      </c>
    </row>
    <row r="36" spans="2:29" ht="15.75" x14ac:dyDescent="0.25">
      <c r="B36" s="35" t="s">
        <v>90</v>
      </c>
      <c r="C36" s="36">
        <f t="shared" si="16"/>
        <v>48</v>
      </c>
      <c r="D36" s="36">
        <f t="shared" si="17"/>
        <v>17</v>
      </c>
      <c r="E36" s="36">
        <f t="shared" si="18"/>
        <v>31</v>
      </c>
      <c r="F36" s="35" t="s">
        <v>39</v>
      </c>
      <c r="G36" s="36">
        <f t="shared" si="19"/>
        <v>48</v>
      </c>
      <c r="H36" s="36">
        <f t="shared" si="20"/>
        <v>16</v>
      </c>
      <c r="I36" s="36">
        <f t="shared" si="21"/>
        <v>32</v>
      </c>
      <c r="J36" s="8"/>
      <c r="K36" s="8"/>
      <c r="L36" s="8"/>
      <c r="N36" s="30" t="s">
        <v>102</v>
      </c>
      <c r="O36" s="31">
        <f>VLOOKUP($N36,'[1]2024 Sign Ups'!$A$2:$D$100,4,FALSE)</f>
        <v>10</v>
      </c>
      <c r="P36" s="32"/>
      <c r="Q36" s="32"/>
      <c r="R36" s="32"/>
      <c r="S36" s="32"/>
      <c r="T36" s="32"/>
      <c r="U36" s="32"/>
      <c r="V36" s="32"/>
      <c r="W36" s="32"/>
      <c r="X36" s="32"/>
      <c r="Y36" s="33" t="str">
        <f t="shared" si="0"/>
        <v/>
      </c>
      <c r="Z36" s="33">
        <f t="shared" si="15"/>
        <v>6</v>
      </c>
      <c r="AA36" s="33" t="str">
        <f t="shared" si="1"/>
        <v xml:space="preserve"> </v>
      </c>
      <c r="AB36" s="34">
        <f>INDEX('[1]2024 Yr Scores.Hdicaps'!$AA$3:$AA$102, MATCH($N36,'[1]2024 Yr Scores.Hdicaps'!$A$3:$A$101,0))</f>
        <v>5.8000000000000043</v>
      </c>
      <c r="AC36" s="34">
        <f>INDEX('[1]2024 Yr Scores.Hdicaps'!$AB$3:$AB$102, MATCH($N36,'[1]2024 Yr Scores.Hdicaps'!$A$3:$A$102,0))</f>
        <v>5.8000000000000043</v>
      </c>
    </row>
    <row r="37" spans="2:29" ht="15.75" x14ac:dyDescent="0.25">
      <c r="B37" s="35" t="s">
        <v>103</v>
      </c>
      <c r="C37" s="36">
        <f t="shared" si="16"/>
        <v>40</v>
      </c>
      <c r="D37" s="36">
        <f t="shared" si="17"/>
        <v>6</v>
      </c>
      <c r="E37" s="36">
        <f t="shared" si="18"/>
        <v>34</v>
      </c>
      <c r="F37" s="35" t="s">
        <v>104</v>
      </c>
      <c r="G37" s="36">
        <f t="shared" si="19"/>
        <v>42</v>
      </c>
      <c r="H37" s="36">
        <f t="shared" si="20"/>
        <v>9</v>
      </c>
      <c r="I37" s="36">
        <f t="shared" si="21"/>
        <v>33</v>
      </c>
      <c r="J37" s="8"/>
      <c r="K37" s="8"/>
      <c r="L37" s="8"/>
      <c r="N37" s="30" t="s">
        <v>105</v>
      </c>
      <c r="O37" s="31">
        <f>VLOOKUP($N37,'[1]2024 Sign Ups'!$A$2:$D$100,4,FALSE)</f>
        <v>6</v>
      </c>
      <c r="P37" s="32">
        <v>6</v>
      </c>
      <c r="Q37" s="32">
        <v>5</v>
      </c>
      <c r="R37" s="32">
        <v>5</v>
      </c>
      <c r="S37" s="32">
        <v>3</v>
      </c>
      <c r="T37" s="32">
        <v>4</v>
      </c>
      <c r="U37" s="32">
        <v>4</v>
      </c>
      <c r="V37" s="32">
        <v>6</v>
      </c>
      <c r="W37" s="32">
        <v>4</v>
      </c>
      <c r="X37" s="32">
        <v>6</v>
      </c>
      <c r="Y37" s="33">
        <f t="shared" si="0"/>
        <v>43</v>
      </c>
      <c r="Z37" s="33">
        <f t="shared" si="15"/>
        <v>7</v>
      </c>
      <c r="AA37" s="33">
        <f t="shared" si="1"/>
        <v>36</v>
      </c>
      <c r="AB37" s="34">
        <f>INDEX('[1]2024 Yr Scores.Hdicaps'!$AA$3:$AA$102, MATCH($N37,'[1]2024 Yr Scores.Hdicaps'!$A$3:$A$101,0))</f>
        <v>7</v>
      </c>
      <c r="AC37" s="34">
        <f>INDEX('[1]2024 Yr Scores.Hdicaps'!$AB$3:$AB$102, MATCH($N37,'[1]2024 Yr Scores.Hdicaps'!$A$3:$A$102,0))</f>
        <v>6.6000000000000014</v>
      </c>
    </row>
    <row r="38" spans="2:29" ht="15.75" x14ac:dyDescent="0.25">
      <c r="B38" s="35" t="s">
        <v>106</v>
      </c>
      <c r="C38" s="36">
        <f t="shared" si="16"/>
        <v>47</v>
      </c>
      <c r="D38" s="36">
        <f t="shared" si="17"/>
        <v>13</v>
      </c>
      <c r="E38" s="36">
        <f t="shared" si="18"/>
        <v>34</v>
      </c>
      <c r="F38" s="35" t="s">
        <v>107</v>
      </c>
      <c r="G38" s="36">
        <f t="shared" si="19"/>
        <v>46</v>
      </c>
      <c r="H38" s="36">
        <f t="shared" si="20"/>
        <v>9</v>
      </c>
      <c r="I38" s="36">
        <f t="shared" si="21"/>
        <v>37</v>
      </c>
      <c r="J38" s="8"/>
      <c r="K38" s="8"/>
      <c r="L38" s="8"/>
      <c r="N38" s="30" t="s">
        <v>55</v>
      </c>
      <c r="O38" s="31">
        <f>VLOOKUP($N38,'[1]2024 Sign Ups'!$A$2:$D$100,4,FALSE)</f>
        <v>1</v>
      </c>
      <c r="P38" s="32"/>
      <c r="Q38" s="32"/>
      <c r="R38" s="32"/>
      <c r="S38" s="32"/>
      <c r="T38" s="32"/>
      <c r="U38" s="32"/>
      <c r="V38" s="32"/>
      <c r="W38" s="32"/>
      <c r="X38" s="32"/>
      <c r="Y38" s="33" t="str">
        <f t="shared" si="0"/>
        <v/>
      </c>
      <c r="Z38" s="33">
        <f t="shared" si="15"/>
        <v>8</v>
      </c>
      <c r="AA38" s="33" t="str">
        <f t="shared" si="1"/>
        <v xml:space="preserve"> </v>
      </c>
      <c r="AB38" s="34">
        <f>INDEX('[1]2024 Yr Scores.Hdicaps'!$AA$3:$AA$102, MATCH($N38,'[1]2024 Yr Scores.Hdicaps'!$A$3:$A$101,0))</f>
        <v>8.2000000000000028</v>
      </c>
      <c r="AC38" s="34">
        <f>INDEX('[1]2024 Yr Scores.Hdicaps'!$AB$3:$AB$102, MATCH($N38,'[1]2024 Yr Scores.Hdicaps'!$A$3:$A$102,0))</f>
        <v>8.2000000000000028</v>
      </c>
    </row>
    <row r="39" spans="2:29" ht="15.75" x14ac:dyDescent="0.25">
      <c r="B39" s="35" t="s">
        <v>108</v>
      </c>
      <c r="C39" s="36">
        <f t="shared" si="16"/>
        <v>38</v>
      </c>
      <c r="D39" s="36">
        <f t="shared" si="17"/>
        <v>3</v>
      </c>
      <c r="E39" s="36">
        <f t="shared" si="18"/>
        <v>35</v>
      </c>
      <c r="F39" s="35" t="s">
        <v>98</v>
      </c>
      <c r="G39" s="36">
        <f t="shared" si="19"/>
        <v>49</v>
      </c>
      <c r="H39" s="36">
        <f t="shared" si="20"/>
        <v>11</v>
      </c>
      <c r="I39" s="36">
        <f t="shared" si="21"/>
        <v>38</v>
      </c>
      <c r="J39" s="8"/>
      <c r="K39" s="8"/>
      <c r="L39" s="8"/>
      <c r="N39" s="30" t="s">
        <v>109</v>
      </c>
      <c r="O39" s="31">
        <f>VLOOKUP($N39,'[1]2024 Sign Ups'!$A$2:$D$100,4,FALSE)</f>
        <v>10</v>
      </c>
      <c r="P39" s="32">
        <v>4</v>
      </c>
      <c r="Q39" s="32">
        <v>5</v>
      </c>
      <c r="R39" s="32">
        <v>4</v>
      </c>
      <c r="S39" s="32">
        <v>3</v>
      </c>
      <c r="T39" s="32">
        <v>5</v>
      </c>
      <c r="U39" s="32">
        <v>5</v>
      </c>
      <c r="V39" s="32">
        <v>8</v>
      </c>
      <c r="W39" s="32">
        <v>3</v>
      </c>
      <c r="X39" s="32">
        <v>5</v>
      </c>
      <c r="Y39" s="33">
        <f t="shared" si="0"/>
        <v>42</v>
      </c>
      <c r="Z39" s="33">
        <f t="shared" si="15"/>
        <v>7</v>
      </c>
      <c r="AA39" s="33">
        <f t="shared" si="1"/>
        <v>35</v>
      </c>
      <c r="AB39" s="34">
        <f>INDEX('[1]2024 Yr Scores.Hdicaps'!$AA$3:$AA$102, MATCH($N39,'[1]2024 Yr Scores.Hdicaps'!$A$3:$A$101,0))</f>
        <v>6.8000000000000043</v>
      </c>
      <c r="AC39" s="34">
        <f>INDEX('[1]2024 Yr Scores.Hdicaps'!$AB$3:$AB$102, MATCH($N39,'[1]2024 Yr Scores.Hdicaps'!$A$3:$A$102,0))</f>
        <v>6.3999999999999986</v>
      </c>
    </row>
    <row r="40" spans="2:29" ht="15.75" x14ac:dyDescent="0.25">
      <c r="B40" s="35" t="s">
        <v>63</v>
      </c>
      <c r="C40" s="36">
        <f t="shared" si="16"/>
        <v>49</v>
      </c>
      <c r="D40" s="36">
        <f t="shared" si="17"/>
        <v>13</v>
      </c>
      <c r="E40" s="36">
        <f t="shared" si="18"/>
        <v>36</v>
      </c>
      <c r="F40" s="35" t="s">
        <v>110</v>
      </c>
      <c r="G40" s="36">
        <f t="shared" si="19"/>
        <v>42</v>
      </c>
      <c r="H40" s="36">
        <f t="shared" si="20"/>
        <v>3</v>
      </c>
      <c r="I40" s="36">
        <f t="shared" si="21"/>
        <v>39</v>
      </c>
      <c r="J40" s="8"/>
      <c r="K40" s="8"/>
      <c r="L40" s="8"/>
      <c r="N40" s="30" t="s">
        <v>111</v>
      </c>
      <c r="O40" s="31">
        <f>VLOOKUP($N40,'[1]2024 Sign Ups'!$A$2:$D$100,4,FALSE)</f>
        <v>9</v>
      </c>
      <c r="P40" s="32"/>
      <c r="Q40" s="32"/>
      <c r="R40" s="32"/>
      <c r="S40" s="32"/>
      <c r="T40" s="32"/>
      <c r="U40" s="32"/>
      <c r="V40" s="32"/>
      <c r="W40" s="32"/>
      <c r="X40" s="32"/>
      <c r="Y40" s="33" t="str">
        <f t="shared" si="0"/>
        <v/>
      </c>
      <c r="Z40" s="33">
        <f t="shared" si="15"/>
        <v>11</v>
      </c>
      <c r="AA40" s="33" t="str">
        <f t="shared" si="1"/>
        <v xml:space="preserve"> </v>
      </c>
      <c r="AB40" s="34">
        <f>INDEX('[1]2024 Yr Scores.Hdicaps'!$AA$3:$AA$102, MATCH($N40,'[1]2024 Yr Scores.Hdicaps'!$A$3:$A$101,0))</f>
        <v>10.800000000000004</v>
      </c>
      <c r="AC40" s="34">
        <f>INDEX('[1]2024 Yr Scores.Hdicaps'!$AB$3:$AB$102, MATCH($N40,'[1]2024 Yr Scores.Hdicaps'!$A$3:$A$102,0))</f>
        <v>10.800000000000004</v>
      </c>
    </row>
    <row r="41" spans="2:29" ht="15.75" x14ac:dyDescent="0.25">
      <c r="B41" s="41" t="s">
        <v>105</v>
      </c>
      <c r="C41" s="31">
        <f t="shared" si="16"/>
        <v>43</v>
      </c>
      <c r="D41" s="31">
        <f t="shared" si="17"/>
        <v>7</v>
      </c>
      <c r="E41" s="31">
        <f t="shared" si="18"/>
        <v>36</v>
      </c>
      <c r="F41" s="41" t="s">
        <v>112</v>
      </c>
      <c r="G41" s="31">
        <f t="shared" si="19"/>
        <v>40</v>
      </c>
      <c r="H41" s="31">
        <f t="shared" si="20"/>
        <v>1</v>
      </c>
      <c r="I41" s="31">
        <f t="shared" si="21"/>
        <v>39</v>
      </c>
      <c r="J41" s="8"/>
      <c r="K41" s="8"/>
      <c r="L41" s="8"/>
      <c r="N41" s="38" t="s">
        <v>33</v>
      </c>
      <c r="O41" s="31">
        <f>VLOOKUP($N41,'[1]2024 Sign Ups'!$A$2:$D$100,4,FALSE)</f>
        <v>7</v>
      </c>
      <c r="P41" s="32">
        <v>6</v>
      </c>
      <c r="Q41" s="32">
        <v>5</v>
      </c>
      <c r="R41" s="32">
        <v>6</v>
      </c>
      <c r="S41" s="32">
        <v>3</v>
      </c>
      <c r="T41" s="32">
        <v>6</v>
      </c>
      <c r="U41" s="32">
        <v>4</v>
      </c>
      <c r="V41" s="32">
        <v>7</v>
      </c>
      <c r="W41" s="32">
        <v>4</v>
      </c>
      <c r="X41" s="32">
        <v>7</v>
      </c>
      <c r="Y41" s="33">
        <f t="shared" si="0"/>
        <v>48</v>
      </c>
      <c r="Z41" s="33">
        <f t="shared" si="15"/>
        <v>14</v>
      </c>
      <c r="AA41" s="33">
        <f t="shared" si="1"/>
        <v>34</v>
      </c>
      <c r="AB41" s="34">
        <f>INDEX('[1]2024 Yr Scores.Hdicaps'!$AA$3:$AA$102, MATCH($N41,'[1]2024 Yr Scores.Hdicaps'!$A$3:$A$101,0))</f>
        <v>13.600000000000001</v>
      </c>
      <c r="AC41" s="34">
        <f>INDEX('[1]2024 Yr Scores.Hdicaps'!$AB$3:$AB$102, MATCH($N41,'[1]2024 Yr Scores.Hdicaps'!$A$3:$A$102,0))</f>
        <v>13.399999999999999</v>
      </c>
    </row>
    <row r="42" spans="2:29" ht="15.75" x14ac:dyDescent="0.25">
      <c r="B42" s="41" t="s">
        <v>113</v>
      </c>
      <c r="C42" s="31">
        <f t="shared" si="16"/>
        <v>53</v>
      </c>
      <c r="D42" s="31">
        <f t="shared" si="17"/>
        <v>17</v>
      </c>
      <c r="E42" s="31">
        <f t="shared" si="18"/>
        <v>36</v>
      </c>
      <c r="F42" s="41" t="s">
        <v>82</v>
      </c>
      <c r="G42" s="31">
        <f t="shared" si="19"/>
        <v>44</v>
      </c>
      <c r="H42" s="31">
        <f t="shared" si="20"/>
        <v>5</v>
      </c>
      <c r="I42" s="31">
        <f t="shared" si="21"/>
        <v>39</v>
      </c>
      <c r="J42" s="8"/>
      <c r="K42" s="8"/>
      <c r="L42" s="8"/>
      <c r="N42" s="30" t="s">
        <v>44</v>
      </c>
      <c r="O42" s="31">
        <f>VLOOKUP($N42,'[1]2024 Sign Ups'!$A$2:$D$100,4,FALSE)</f>
        <v>7</v>
      </c>
      <c r="P42" s="32">
        <v>5</v>
      </c>
      <c r="Q42" s="32">
        <v>5</v>
      </c>
      <c r="R42" s="32">
        <v>5</v>
      </c>
      <c r="S42" s="32">
        <v>3</v>
      </c>
      <c r="T42" s="32">
        <v>5</v>
      </c>
      <c r="U42" s="32">
        <v>5</v>
      </c>
      <c r="V42" s="32">
        <v>8</v>
      </c>
      <c r="W42" s="32">
        <v>5</v>
      </c>
      <c r="X42" s="32">
        <v>5</v>
      </c>
      <c r="Y42" s="33">
        <f t="shared" si="0"/>
        <v>46</v>
      </c>
      <c r="Z42" s="33">
        <f t="shared" si="15"/>
        <v>10</v>
      </c>
      <c r="AA42" s="33">
        <f t="shared" si="1"/>
        <v>36</v>
      </c>
      <c r="AB42" s="34">
        <f>INDEX('[1]2024 Yr Scores.Hdicaps'!$AA$3:$AA$102, MATCH($N42,'[1]2024 Yr Scores.Hdicaps'!$A$3:$A$101,0))</f>
        <v>9.9750000000000014</v>
      </c>
      <c r="AC42" s="34">
        <f>INDEX('[1]2024 Yr Scores.Hdicaps'!$AB$3:$AB$102, MATCH($N42,'[1]2024 Yr Scores.Hdicaps'!$A$3:$A$102,0))</f>
        <v>9.6000000000000014</v>
      </c>
    </row>
    <row r="43" spans="2:29" ht="15.75" x14ac:dyDescent="0.25">
      <c r="B43" s="41" t="s">
        <v>92</v>
      </c>
      <c r="C43" s="31">
        <f t="shared" si="16"/>
        <v>39</v>
      </c>
      <c r="D43" s="31">
        <f t="shared" si="17"/>
        <v>2</v>
      </c>
      <c r="E43" s="31">
        <f t="shared" si="18"/>
        <v>37</v>
      </c>
      <c r="F43" s="41" t="s">
        <v>114</v>
      </c>
      <c r="G43" s="31">
        <f t="shared" si="19"/>
        <v>51</v>
      </c>
      <c r="H43" s="31">
        <f t="shared" si="20"/>
        <v>11</v>
      </c>
      <c r="I43" s="31">
        <f t="shared" si="21"/>
        <v>40</v>
      </c>
      <c r="J43" s="8"/>
      <c r="K43" s="8"/>
      <c r="L43" s="8"/>
      <c r="N43" s="38" t="s">
        <v>38</v>
      </c>
      <c r="O43" s="31">
        <f>VLOOKUP($N43,'[1]2024 Sign Ups'!$A$2:$D$100,4,FALSE)</f>
        <v>1</v>
      </c>
      <c r="P43" s="32">
        <v>4</v>
      </c>
      <c r="Q43" s="32">
        <v>4</v>
      </c>
      <c r="R43" s="32">
        <v>5</v>
      </c>
      <c r="S43" s="32">
        <v>4</v>
      </c>
      <c r="T43" s="32">
        <v>4</v>
      </c>
      <c r="U43" s="32">
        <v>4</v>
      </c>
      <c r="V43" s="32">
        <v>5</v>
      </c>
      <c r="W43" s="32">
        <v>4</v>
      </c>
      <c r="X43" s="32">
        <v>5</v>
      </c>
      <c r="Y43" s="33">
        <f t="shared" si="0"/>
        <v>39</v>
      </c>
      <c r="Z43" s="33">
        <f t="shared" si="15"/>
        <v>5</v>
      </c>
      <c r="AA43" s="33">
        <f t="shared" si="1"/>
        <v>34</v>
      </c>
      <c r="AB43" s="34">
        <f>INDEX('[1]2024 Yr Scores.Hdicaps'!$AA$3:$AA$102, MATCH($N43,'[1]2024 Yr Scores.Hdicaps'!$A$3:$A$101,0))</f>
        <v>4.6000000000000014</v>
      </c>
      <c r="AC43" s="34">
        <f>INDEX('[1]2024 Yr Scores.Hdicaps'!$AB$3:$AB$102, MATCH($N43,'[1]2024 Yr Scores.Hdicaps'!$A$3:$A$102,0))</f>
        <v>4.2000000000000028</v>
      </c>
    </row>
    <row r="44" spans="2:29" ht="15.75" x14ac:dyDescent="0.25">
      <c r="B44" s="41" t="s">
        <v>115</v>
      </c>
      <c r="C44" s="31">
        <f t="shared" si="16"/>
        <v>48</v>
      </c>
      <c r="D44" s="31">
        <f t="shared" si="17"/>
        <v>11</v>
      </c>
      <c r="E44" s="31">
        <f t="shared" si="18"/>
        <v>37</v>
      </c>
      <c r="F44" s="41" t="s">
        <v>116</v>
      </c>
      <c r="G44" s="31">
        <f t="shared" si="19"/>
        <v>55</v>
      </c>
      <c r="H44" s="31">
        <f t="shared" si="20"/>
        <v>9</v>
      </c>
      <c r="I44" s="31">
        <f t="shared" si="21"/>
        <v>46</v>
      </c>
      <c r="J44" s="8"/>
      <c r="K44" s="8"/>
      <c r="L44" s="8"/>
      <c r="N44" s="30" t="s">
        <v>86</v>
      </c>
      <c r="O44" s="31">
        <f>VLOOKUP($N44,'[1]2024 Sign Ups'!$A$2:$D$100,4,FALSE)</f>
        <v>2</v>
      </c>
      <c r="P44" s="32">
        <v>6</v>
      </c>
      <c r="Q44" s="32">
        <v>5</v>
      </c>
      <c r="R44" s="32">
        <v>6</v>
      </c>
      <c r="S44" s="32">
        <v>4</v>
      </c>
      <c r="T44" s="32">
        <v>5</v>
      </c>
      <c r="U44" s="32">
        <v>5</v>
      </c>
      <c r="V44" s="32">
        <v>6</v>
      </c>
      <c r="W44" s="32">
        <v>3</v>
      </c>
      <c r="X44" s="32">
        <v>4</v>
      </c>
      <c r="Y44" s="33">
        <f t="shared" si="0"/>
        <v>44</v>
      </c>
      <c r="Z44" s="33">
        <f t="shared" si="15"/>
        <v>7</v>
      </c>
      <c r="AA44" s="33">
        <f t="shared" si="1"/>
        <v>37</v>
      </c>
      <c r="AB44" s="34">
        <f>INDEX('[1]2024 Yr Scores.Hdicaps'!$AA$3:$AA$102, MATCH($N44,'[1]2024 Yr Scores.Hdicaps'!$A$3:$A$101,0))</f>
        <v>7.3000000000000043</v>
      </c>
      <c r="AC44" s="34">
        <f>INDEX('[1]2024 Yr Scores.Hdicaps'!$AB$3:$AB$102, MATCH($N44,'[1]2024 Yr Scores.Hdicaps'!$A$3:$A$102,0))</f>
        <v>7.3500000000000014</v>
      </c>
    </row>
    <row r="45" spans="2:29" ht="18" customHeight="1" x14ac:dyDescent="0.25">
      <c r="B45" s="42" t="s">
        <v>59</v>
      </c>
      <c r="C45" s="43"/>
      <c r="D45" s="44">
        <f>AVERAGE(D35:D41)</f>
        <v>9.5714285714285712</v>
      </c>
      <c r="E45" s="45">
        <f>SUM(E35:E40)</f>
        <v>201</v>
      </c>
      <c r="F45" s="42" t="s">
        <v>59</v>
      </c>
      <c r="G45" s="43"/>
      <c r="H45" s="44">
        <f>AVERAGE(H35:H41)</f>
        <v>8.1428571428571423</v>
      </c>
      <c r="I45" s="46">
        <f>SUM(I35:I40)</f>
        <v>210</v>
      </c>
      <c r="J45" s="8"/>
      <c r="K45" s="8"/>
      <c r="L45" s="8"/>
      <c r="N45" s="30" t="s">
        <v>117</v>
      </c>
      <c r="O45" s="31">
        <f>VLOOKUP($N45,'[1]2024 Sign Ups'!$A$2:$D$100,4,FALSE)</f>
        <v>3</v>
      </c>
      <c r="P45" s="32">
        <v>6</v>
      </c>
      <c r="Q45" s="32">
        <v>4</v>
      </c>
      <c r="R45" s="32">
        <v>5</v>
      </c>
      <c r="S45" s="32">
        <v>3</v>
      </c>
      <c r="T45" s="32">
        <v>4</v>
      </c>
      <c r="U45" s="32">
        <v>4</v>
      </c>
      <c r="V45" s="32">
        <v>7</v>
      </c>
      <c r="W45" s="32">
        <v>3</v>
      </c>
      <c r="X45" s="32">
        <v>5</v>
      </c>
      <c r="Y45" s="33">
        <f t="shared" si="0"/>
        <v>41</v>
      </c>
      <c r="Z45" s="33">
        <f t="shared" si="15"/>
        <v>1</v>
      </c>
      <c r="AA45" s="33">
        <f t="shared" si="1"/>
        <v>40</v>
      </c>
      <c r="AB45" s="34">
        <f>INDEX('[1]2024 Yr Scores.Hdicaps'!$AA$3:$AA$102, MATCH($N45,'[1]2024 Yr Scores.Hdicaps'!$A$3:$A$101,0))</f>
        <v>0.60000000000000142</v>
      </c>
      <c r="AC45" s="34">
        <f>INDEX('[1]2024 Yr Scores.Hdicaps'!$AB$3:$AB$102, MATCH($N45,'[1]2024 Yr Scores.Hdicaps'!$A$3:$A$102,0))</f>
        <v>0.60000000000000142</v>
      </c>
    </row>
    <row r="46" spans="2:29" ht="15.75" customHeight="1" x14ac:dyDescent="0.25">
      <c r="B46" s="42" t="s">
        <v>61</v>
      </c>
      <c r="C46" s="43"/>
      <c r="D46" s="44"/>
      <c r="E46" s="36">
        <f>E45-SUM($H$1*6)</f>
        <v>-9</v>
      </c>
      <c r="F46" s="42" t="s">
        <v>61</v>
      </c>
      <c r="G46" s="43"/>
      <c r="H46" s="44"/>
      <c r="I46" s="31">
        <f>I45-SUM($H$1*6)</f>
        <v>0</v>
      </c>
      <c r="J46" s="8"/>
      <c r="K46" s="8"/>
      <c r="L46" s="8"/>
      <c r="N46" s="30" t="s">
        <v>118</v>
      </c>
      <c r="O46" s="31">
        <f>VLOOKUP($N46,'[1]2024 Sign Ups'!$A$2:$D$100,4,FALSE)</f>
        <v>9</v>
      </c>
      <c r="P46" s="32">
        <v>4</v>
      </c>
      <c r="Q46" s="32">
        <v>5</v>
      </c>
      <c r="R46" s="32">
        <v>5</v>
      </c>
      <c r="S46" s="32">
        <v>3</v>
      </c>
      <c r="T46" s="32">
        <v>4</v>
      </c>
      <c r="U46" s="32">
        <v>4</v>
      </c>
      <c r="V46" s="32">
        <v>5</v>
      </c>
      <c r="W46" s="32">
        <v>4</v>
      </c>
      <c r="X46" s="32">
        <v>3</v>
      </c>
      <c r="Y46" s="33">
        <f t="shared" si="0"/>
        <v>37</v>
      </c>
      <c r="Z46" s="33">
        <f t="shared" si="15"/>
        <v>6</v>
      </c>
      <c r="AA46" s="33">
        <f t="shared" si="1"/>
        <v>31</v>
      </c>
      <c r="AB46" s="34">
        <f>INDEX('[1]2024 Yr Scores.Hdicaps'!$AA$3:$AA$102, MATCH($N46,'[1]2024 Yr Scores.Hdicaps'!$A$3:$A$101,0))</f>
        <v>6</v>
      </c>
      <c r="AC46" s="34">
        <f>INDEX('[1]2024 Yr Scores.Hdicaps'!$AB$3:$AB$102, MATCH($N46,'[1]2024 Yr Scores.Hdicaps'!$A$3:$A$102,0))</f>
        <v>4.8000000000000043</v>
      </c>
    </row>
    <row r="47" spans="2:29" ht="15.75" x14ac:dyDescent="0.25">
      <c r="B47" s="47"/>
      <c r="C47" s="48"/>
      <c r="D47" s="49"/>
      <c r="E47" s="50"/>
      <c r="F47" s="47"/>
      <c r="G47" s="48"/>
      <c r="H47" s="49"/>
      <c r="I47" s="50"/>
      <c r="J47" s="8"/>
      <c r="K47" s="8"/>
      <c r="L47" s="8"/>
      <c r="N47" s="30" t="s">
        <v>36</v>
      </c>
      <c r="O47" s="31">
        <f>VLOOKUP($N47,'[1]2024 Sign Ups'!$A$2:$D$100,4,FALSE)</f>
        <v>7</v>
      </c>
      <c r="P47" s="32">
        <v>5</v>
      </c>
      <c r="Q47" s="32">
        <v>4</v>
      </c>
      <c r="R47" s="32">
        <v>5</v>
      </c>
      <c r="S47" s="32">
        <v>4</v>
      </c>
      <c r="T47" s="32">
        <v>4</v>
      </c>
      <c r="U47" s="32">
        <v>5</v>
      </c>
      <c r="V47" s="32">
        <v>7</v>
      </c>
      <c r="W47" s="32">
        <v>2</v>
      </c>
      <c r="X47" s="32">
        <v>5</v>
      </c>
      <c r="Y47" s="33">
        <f t="shared" si="0"/>
        <v>41</v>
      </c>
      <c r="Z47" s="33">
        <f t="shared" si="15"/>
        <v>6</v>
      </c>
      <c r="AA47" s="33">
        <f t="shared" si="1"/>
        <v>35</v>
      </c>
      <c r="AB47" s="34">
        <f>INDEX('[1]2024 Yr Scores.Hdicaps'!$AA$3:$AA$102, MATCH($N47,'[1]2024 Yr Scores.Hdicaps'!$A$3:$A$101,0))</f>
        <v>6</v>
      </c>
      <c r="AC47" s="34">
        <f>INDEX('[1]2024 Yr Scores.Hdicaps'!$AB$3:$AB$102, MATCH($N47,'[1]2024 Yr Scores.Hdicaps'!$A$3:$A$102,0))</f>
        <v>5.3999999999999986</v>
      </c>
    </row>
    <row r="48" spans="2:29" ht="15.75" x14ac:dyDescent="0.25">
      <c r="B48" s="19" t="s">
        <v>119</v>
      </c>
      <c r="C48" s="19"/>
      <c r="D48" s="20" t="s">
        <v>18</v>
      </c>
      <c r="E48" s="21" t="s">
        <v>16</v>
      </c>
      <c r="F48" s="19" t="s">
        <v>120</v>
      </c>
      <c r="G48" s="19"/>
      <c r="H48" s="20" t="s">
        <v>18</v>
      </c>
      <c r="I48" s="21" t="s">
        <v>16</v>
      </c>
      <c r="J48" s="8"/>
      <c r="K48" s="8"/>
      <c r="L48" s="8"/>
      <c r="N48" s="30" t="s">
        <v>121</v>
      </c>
      <c r="O48" s="31">
        <f>VLOOKUP($N48,'[1]2024 Sign Ups'!$A$2:$D$100,4,FALSE)</f>
        <v>9</v>
      </c>
      <c r="P48" s="32">
        <v>4</v>
      </c>
      <c r="Q48" s="32">
        <v>6</v>
      </c>
      <c r="R48" s="32">
        <v>4</v>
      </c>
      <c r="S48" s="32">
        <v>4</v>
      </c>
      <c r="T48" s="32">
        <v>4</v>
      </c>
      <c r="U48" s="32">
        <v>5</v>
      </c>
      <c r="V48" s="32">
        <v>6</v>
      </c>
      <c r="W48" s="32">
        <v>3</v>
      </c>
      <c r="X48" s="32">
        <v>4</v>
      </c>
      <c r="Y48" s="33">
        <f t="shared" si="0"/>
        <v>40</v>
      </c>
      <c r="Z48" s="33">
        <f t="shared" si="15"/>
        <v>3</v>
      </c>
      <c r="AA48" s="33">
        <f t="shared" si="1"/>
        <v>37</v>
      </c>
      <c r="AB48" s="34">
        <f>INDEX('[1]2024 Yr Scores.Hdicaps'!$AA$3:$AA$102, MATCH($N48,'[1]2024 Yr Scores.Hdicaps'!$A$3:$A$101,0))</f>
        <v>3.3187500000000014</v>
      </c>
      <c r="AC48" s="34">
        <f>INDEX('[1]2024 Yr Scores.Hdicaps'!$AB$3:$AB$102, MATCH($N48,'[1]2024 Yr Scores.Hdicaps'!$A$3:$A$102,0))</f>
        <v>3.3187500000000014</v>
      </c>
    </row>
    <row r="49" spans="2:29" ht="15.75" x14ac:dyDescent="0.25">
      <c r="B49" s="26" t="s">
        <v>122</v>
      </c>
      <c r="C49" s="27" t="s">
        <v>27</v>
      </c>
      <c r="D49" s="28" t="s">
        <v>28</v>
      </c>
      <c r="E49" s="29" t="s">
        <v>29</v>
      </c>
      <c r="F49" s="27" t="s">
        <v>123</v>
      </c>
      <c r="G49" s="27" t="s">
        <v>27</v>
      </c>
      <c r="H49" s="28" t="s">
        <v>28</v>
      </c>
      <c r="I49" s="29" t="s">
        <v>29</v>
      </c>
      <c r="J49" s="8"/>
      <c r="K49" s="8"/>
      <c r="L49" s="8"/>
      <c r="N49" s="30" t="s">
        <v>108</v>
      </c>
      <c r="O49" s="31">
        <f>VLOOKUP($N49,'[1]2024 Sign Ups'!$A$2:$D$100,4,FALSE)</f>
        <v>6</v>
      </c>
      <c r="P49" s="32">
        <v>4</v>
      </c>
      <c r="Q49" s="32">
        <v>6</v>
      </c>
      <c r="R49" s="32">
        <v>4</v>
      </c>
      <c r="S49" s="32">
        <v>4</v>
      </c>
      <c r="T49" s="32">
        <v>4</v>
      </c>
      <c r="U49" s="32">
        <v>4</v>
      </c>
      <c r="V49" s="32">
        <v>5</v>
      </c>
      <c r="W49" s="32">
        <v>2</v>
      </c>
      <c r="X49" s="32">
        <v>5</v>
      </c>
      <c r="Y49" s="33">
        <f t="shared" si="0"/>
        <v>38</v>
      </c>
      <c r="Z49" s="33">
        <f t="shared" si="15"/>
        <v>3</v>
      </c>
      <c r="AA49" s="33">
        <f t="shared" si="1"/>
        <v>35</v>
      </c>
      <c r="AB49" s="34">
        <f>INDEX('[1]2024 Yr Scores.Hdicaps'!$AA$3:$AA$102, MATCH($N49,'[1]2024 Yr Scores.Hdicaps'!$A$3:$A$101,0))</f>
        <v>3.2000000000000028</v>
      </c>
      <c r="AC49" s="34">
        <f>INDEX('[1]2024 Yr Scores.Hdicaps'!$AB$3:$AB$102, MATCH($N49,'[1]2024 Yr Scores.Hdicaps'!$A$3:$A$102,0))</f>
        <v>2.6000000000000014</v>
      </c>
    </row>
    <row r="50" spans="2:29" ht="15.75" x14ac:dyDescent="0.25">
      <c r="B50" s="35" t="s">
        <v>95</v>
      </c>
      <c r="C50" s="36">
        <f t="shared" ref="C50:C59" si="22">INDEX($Y$4:$Y$102,MATCH(B50,$N$4:$N$102,0))</f>
        <v>41</v>
      </c>
      <c r="D50" s="36">
        <f t="shared" ref="D50:D59" si="23">INDEX($Z$4:$Z$102,MATCH(B50,$N$4:$N$102,0))</f>
        <v>10</v>
      </c>
      <c r="E50" s="36">
        <f t="shared" ref="E50:E59" si="24">INDEX($AA$4:$AA$102,MATCH(B50,$N$4:$N$102,0))</f>
        <v>31</v>
      </c>
      <c r="F50" s="35" t="s">
        <v>124</v>
      </c>
      <c r="G50" s="36">
        <f>INDEX($Y$4:$Y$102,MATCH(F50,$N$4:$N$102,0))</f>
        <v>40</v>
      </c>
      <c r="H50" s="37">
        <f>INDEX($Z$4:$Z$102,MATCH(F50,$N$4:$N$102,0))</f>
        <v>9</v>
      </c>
      <c r="I50" s="36">
        <f>INDEX($AA$4:$AA$102,MATCH(F50,$N$4:$N$102,0))</f>
        <v>31</v>
      </c>
      <c r="J50" s="8"/>
      <c r="K50" s="8"/>
      <c r="L50" s="8"/>
      <c r="N50" s="30" t="s">
        <v>125</v>
      </c>
      <c r="O50" s="31">
        <f>VLOOKUP($N50,'[1]2024 Sign Ups'!$A$2:$D$100,4,FALSE)</f>
        <v>9</v>
      </c>
      <c r="P50" s="32">
        <v>6</v>
      </c>
      <c r="Q50" s="32">
        <v>5</v>
      </c>
      <c r="R50" s="32">
        <v>6</v>
      </c>
      <c r="S50" s="32">
        <v>5</v>
      </c>
      <c r="T50" s="32">
        <v>4</v>
      </c>
      <c r="U50" s="32">
        <v>4</v>
      </c>
      <c r="V50" s="32">
        <v>6</v>
      </c>
      <c r="W50" s="32">
        <v>5</v>
      </c>
      <c r="X50" s="32">
        <v>4</v>
      </c>
      <c r="Y50" s="33">
        <f t="shared" si="0"/>
        <v>45</v>
      </c>
      <c r="Z50" s="33">
        <f t="shared" si="15"/>
        <v>8</v>
      </c>
      <c r="AA50" s="33">
        <f t="shared" si="1"/>
        <v>37</v>
      </c>
      <c r="AB50" s="34">
        <f>INDEX('[1]2024 Yr Scores.Hdicaps'!$AA$3:$AA$102, MATCH($N50,'[1]2024 Yr Scores.Hdicaps'!$A$3:$A$101,0))</f>
        <v>8</v>
      </c>
      <c r="AC50" s="34">
        <f>INDEX('[1]2024 Yr Scores.Hdicaps'!$AB$3:$AB$102, MATCH($N50,'[1]2024 Yr Scores.Hdicaps'!$A$3:$A$102,0))</f>
        <v>8</v>
      </c>
    </row>
    <row r="51" spans="2:29" ht="15.75" x14ac:dyDescent="0.25">
      <c r="B51" s="35" t="s">
        <v>126</v>
      </c>
      <c r="C51" s="36">
        <f t="shared" si="22"/>
        <v>36</v>
      </c>
      <c r="D51" s="36">
        <f t="shared" si="23"/>
        <v>4</v>
      </c>
      <c r="E51" s="36">
        <f t="shared" si="24"/>
        <v>32</v>
      </c>
      <c r="F51" s="35" t="s">
        <v>118</v>
      </c>
      <c r="G51" s="36">
        <f>INDEX($Y$4:$Y$102,MATCH(F51,$N$4:$N$102,0))</f>
        <v>37</v>
      </c>
      <c r="H51" s="36">
        <f>INDEX($Z$4:$Z$102,MATCH(F51,$N$4:$N$102,0))</f>
        <v>6</v>
      </c>
      <c r="I51" s="36">
        <f>INDEX($AA$4:$AA$102,MATCH(F51,$N$4:$N$102,0))</f>
        <v>31</v>
      </c>
      <c r="J51" s="8"/>
      <c r="K51" s="8"/>
      <c r="L51" s="8"/>
      <c r="N51" s="30" t="s">
        <v>127</v>
      </c>
      <c r="O51" s="31">
        <f>VLOOKUP($N51,'[1]2024 Sign Ups'!$A$2:$D$100,4,FALSE)</f>
        <v>9</v>
      </c>
      <c r="P51" s="32">
        <v>7</v>
      </c>
      <c r="Q51" s="32">
        <v>7</v>
      </c>
      <c r="R51" s="32">
        <v>7</v>
      </c>
      <c r="S51" s="32">
        <v>3</v>
      </c>
      <c r="T51" s="32">
        <v>5</v>
      </c>
      <c r="U51" s="32">
        <v>4</v>
      </c>
      <c r="V51" s="32">
        <v>7</v>
      </c>
      <c r="W51" s="32">
        <v>2</v>
      </c>
      <c r="X51" s="32">
        <v>5</v>
      </c>
      <c r="Y51" s="33">
        <f t="shared" si="0"/>
        <v>47</v>
      </c>
      <c r="Z51" s="33">
        <f t="shared" si="15"/>
        <v>16</v>
      </c>
      <c r="AA51" s="33">
        <f t="shared" si="1"/>
        <v>31</v>
      </c>
      <c r="AB51" s="34">
        <f>INDEX('[1]2024 Yr Scores.Hdicaps'!$AA$3:$AA$102, MATCH($N51,'[1]2024 Yr Scores.Hdicaps'!$A$3:$A$101,0))</f>
        <v>16.399999999999999</v>
      </c>
      <c r="AC51" s="34">
        <f>INDEX('[1]2024 Yr Scores.Hdicaps'!$AB$3:$AB$102, MATCH($N51,'[1]2024 Yr Scores.Hdicaps'!$A$3:$A$102,0))</f>
        <v>15.200000000000003</v>
      </c>
    </row>
    <row r="52" spans="2:29" ht="15.75" x14ac:dyDescent="0.25">
      <c r="B52" s="35" t="s">
        <v>128</v>
      </c>
      <c r="C52" s="36">
        <f t="shared" si="22"/>
        <v>45</v>
      </c>
      <c r="D52" s="36">
        <f t="shared" si="23"/>
        <v>12</v>
      </c>
      <c r="E52" s="36">
        <f t="shared" si="24"/>
        <v>33</v>
      </c>
      <c r="F52" s="35" t="s">
        <v>127</v>
      </c>
      <c r="G52" s="36">
        <f>INDEX($Y$4:$Y$102,MATCH(F52,$N$4:$N$102,0))</f>
        <v>47</v>
      </c>
      <c r="H52" s="36">
        <f>INDEX($Z$4:$Z$102,MATCH(F52,$N$4:$N$102,0))</f>
        <v>16</v>
      </c>
      <c r="I52" s="36">
        <f>INDEX($AA$4:$AA$102,MATCH(F52,$N$4:$N$102,0))</f>
        <v>31</v>
      </c>
      <c r="J52" s="8"/>
      <c r="K52" s="8"/>
      <c r="L52" s="8"/>
      <c r="N52" s="30" t="s">
        <v>71</v>
      </c>
      <c r="O52" s="31">
        <f>VLOOKUP($N52,'[1]2024 Sign Ups'!$A$2:$D$100,4,FALSE)</f>
        <v>2</v>
      </c>
      <c r="P52" s="32">
        <v>6</v>
      </c>
      <c r="Q52" s="32">
        <v>4</v>
      </c>
      <c r="R52" s="32">
        <v>5</v>
      </c>
      <c r="S52" s="32">
        <v>4</v>
      </c>
      <c r="T52" s="32">
        <v>5</v>
      </c>
      <c r="U52" s="32">
        <v>4</v>
      </c>
      <c r="V52" s="32">
        <v>5</v>
      </c>
      <c r="W52" s="32">
        <v>3</v>
      </c>
      <c r="X52" s="32">
        <v>5</v>
      </c>
      <c r="Y52" s="33">
        <f t="shared" si="0"/>
        <v>41</v>
      </c>
      <c r="Z52" s="33">
        <f t="shared" si="15"/>
        <v>10</v>
      </c>
      <c r="AA52" s="33">
        <f t="shared" si="1"/>
        <v>31</v>
      </c>
      <c r="AB52" s="34">
        <f>INDEX('[1]2024 Yr Scores.Hdicaps'!$AA$3:$AA$102, MATCH($N52,'[1]2024 Yr Scores.Hdicaps'!$A$3:$A$101,0))</f>
        <v>9.8000000000000043</v>
      </c>
      <c r="AC52" s="34">
        <f>INDEX('[1]2024 Yr Scores.Hdicaps'!$AB$3:$AB$102, MATCH($N52,'[1]2024 Yr Scores.Hdicaps'!$A$3:$A$102,0))</f>
        <v>8.8000000000000043</v>
      </c>
    </row>
    <row r="53" spans="2:29" ht="15.75" x14ac:dyDescent="0.25">
      <c r="B53" s="35" t="s">
        <v>34</v>
      </c>
      <c r="C53" s="36">
        <f t="shared" si="22"/>
        <v>43</v>
      </c>
      <c r="D53" s="36">
        <f t="shared" si="23"/>
        <v>8</v>
      </c>
      <c r="E53" s="36">
        <f t="shared" si="24"/>
        <v>35</v>
      </c>
      <c r="F53" s="35" t="s">
        <v>135</v>
      </c>
      <c r="G53" s="36">
        <f>INDEX($Y$4:$Y$102,MATCH(F53,$N$4:$N$102,0))</f>
        <v>38</v>
      </c>
      <c r="H53" s="36">
        <f>INDEX($Z$4:$Z$102,MATCH(F53,$N$4:$N$102,0))</f>
        <v>7</v>
      </c>
      <c r="I53" s="36">
        <f>INDEX($AA$4:$AA$102,MATCH(F53,$N$4:$N$102,0))</f>
        <v>31</v>
      </c>
      <c r="J53" s="8"/>
      <c r="K53" s="8"/>
      <c r="L53" s="8"/>
      <c r="N53" s="30" t="s">
        <v>130</v>
      </c>
      <c r="O53" s="31">
        <f>VLOOKUP($N53,'[1]2024 Sign Ups'!$A$2:$D$100,4,FALSE)</f>
        <v>3</v>
      </c>
      <c r="P53" s="32">
        <v>5</v>
      </c>
      <c r="Q53" s="32">
        <v>7</v>
      </c>
      <c r="R53" s="32">
        <v>6</v>
      </c>
      <c r="S53" s="32">
        <v>5</v>
      </c>
      <c r="T53" s="32">
        <v>5</v>
      </c>
      <c r="U53" s="32">
        <v>6</v>
      </c>
      <c r="V53" s="32">
        <v>7</v>
      </c>
      <c r="W53" s="32">
        <v>3</v>
      </c>
      <c r="X53" s="32">
        <v>4</v>
      </c>
      <c r="Y53" s="33">
        <f t="shared" si="0"/>
        <v>48</v>
      </c>
      <c r="Z53" s="33">
        <f t="shared" si="15"/>
        <v>14</v>
      </c>
      <c r="AA53" s="33">
        <f t="shared" si="1"/>
        <v>34</v>
      </c>
      <c r="AB53" s="34">
        <f>INDEX('[1]2024 Yr Scores.Hdicaps'!$AA$3:$AA$102, MATCH($N53,'[1]2024 Yr Scores.Hdicaps'!$A$3:$A$101,0))</f>
        <v>14</v>
      </c>
      <c r="AC53" s="34">
        <f>INDEX('[1]2024 Yr Scores.Hdicaps'!$AB$3:$AB$102, MATCH($N53,'[1]2024 Yr Scores.Hdicaps'!$A$3:$A$102,0))</f>
        <v>13.399999999999999</v>
      </c>
    </row>
    <row r="54" spans="2:29" ht="15.75" x14ac:dyDescent="0.25">
      <c r="B54" s="35" t="s">
        <v>109</v>
      </c>
      <c r="C54" s="36">
        <f t="shared" si="22"/>
        <v>42</v>
      </c>
      <c r="D54" s="36">
        <f t="shared" si="23"/>
        <v>7</v>
      </c>
      <c r="E54" s="36">
        <f t="shared" si="24"/>
        <v>35</v>
      </c>
      <c r="F54" s="35" t="s">
        <v>129</v>
      </c>
      <c r="G54" s="36">
        <f>INDEX($Y$4:$Y$102,MATCH(F54,$N$4:$N$102,0))</f>
        <v>51</v>
      </c>
      <c r="H54" s="36">
        <f>INDEX($Z$4:$Z$102,MATCH(F54,$N$4:$N$102,0))</f>
        <v>15</v>
      </c>
      <c r="I54" s="36">
        <f>INDEX($AA$4:$AA$102,MATCH(F54,$N$4:$N$102,0))</f>
        <v>36</v>
      </c>
      <c r="J54" s="8"/>
      <c r="K54" s="8"/>
      <c r="L54" s="8"/>
      <c r="N54" s="30" t="s">
        <v>132</v>
      </c>
      <c r="O54" s="31">
        <f>VLOOKUP($N54,'[1]2024 Sign Ups'!$A$2:$D$100,4,FALSE)</f>
        <v>3</v>
      </c>
      <c r="P54" s="32">
        <v>4</v>
      </c>
      <c r="Q54" s="32">
        <v>5</v>
      </c>
      <c r="R54" s="32">
        <v>4</v>
      </c>
      <c r="S54" s="32">
        <v>4</v>
      </c>
      <c r="T54" s="32">
        <v>5</v>
      </c>
      <c r="U54" s="32">
        <v>5</v>
      </c>
      <c r="V54" s="32">
        <v>5</v>
      </c>
      <c r="W54" s="32">
        <v>3</v>
      </c>
      <c r="X54" s="32">
        <v>6</v>
      </c>
      <c r="Y54" s="33">
        <f t="shared" si="0"/>
        <v>41</v>
      </c>
      <c r="Z54" s="33">
        <f t="shared" si="15"/>
        <v>8</v>
      </c>
      <c r="AA54" s="33">
        <f t="shared" si="1"/>
        <v>33</v>
      </c>
      <c r="AB54" s="34">
        <f>INDEX('[1]2024 Yr Scores.Hdicaps'!$AA$3:$AA$102, MATCH($N54,'[1]2024 Yr Scores.Hdicaps'!$A$3:$A$101,0))</f>
        <v>8.2000000000000028</v>
      </c>
      <c r="AC54" s="34">
        <f>INDEX('[1]2024 Yr Scores.Hdicaps'!$AB$3:$AB$102, MATCH($N54,'[1]2024 Yr Scores.Hdicaps'!$A$3:$A$102,0))</f>
        <v>7.3999999999999986</v>
      </c>
    </row>
    <row r="55" spans="2:29" ht="15.75" x14ac:dyDescent="0.25">
      <c r="B55" s="35" t="s">
        <v>133</v>
      </c>
      <c r="C55" s="36">
        <f t="shared" si="22"/>
        <v>49</v>
      </c>
      <c r="D55" s="36">
        <f t="shared" si="23"/>
        <v>13</v>
      </c>
      <c r="E55" s="36">
        <f t="shared" si="24"/>
        <v>36</v>
      </c>
      <c r="F55" s="35" t="s">
        <v>131</v>
      </c>
      <c r="G55" s="36">
        <f>INDEX($Y$4:$Y$102,MATCH(F55,$N$4:$N$102,0))</f>
        <v>39</v>
      </c>
      <c r="H55" s="36">
        <f>INDEX($Z$4:$Z$102,MATCH(F55,$N$4:$N$102,0))</f>
        <v>3</v>
      </c>
      <c r="I55" s="36">
        <f>INDEX($AA$4:$AA$102,MATCH(F55,$N$4:$N$102,0))</f>
        <v>36</v>
      </c>
      <c r="J55" s="8"/>
      <c r="K55" s="8"/>
      <c r="L55" s="8"/>
      <c r="N55" s="30" t="s">
        <v>89</v>
      </c>
      <c r="O55" s="31">
        <f>VLOOKUP($N55,'[1]2024 Sign Ups'!$A$2:$D$100,4,FALSE)</f>
        <v>2</v>
      </c>
      <c r="P55" s="32">
        <v>6</v>
      </c>
      <c r="Q55" s="32">
        <v>4</v>
      </c>
      <c r="R55" s="32">
        <v>7</v>
      </c>
      <c r="S55" s="32">
        <v>5</v>
      </c>
      <c r="T55" s="32">
        <v>6</v>
      </c>
      <c r="U55" s="32">
        <v>6</v>
      </c>
      <c r="V55" s="32">
        <v>7</v>
      </c>
      <c r="W55" s="32">
        <v>5</v>
      </c>
      <c r="X55" s="32">
        <v>6</v>
      </c>
      <c r="Y55" s="33">
        <f t="shared" si="0"/>
        <v>52</v>
      </c>
      <c r="Z55" s="33">
        <f t="shared" si="15"/>
        <v>10</v>
      </c>
      <c r="AA55" s="33">
        <f t="shared" si="1"/>
        <v>42</v>
      </c>
      <c r="AB55" s="34">
        <f>INDEX('[1]2024 Yr Scores.Hdicaps'!$AA$3:$AA$102, MATCH($N55,'[1]2024 Yr Scores.Hdicaps'!$A$3:$A$101,0))</f>
        <v>9.6000000000000014</v>
      </c>
      <c r="AC55" s="34">
        <f>INDEX('[1]2024 Yr Scores.Hdicaps'!$AB$3:$AB$102, MATCH($N55,'[1]2024 Yr Scores.Hdicaps'!$A$3:$A$102,0))</f>
        <v>10.200000000000003</v>
      </c>
    </row>
    <row r="56" spans="2:29" ht="15.75" x14ac:dyDescent="0.25">
      <c r="B56" s="41" t="s">
        <v>62</v>
      </c>
      <c r="C56" s="31">
        <f t="shared" si="22"/>
        <v>48</v>
      </c>
      <c r="D56" s="31">
        <f t="shared" si="23"/>
        <v>11</v>
      </c>
      <c r="E56" s="31">
        <f t="shared" si="24"/>
        <v>37</v>
      </c>
      <c r="F56" s="41" t="s">
        <v>121</v>
      </c>
      <c r="G56" s="31">
        <f>INDEX($Y$4:$Y$102,MATCH(F56,$N$4:$N$102,0))</f>
        <v>40</v>
      </c>
      <c r="H56" s="31">
        <f>INDEX($Z$4:$Z$102,MATCH(F56,$N$4:$N$102,0))</f>
        <v>3</v>
      </c>
      <c r="I56" s="31">
        <f>INDEX($AA$4:$AA$102,MATCH(F56,$N$4:$N$102,0))</f>
        <v>37</v>
      </c>
      <c r="J56" s="8"/>
      <c r="K56" s="8"/>
      <c r="L56" s="8"/>
      <c r="N56" s="30" t="s">
        <v>124</v>
      </c>
      <c r="O56" s="31">
        <f>VLOOKUP($N56,'[1]2024 Sign Ups'!$A$2:$D$100,4,FALSE)</f>
        <v>9</v>
      </c>
      <c r="P56" s="32">
        <v>5</v>
      </c>
      <c r="Q56" s="32">
        <v>4</v>
      </c>
      <c r="R56" s="32">
        <v>4</v>
      </c>
      <c r="S56" s="32">
        <v>4</v>
      </c>
      <c r="T56" s="32">
        <v>4</v>
      </c>
      <c r="U56" s="32">
        <v>5</v>
      </c>
      <c r="V56" s="32">
        <v>6</v>
      </c>
      <c r="W56" s="32">
        <v>4</v>
      </c>
      <c r="X56" s="32">
        <v>4</v>
      </c>
      <c r="Y56" s="33">
        <f t="shared" si="0"/>
        <v>40</v>
      </c>
      <c r="Z56" s="33">
        <f>IF(AB56="TBD","TBD",ROUND(AB56,0))-3</f>
        <v>9</v>
      </c>
      <c r="AA56" s="33">
        <f t="shared" si="1"/>
        <v>31</v>
      </c>
      <c r="AB56" s="34">
        <f>INDEX('[1]2024 Yr Scores.Hdicaps'!$AA$3:$AA$102, MATCH($N56,'[1]2024 Yr Scores.Hdicaps'!$A$3:$A$101,0))</f>
        <v>12.100000000000001</v>
      </c>
      <c r="AC56" s="34">
        <f>INDEX('[1]2024 Yr Scores.Hdicaps'!$AB$3:$AB$102, MATCH($N56,'[1]2024 Yr Scores.Hdicaps'!$A$3:$A$102,0))</f>
        <v>10.600000000000001</v>
      </c>
    </row>
    <row r="57" spans="2:29" ht="15.75" x14ac:dyDescent="0.25">
      <c r="B57" s="41" t="s">
        <v>134</v>
      </c>
      <c r="C57" s="31" t="str">
        <f t="shared" si="22"/>
        <v/>
      </c>
      <c r="D57" s="31">
        <f t="shared" si="23"/>
        <v>12</v>
      </c>
      <c r="E57" s="31" t="str">
        <f t="shared" si="24"/>
        <v xml:space="preserve"> </v>
      </c>
      <c r="F57" s="41" t="s">
        <v>125</v>
      </c>
      <c r="G57" s="31">
        <f>INDEX($Y$4:$Y$102,MATCH(F57,$N$4:$N$102,0))</f>
        <v>45</v>
      </c>
      <c r="H57" s="31">
        <f>INDEX($Z$4:$Z$102,MATCH(F57,$N$4:$N$102,0))</f>
        <v>8</v>
      </c>
      <c r="I57" s="31">
        <f>INDEX($AA$4:$AA$102,MATCH(F57,$N$4:$N$102,0))</f>
        <v>37</v>
      </c>
      <c r="J57" s="8"/>
      <c r="K57" s="8"/>
      <c r="L57" s="8"/>
      <c r="N57" s="30" t="s">
        <v>136</v>
      </c>
      <c r="O57" s="31">
        <f>VLOOKUP($N57,'[1]2024 Sign Ups'!$A$2:$D$100,4,FALSE)</f>
        <v>3</v>
      </c>
      <c r="P57" s="32">
        <v>4</v>
      </c>
      <c r="Q57" s="32">
        <v>5</v>
      </c>
      <c r="R57" s="32">
        <v>4</v>
      </c>
      <c r="S57" s="32">
        <v>5</v>
      </c>
      <c r="T57" s="32">
        <v>3</v>
      </c>
      <c r="U57" s="32">
        <v>4</v>
      </c>
      <c r="V57" s="32">
        <v>6</v>
      </c>
      <c r="W57" s="32">
        <v>3</v>
      </c>
      <c r="X57" s="32">
        <v>3</v>
      </c>
      <c r="Y57" s="33">
        <f t="shared" si="0"/>
        <v>37</v>
      </c>
      <c r="Z57" s="39">
        <f t="shared" ref="Z57:Z94" si="25">IF(AB57="TBD","TBD",ROUND(AB57,0))</f>
        <v>5</v>
      </c>
      <c r="AA57" s="33">
        <f t="shared" si="1"/>
        <v>32</v>
      </c>
      <c r="AB57" s="34">
        <f>INDEX('[1]2024 Yr Scores.Hdicaps'!$AA$3:$AA$102, MATCH($N57,'[1]2024 Yr Scores.Hdicaps'!$A$3:$A$101,0))</f>
        <v>5.2000000000000028</v>
      </c>
      <c r="AC57" s="34">
        <f>INDEX('[1]2024 Yr Scores.Hdicaps'!$AB$3:$AB$102, MATCH($N57,'[1]2024 Yr Scores.Hdicaps'!$A$3:$A$102,0))</f>
        <v>4</v>
      </c>
    </row>
    <row r="58" spans="2:29" ht="15.75" x14ac:dyDescent="0.25">
      <c r="B58" s="41" t="s">
        <v>137</v>
      </c>
      <c r="C58" s="31" t="str">
        <f t="shared" si="22"/>
        <v/>
      </c>
      <c r="D58" s="31">
        <f t="shared" si="23"/>
        <v>8</v>
      </c>
      <c r="E58" s="31" t="str">
        <f t="shared" si="24"/>
        <v xml:space="preserve"> </v>
      </c>
      <c r="F58" s="41" t="s">
        <v>101</v>
      </c>
      <c r="G58" s="31" t="str">
        <f>INDEX($Y$4:$Y$102,MATCH(F58,$N$4:$N$102,0))</f>
        <v/>
      </c>
      <c r="H58" s="31">
        <f>INDEX($Z$4:$Z$102,MATCH(F58,$N$4:$N$102,0))</f>
        <v>6</v>
      </c>
      <c r="I58" s="31" t="str">
        <f>INDEX($AA$4:$AA$102,MATCH(F58,$N$4:$N$102,0))</f>
        <v xml:space="preserve"> </v>
      </c>
      <c r="J58" s="8"/>
      <c r="K58" s="8"/>
      <c r="L58" s="8"/>
      <c r="N58" s="30" t="s">
        <v>137</v>
      </c>
      <c r="O58" s="31">
        <f>VLOOKUP($N58,'[1]2024 Sign Ups'!$A$2:$D$100,4,FALSE)</f>
        <v>10</v>
      </c>
      <c r="P58" s="32"/>
      <c r="Q58" s="32"/>
      <c r="R58" s="32"/>
      <c r="S58" s="32"/>
      <c r="T58" s="32"/>
      <c r="U58" s="32"/>
      <c r="V58" s="32"/>
      <c r="W58" s="32"/>
      <c r="X58" s="32"/>
      <c r="Y58" s="33" t="str">
        <f t="shared" si="0"/>
        <v/>
      </c>
      <c r="Z58" s="33">
        <f t="shared" si="25"/>
        <v>8</v>
      </c>
      <c r="AA58" s="33" t="str">
        <f t="shared" si="1"/>
        <v xml:space="preserve"> </v>
      </c>
      <c r="AB58" s="34">
        <f>INDEX('[1]2024 Yr Scores.Hdicaps'!$AA$3:$AA$102, MATCH($N58,'[1]2024 Yr Scores.Hdicaps'!$A$3:$A$101,0))</f>
        <v>7.6000000000000014</v>
      </c>
      <c r="AC58" s="34">
        <f>INDEX('[1]2024 Yr Scores.Hdicaps'!$AB$3:$AB$102, MATCH($N58,'[1]2024 Yr Scores.Hdicaps'!$A$3:$A$102,0))</f>
        <v>7.6000000000000014</v>
      </c>
    </row>
    <row r="59" spans="2:29" ht="15.75" x14ac:dyDescent="0.25">
      <c r="B59" s="41" t="s">
        <v>102</v>
      </c>
      <c r="C59" s="31" t="str">
        <f t="shared" si="22"/>
        <v/>
      </c>
      <c r="D59" s="31">
        <f t="shared" si="23"/>
        <v>6</v>
      </c>
      <c r="E59" s="31" t="str">
        <f t="shared" si="24"/>
        <v xml:space="preserve"> </v>
      </c>
      <c r="F59" s="41" t="s">
        <v>111</v>
      </c>
      <c r="G59" s="31" t="str">
        <f>INDEX($Y$4:$Y$102,MATCH(F59,$N$4:$N$102,0))</f>
        <v/>
      </c>
      <c r="H59" s="31">
        <f>INDEX($Z$4:$Z$102,MATCH(F59,$N$4:$N$102,0))</f>
        <v>11</v>
      </c>
      <c r="I59" s="31" t="str">
        <f>INDEX($AA$4:$AA$102,MATCH(F59,$N$4:$N$102,0))</f>
        <v xml:space="preserve"> </v>
      </c>
      <c r="J59" s="8"/>
      <c r="K59" s="8"/>
      <c r="L59" s="8"/>
      <c r="N59" s="30" t="s">
        <v>104</v>
      </c>
      <c r="O59" s="31">
        <f>VLOOKUP($N59,'[1]2024 Sign Ups'!$A$2:$D$100,4,FALSE)</f>
        <v>5</v>
      </c>
      <c r="P59" s="32">
        <v>5</v>
      </c>
      <c r="Q59" s="32">
        <v>5</v>
      </c>
      <c r="R59" s="32">
        <v>6</v>
      </c>
      <c r="S59" s="32">
        <v>4</v>
      </c>
      <c r="T59" s="32">
        <v>4</v>
      </c>
      <c r="U59" s="32">
        <v>5</v>
      </c>
      <c r="V59" s="32">
        <v>5</v>
      </c>
      <c r="W59" s="32">
        <v>4</v>
      </c>
      <c r="X59" s="32">
        <v>4</v>
      </c>
      <c r="Y59" s="33">
        <f t="shared" si="0"/>
        <v>42</v>
      </c>
      <c r="Z59" s="33">
        <f t="shared" si="25"/>
        <v>9</v>
      </c>
      <c r="AA59" s="33">
        <f t="shared" si="1"/>
        <v>33</v>
      </c>
      <c r="AB59" s="34">
        <f>INDEX('[1]2024 Yr Scores.Hdicaps'!$AA$3:$AA$102, MATCH($N59,'[1]2024 Yr Scores.Hdicaps'!$A$3:$A$101,0))</f>
        <v>8.8000000000000043</v>
      </c>
      <c r="AC59" s="34">
        <f>INDEX('[1]2024 Yr Scores.Hdicaps'!$AB$3:$AB$102, MATCH($N59,'[1]2024 Yr Scores.Hdicaps'!$A$3:$A$102,0))</f>
        <v>8.2000000000000028</v>
      </c>
    </row>
    <row r="60" spans="2:29" ht="15.75" x14ac:dyDescent="0.25">
      <c r="B60" s="42" t="s">
        <v>59</v>
      </c>
      <c r="C60" s="43"/>
      <c r="D60" s="44">
        <f>AVERAGE(D50:D58)</f>
        <v>9.4444444444444446</v>
      </c>
      <c r="E60" s="46">
        <f>SUM(E50:E56)</f>
        <v>239</v>
      </c>
      <c r="F60" s="42" t="s">
        <v>59</v>
      </c>
      <c r="G60" s="43"/>
      <c r="H60" s="44">
        <f>AVERAGE(H50:H58)</f>
        <v>8.1111111111111107</v>
      </c>
      <c r="I60" s="45">
        <f>SUM(I50:I56)</f>
        <v>233</v>
      </c>
      <c r="J60" s="53"/>
      <c r="K60" s="54"/>
      <c r="L60" s="54"/>
      <c r="N60" s="30" t="s">
        <v>57</v>
      </c>
      <c r="O60" s="31">
        <f>VLOOKUP($N60,'[1]2024 Sign Ups'!$A$2:$D$100,4,FALSE)</f>
        <v>7</v>
      </c>
      <c r="P60" s="32"/>
      <c r="Q60" s="32"/>
      <c r="R60" s="32"/>
      <c r="S60" s="32"/>
      <c r="T60" s="32"/>
      <c r="U60" s="32"/>
      <c r="V60" s="32"/>
      <c r="W60" s="32"/>
      <c r="X60" s="32"/>
      <c r="Y60" s="33" t="str">
        <f t="shared" si="0"/>
        <v/>
      </c>
      <c r="Z60" s="33">
        <f t="shared" si="25"/>
        <v>6</v>
      </c>
      <c r="AA60" s="33" t="str">
        <f t="shared" si="1"/>
        <v xml:space="preserve"> </v>
      </c>
      <c r="AB60" s="34">
        <f>INDEX('[1]2024 Yr Scores.Hdicaps'!$AA$3:$AA$102, MATCH($N60,'[1]2024 Yr Scores.Hdicaps'!$A$3:$A$101,0))</f>
        <v>5.947499999999998</v>
      </c>
      <c r="AC60" s="34">
        <f>INDEX('[1]2024 Yr Scores.Hdicaps'!$AB$3:$AB$102, MATCH($N60,'[1]2024 Yr Scores.Hdicaps'!$A$3:$A$102,0))</f>
        <v>5.947499999999998</v>
      </c>
    </row>
    <row r="61" spans="2:29" ht="15.75" x14ac:dyDescent="0.25">
      <c r="B61" s="42" t="s">
        <v>61</v>
      </c>
      <c r="C61" s="43"/>
      <c r="D61" s="44"/>
      <c r="E61" s="31">
        <f>E60-SUM($H$1*7)</f>
        <v>-6</v>
      </c>
      <c r="F61" s="42" t="s">
        <v>61</v>
      </c>
      <c r="G61" s="43"/>
      <c r="H61" s="44"/>
      <c r="I61" s="36">
        <f>I60-SUM($H$1*7)</f>
        <v>-12</v>
      </c>
      <c r="N61" s="30" t="s">
        <v>83</v>
      </c>
      <c r="O61" s="31">
        <f>VLOOKUP($N61,'[1]2024 Sign Ups'!$A$2:$D$100,4,FALSE)</f>
        <v>4</v>
      </c>
      <c r="P61" s="32">
        <v>5</v>
      </c>
      <c r="Q61" s="32">
        <v>4</v>
      </c>
      <c r="R61" s="32">
        <v>5</v>
      </c>
      <c r="S61" s="32">
        <v>5</v>
      </c>
      <c r="T61" s="32">
        <v>5</v>
      </c>
      <c r="U61" s="32">
        <v>6</v>
      </c>
      <c r="V61" s="32">
        <v>6</v>
      </c>
      <c r="W61" s="32">
        <v>3</v>
      </c>
      <c r="X61" s="32">
        <v>6</v>
      </c>
      <c r="Y61" s="33">
        <f t="shared" si="0"/>
        <v>45</v>
      </c>
      <c r="Z61" s="33">
        <f t="shared" si="25"/>
        <v>9</v>
      </c>
      <c r="AA61" s="33">
        <f t="shared" si="1"/>
        <v>36</v>
      </c>
      <c r="AB61" s="34">
        <f>INDEX('[1]2024 Yr Scores.Hdicaps'!$AA$3:$AA$102, MATCH($N61,'[1]2024 Yr Scores.Hdicaps'!$A$3:$A$101,0))</f>
        <v>9</v>
      </c>
      <c r="AC61" s="34">
        <f>INDEX('[1]2024 Yr Scores.Hdicaps'!$AB$3:$AB$102, MATCH($N61,'[1]2024 Yr Scores.Hdicaps'!$A$3:$A$102,0))</f>
        <v>9</v>
      </c>
    </row>
    <row r="62" spans="2:29" ht="15.75" x14ac:dyDescent="0.25">
      <c r="B62" s="55"/>
      <c r="C62" s="56"/>
      <c r="D62" s="57"/>
      <c r="E62" s="58"/>
      <c r="F62" s="55"/>
      <c r="G62" s="56"/>
      <c r="H62" s="57"/>
      <c r="I62" s="58"/>
      <c r="N62" s="30" t="s">
        <v>43</v>
      </c>
      <c r="O62" s="31">
        <f>VLOOKUP($N62,'[1]2024 Sign Ups'!$A$2:$D$100,4,FALSE)</f>
        <v>1</v>
      </c>
      <c r="P62" s="32">
        <v>6</v>
      </c>
      <c r="Q62" s="32">
        <v>5</v>
      </c>
      <c r="R62" s="32">
        <v>6</v>
      </c>
      <c r="S62" s="32">
        <v>4</v>
      </c>
      <c r="T62" s="32">
        <v>3</v>
      </c>
      <c r="U62" s="32">
        <v>5</v>
      </c>
      <c r="V62" s="32">
        <v>5</v>
      </c>
      <c r="W62" s="32">
        <v>5</v>
      </c>
      <c r="X62" s="32">
        <v>5</v>
      </c>
      <c r="Y62" s="33">
        <f t="shared" si="0"/>
        <v>44</v>
      </c>
      <c r="Z62" s="33">
        <f t="shared" si="25"/>
        <v>7</v>
      </c>
      <c r="AA62" s="33">
        <f t="shared" si="1"/>
        <v>37</v>
      </c>
      <c r="AB62" s="34">
        <f>INDEX('[1]2024 Yr Scores.Hdicaps'!$AA$3:$AA$102, MATCH($N62,'[1]2024 Yr Scores.Hdicaps'!$A$3:$A$101,0))</f>
        <v>6.8000000000000043</v>
      </c>
      <c r="AC62" s="34">
        <f>INDEX('[1]2024 Yr Scores.Hdicaps'!$AB$3:$AB$102, MATCH($N62,'[1]2024 Yr Scores.Hdicaps'!$A$3:$A$102,0))</f>
        <v>6.6000000000000014</v>
      </c>
    </row>
    <row r="63" spans="2:29" ht="15.75" x14ac:dyDescent="0.25">
      <c r="B63" s="19" t="s">
        <v>138</v>
      </c>
      <c r="C63" s="19"/>
      <c r="D63" s="20" t="s">
        <v>18</v>
      </c>
      <c r="E63" s="21" t="s">
        <v>16</v>
      </c>
      <c r="F63" s="19" t="s">
        <v>139</v>
      </c>
      <c r="G63" s="19"/>
      <c r="H63" s="20" t="s">
        <v>18</v>
      </c>
      <c r="I63" s="21" t="s">
        <v>16</v>
      </c>
      <c r="N63" s="30" t="s">
        <v>80</v>
      </c>
      <c r="O63" s="31">
        <f>VLOOKUP($N63,'[1]2024 Sign Ups'!$A$2:$D$100,4,FALSE)</f>
        <v>4</v>
      </c>
      <c r="P63" s="32">
        <v>5</v>
      </c>
      <c r="Q63" s="32">
        <v>4</v>
      </c>
      <c r="R63" s="32">
        <v>6</v>
      </c>
      <c r="S63" s="32">
        <v>3</v>
      </c>
      <c r="T63" s="32">
        <v>6</v>
      </c>
      <c r="U63" s="32">
        <v>3</v>
      </c>
      <c r="V63" s="32">
        <v>7</v>
      </c>
      <c r="W63" s="32">
        <v>3</v>
      </c>
      <c r="X63" s="32">
        <v>6</v>
      </c>
      <c r="Y63" s="33">
        <f t="shared" si="0"/>
        <v>43</v>
      </c>
      <c r="Z63" s="33">
        <f t="shared" si="25"/>
        <v>8</v>
      </c>
      <c r="AA63" s="33">
        <f t="shared" si="1"/>
        <v>35</v>
      </c>
      <c r="AB63" s="34">
        <f>INDEX('[1]2024 Yr Scores.Hdicaps'!$AA$3:$AA$102, MATCH($N63,'[1]2024 Yr Scores.Hdicaps'!$A$3:$A$101,0))</f>
        <v>8.2000000000000028</v>
      </c>
      <c r="AC63" s="34">
        <f>INDEX('[1]2024 Yr Scores.Hdicaps'!$AB$3:$AB$102, MATCH($N63,'[1]2024 Yr Scores.Hdicaps'!$A$3:$A$102,0))</f>
        <v>7.8000000000000043</v>
      </c>
    </row>
    <row r="64" spans="2:29" ht="15.75" x14ac:dyDescent="0.25">
      <c r="B64" s="26" t="s">
        <v>140</v>
      </c>
      <c r="C64" s="27" t="s">
        <v>27</v>
      </c>
      <c r="D64" s="28" t="s">
        <v>28</v>
      </c>
      <c r="E64" s="29" t="s">
        <v>29</v>
      </c>
      <c r="F64" s="27" t="s">
        <v>141</v>
      </c>
      <c r="G64" s="27" t="s">
        <v>27</v>
      </c>
      <c r="H64" s="28" t="s">
        <v>28</v>
      </c>
      <c r="I64" s="29" t="s">
        <v>29</v>
      </c>
      <c r="N64" s="30" t="s">
        <v>85</v>
      </c>
      <c r="O64" s="31">
        <f>VLOOKUP($N64,'[1]2024 Sign Ups'!$A$2:$D$100,4,FALSE)</f>
        <v>4</v>
      </c>
      <c r="P64" s="32">
        <v>5</v>
      </c>
      <c r="Q64" s="32">
        <v>4</v>
      </c>
      <c r="R64" s="32">
        <v>5</v>
      </c>
      <c r="S64" s="32">
        <v>4</v>
      </c>
      <c r="T64" s="32">
        <v>4</v>
      </c>
      <c r="U64" s="32">
        <v>5</v>
      </c>
      <c r="V64" s="32">
        <v>5</v>
      </c>
      <c r="W64" s="32">
        <v>4</v>
      </c>
      <c r="X64" s="32">
        <v>6</v>
      </c>
      <c r="Y64" s="33">
        <f t="shared" si="0"/>
        <v>42</v>
      </c>
      <c r="Z64" s="33">
        <f t="shared" si="25"/>
        <v>5</v>
      </c>
      <c r="AA64" s="33">
        <f t="shared" si="1"/>
        <v>37</v>
      </c>
      <c r="AB64" s="34">
        <f>INDEX('[1]2024 Yr Scores.Hdicaps'!$AA$3:$AA$102, MATCH($N64,'[1]2024 Yr Scores.Hdicaps'!$A$3:$A$101,0))</f>
        <v>5</v>
      </c>
      <c r="AC64" s="34">
        <f>INDEX('[1]2024 Yr Scores.Hdicaps'!$AB$3:$AB$102, MATCH($N64,'[1]2024 Yr Scores.Hdicaps'!$A$3:$A$102,0))</f>
        <v>4.8000000000000043</v>
      </c>
    </row>
    <row r="65" spans="2:29" ht="15.75" x14ac:dyDescent="0.25">
      <c r="B65" s="35" t="s">
        <v>69</v>
      </c>
      <c r="C65" s="36">
        <f t="shared" ref="C65:C73" si="26">INDEX($Y$4:$Y$102,MATCH(B65,$N$4:$N$102,0))</f>
        <v>36</v>
      </c>
      <c r="D65" s="36">
        <f t="shared" ref="D65:D73" si="27">INDEX($Z$4:$Z$102,MATCH(B65,$N$4:$N$102,0))</f>
        <v>5</v>
      </c>
      <c r="E65" s="36">
        <f t="shared" ref="E65:E73" si="28">INDEX($AA$4:$AA$102,MATCH(B65,$N$4:$N$102,0))</f>
        <v>31</v>
      </c>
      <c r="F65" s="35" t="s">
        <v>72</v>
      </c>
      <c r="G65" s="36">
        <f>INDEX($Y$4:$Y$102,MATCH(F65,$N$4:$N$102,0))</f>
        <v>44</v>
      </c>
      <c r="H65" s="36">
        <f>INDEX($Z$4:$Z$102,MATCH(F65,$N$4:$N$102,0))</f>
        <v>13</v>
      </c>
      <c r="I65" s="36">
        <f>INDEX($AA$4:$AA$102,MATCH(F65,$N$4:$N$102,0))</f>
        <v>31</v>
      </c>
      <c r="N65" s="30" t="s">
        <v>84</v>
      </c>
      <c r="O65" s="31">
        <f>VLOOKUP($N65,'[1]2024 Sign Ups'!$A$2:$D$100,4,FALSE)</f>
        <v>2</v>
      </c>
      <c r="P65" s="32">
        <v>4</v>
      </c>
      <c r="Q65" s="32">
        <v>4</v>
      </c>
      <c r="R65" s="32">
        <v>4</v>
      </c>
      <c r="S65" s="32">
        <v>3</v>
      </c>
      <c r="T65" s="32">
        <v>4</v>
      </c>
      <c r="U65" s="32">
        <v>4</v>
      </c>
      <c r="V65" s="32">
        <v>5</v>
      </c>
      <c r="W65" s="32">
        <v>4</v>
      </c>
      <c r="X65" s="32">
        <v>5</v>
      </c>
      <c r="Y65" s="33">
        <f t="shared" si="0"/>
        <v>37</v>
      </c>
      <c r="Z65" s="33">
        <f t="shared" si="25"/>
        <v>1</v>
      </c>
      <c r="AA65" s="33">
        <f t="shared" si="1"/>
        <v>36</v>
      </c>
      <c r="AB65" s="34">
        <f>INDEX('[1]2024 Yr Scores.Hdicaps'!$AA$3:$AA$102, MATCH($N65,'[1]2024 Yr Scores.Hdicaps'!$A$3:$A$101,0))</f>
        <v>1.3500000000000014</v>
      </c>
      <c r="AC65" s="34">
        <f>INDEX('[1]2024 Yr Scores.Hdicaps'!$AB$3:$AB$102, MATCH($N65,'[1]2024 Yr Scores.Hdicaps'!$A$3:$A$102,0))</f>
        <v>1.3999999999999986</v>
      </c>
    </row>
    <row r="66" spans="2:29" ht="15.75" x14ac:dyDescent="0.25">
      <c r="B66" s="35" t="s">
        <v>60</v>
      </c>
      <c r="C66" s="36">
        <f t="shared" si="26"/>
        <v>45</v>
      </c>
      <c r="D66" s="36">
        <f t="shared" si="27"/>
        <v>13</v>
      </c>
      <c r="E66" s="36">
        <f t="shared" si="28"/>
        <v>32</v>
      </c>
      <c r="F66" s="35" t="s">
        <v>74</v>
      </c>
      <c r="G66" s="36">
        <f>INDEX($Y$4:$Y$102,MATCH(F66,$N$4:$N$102,0))</f>
        <v>37</v>
      </c>
      <c r="H66" s="36">
        <f>INDEX($Z$4:$Z$102,MATCH(F66,$N$4:$N$102,0))</f>
        <v>4</v>
      </c>
      <c r="I66" s="36">
        <f>INDEX($AA$4:$AA$102,MATCH(F66,$N$4:$N$102,0))</f>
        <v>33</v>
      </c>
      <c r="N66" s="30" t="s">
        <v>103</v>
      </c>
      <c r="O66" s="31">
        <f>VLOOKUP($N66,'[1]2024 Sign Ups'!$A$2:$D$100,4,FALSE)</f>
        <v>6</v>
      </c>
      <c r="P66" s="32">
        <v>5</v>
      </c>
      <c r="Q66" s="32">
        <v>4</v>
      </c>
      <c r="R66" s="32">
        <v>5</v>
      </c>
      <c r="S66" s="32">
        <v>3</v>
      </c>
      <c r="T66" s="32">
        <v>4</v>
      </c>
      <c r="U66" s="32">
        <v>5</v>
      </c>
      <c r="V66" s="32">
        <v>7</v>
      </c>
      <c r="W66" s="32">
        <v>3</v>
      </c>
      <c r="X66" s="32">
        <v>4</v>
      </c>
      <c r="Y66" s="33">
        <f t="shared" si="0"/>
        <v>40</v>
      </c>
      <c r="Z66" s="33">
        <f t="shared" si="25"/>
        <v>6</v>
      </c>
      <c r="AA66" s="33">
        <f t="shared" si="1"/>
        <v>34</v>
      </c>
      <c r="AB66" s="34">
        <f>INDEX('[1]2024 Yr Scores.Hdicaps'!$AA$3:$AA$102, MATCH($N66,'[1]2024 Yr Scores.Hdicaps'!$A$3:$A$101,0))</f>
        <v>5.6833333333333371</v>
      </c>
      <c r="AC66" s="34">
        <f>INDEX('[1]2024 Yr Scores.Hdicaps'!$AB$3:$AB$102, MATCH($N66,'[1]2024 Yr Scores.Hdicaps'!$A$3:$A$102,0))</f>
        <v>4.9333333333333371</v>
      </c>
    </row>
    <row r="67" spans="2:29" ht="15.75" x14ac:dyDescent="0.25">
      <c r="B67" s="35" t="s">
        <v>136</v>
      </c>
      <c r="C67" s="36">
        <f t="shared" si="26"/>
        <v>37</v>
      </c>
      <c r="D67" s="36">
        <f t="shared" si="27"/>
        <v>5</v>
      </c>
      <c r="E67" s="36">
        <f t="shared" si="28"/>
        <v>32</v>
      </c>
      <c r="F67" s="35" t="s">
        <v>54</v>
      </c>
      <c r="G67" s="36">
        <f>INDEX($Y$4:$Y$102,MATCH(F67,$N$4:$N$102,0))</f>
        <v>41</v>
      </c>
      <c r="H67" s="36">
        <f>INDEX($Z$4:$Z$102,MATCH(F67,$N$4:$N$102,0))</f>
        <v>7</v>
      </c>
      <c r="I67" s="36">
        <f>INDEX($AA$4:$AA$102,MATCH(F67,$N$4:$N$102,0))</f>
        <v>34</v>
      </c>
      <c r="N67" s="30" t="s">
        <v>76</v>
      </c>
      <c r="O67" s="31">
        <f>VLOOKUP($N67,'[1]2024 Sign Ups'!$A$2:$D$100,4,FALSE)</f>
        <v>2</v>
      </c>
      <c r="P67" s="32">
        <v>5</v>
      </c>
      <c r="Q67" s="32">
        <v>4</v>
      </c>
      <c r="R67" s="32">
        <v>5</v>
      </c>
      <c r="S67" s="32">
        <v>4</v>
      </c>
      <c r="T67" s="32">
        <v>4</v>
      </c>
      <c r="U67" s="32">
        <v>4</v>
      </c>
      <c r="V67" s="32">
        <v>6</v>
      </c>
      <c r="W67" s="32">
        <v>4</v>
      </c>
      <c r="X67" s="32">
        <v>5</v>
      </c>
      <c r="Y67" s="33">
        <f t="shared" si="0"/>
        <v>41</v>
      </c>
      <c r="Z67" s="33">
        <f t="shared" si="25"/>
        <v>7</v>
      </c>
      <c r="AA67" s="33">
        <f t="shared" si="1"/>
        <v>34</v>
      </c>
      <c r="AB67" s="34">
        <f>INDEX('[1]2024 Yr Scores.Hdicaps'!$AA$3:$AA$102, MATCH($N67,'[1]2024 Yr Scores.Hdicaps'!$A$3:$A$101,0))</f>
        <v>6.7666666666666728</v>
      </c>
      <c r="AC67" s="34">
        <f>INDEX('[1]2024 Yr Scores.Hdicaps'!$AB$3:$AB$102, MATCH($N67,'[1]2024 Yr Scores.Hdicaps'!$A$3:$A$102,0))</f>
        <v>6.1833333333333371</v>
      </c>
    </row>
    <row r="68" spans="2:29" ht="15.75" x14ac:dyDescent="0.25">
      <c r="B68" s="35" t="s">
        <v>132</v>
      </c>
      <c r="C68" s="36">
        <f t="shared" si="26"/>
        <v>41</v>
      </c>
      <c r="D68" s="36">
        <f t="shared" si="27"/>
        <v>8</v>
      </c>
      <c r="E68" s="36">
        <f t="shared" si="28"/>
        <v>33</v>
      </c>
      <c r="F68" s="35" t="s">
        <v>94</v>
      </c>
      <c r="G68" s="36">
        <f>INDEX($Y$4:$Y$102,MATCH(F68,$N$4:$N$102,0))</f>
        <v>42</v>
      </c>
      <c r="H68" s="36">
        <f>INDEX($Z$4:$Z$102,MATCH(F68,$N$4:$N$102,0))</f>
        <v>7</v>
      </c>
      <c r="I68" s="36">
        <f>INDEX($AA$4:$AA$102,MATCH(F68,$N$4:$N$102,0))</f>
        <v>35</v>
      </c>
      <c r="N68" s="30" t="s">
        <v>112</v>
      </c>
      <c r="O68" s="31">
        <f>VLOOKUP($N68,'[1]2024 Sign Ups'!$A$2:$D$100,4,FALSE)</f>
        <v>5</v>
      </c>
      <c r="P68" s="32">
        <v>5</v>
      </c>
      <c r="Q68" s="32">
        <v>4</v>
      </c>
      <c r="R68" s="32">
        <v>6</v>
      </c>
      <c r="S68" s="32">
        <v>3</v>
      </c>
      <c r="T68" s="32">
        <v>5</v>
      </c>
      <c r="U68" s="32">
        <v>4</v>
      </c>
      <c r="V68" s="32">
        <v>5</v>
      </c>
      <c r="W68" s="32">
        <v>3</v>
      </c>
      <c r="X68" s="32">
        <v>5</v>
      </c>
      <c r="Y68" s="33">
        <f t="shared" ref="Y68:Y101" si="29">IF(P68&gt;1,SUM(P68:X68),"")</f>
        <v>40</v>
      </c>
      <c r="Z68" s="33">
        <f t="shared" si="25"/>
        <v>1</v>
      </c>
      <c r="AA68" s="33">
        <f t="shared" ref="AA68:AA101" si="30">IF(P68&gt;0,SUM(Y68-Z68)," ")</f>
        <v>39</v>
      </c>
      <c r="AB68" s="34">
        <f>INDEX('[1]2024 Yr Scores.Hdicaps'!$AA$3:$AA$102, MATCH($N68,'[1]2024 Yr Scores.Hdicaps'!$A$3:$A$101,0))</f>
        <v>1.2000000000000028</v>
      </c>
      <c r="AC68" s="34">
        <f>INDEX('[1]2024 Yr Scores.Hdicaps'!$AB$3:$AB$102, MATCH($N68,'[1]2024 Yr Scores.Hdicaps'!$A$3:$A$102,0))</f>
        <v>1.2000000000000028</v>
      </c>
    </row>
    <row r="69" spans="2:29" ht="15.75" x14ac:dyDescent="0.25">
      <c r="B69" s="35" t="s">
        <v>130</v>
      </c>
      <c r="C69" s="36">
        <f t="shared" si="26"/>
        <v>48</v>
      </c>
      <c r="D69" s="36">
        <f t="shared" si="27"/>
        <v>14</v>
      </c>
      <c r="E69" s="36">
        <f t="shared" si="28"/>
        <v>34</v>
      </c>
      <c r="F69" s="35" t="s">
        <v>142</v>
      </c>
      <c r="G69" s="36">
        <f>INDEX($Y$4:$Y$102,MATCH(F69,$N$4:$N$102,0))</f>
        <v>49</v>
      </c>
      <c r="H69" s="36">
        <f>INDEX($Z$4:$Z$102,MATCH(F69,$N$4:$N$102,0))</f>
        <v>11</v>
      </c>
      <c r="I69" s="36">
        <f>INDEX($AA$4:$AA$102,MATCH(F69,$N$4:$N$102,0))</f>
        <v>38</v>
      </c>
      <c r="N69" s="30" t="s">
        <v>41</v>
      </c>
      <c r="O69" s="31">
        <f>VLOOKUP($N69,'[1]2024 Sign Ups'!$A$2:$D$100,4,FALSE)</f>
        <v>7</v>
      </c>
      <c r="P69" s="32">
        <v>5</v>
      </c>
      <c r="Q69" s="32">
        <v>6</v>
      </c>
      <c r="R69" s="32">
        <v>6</v>
      </c>
      <c r="S69" s="32">
        <v>3</v>
      </c>
      <c r="T69" s="32">
        <v>5</v>
      </c>
      <c r="U69" s="32">
        <v>5</v>
      </c>
      <c r="V69" s="32">
        <v>6</v>
      </c>
      <c r="W69" s="32">
        <v>3</v>
      </c>
      <c r="X69" s="32">
        <v>6</v>
      </c>
      <c r="Y69" s="33">
        <f t="shared" si="29"/>
        <v>45</v>
      </c>
      <c r="Z69" s="33">
        <f t="shared" si="25"/>
        <v>10</v>
      </c>
      <c r="AA69" s="33">
        <f t="shared" si="30"/>
        <v>35</v>
      </c>
      <c r="AB69" s="34">
        <f>INDEX('[1]2024 Yr Scores.Hdicaps'!$AA$3:$AA$102, MATCH($N69,'[1]2024 Yr Scores.Hdicaps'!$A$3:$A$101,0))</f>
        <v>9.8000000000000043</v>
      </c>
      <c r="AC69" s="34">
        <f>INDEX('[1]2024 Yr Scores.Hdicaps'!$AB$3:$AB$102, MATCH($N69,'[1]2024 Yr Scores.Hdicaps'!$A$3:$A$102,0))</f>
        <v>9.3999999999999986</v>
      </c>
    </row>
    <row r="70" spans="2:29" ht="15.75" x14ac:dyDescent="0.25">
      <c r="B70" s="35" t="s">
        <v>42</v>
      </c>
      <c r="C70" s="36">
        <f t="shared" si="26"/>
        <v>42</v>
      </c>
      <c r="D70" s="36">
        <f t="shared" si="27"/>
        <v>6</v>
      </c>
      <c r="E70" s="36">
        <f t="shared" si="28"/>
        <v>36</v>
      </c>
      <c r="F70" s="35" t="s">
        <v>143</v>
      </c>
      <c r="G70" s="36">
        <f>INDEX($Y$4:$Y$102,MATCH(F70,$N$4:$N$102,0))</f>
        <v>47</v>
      </c>
      <c r="H70" s="36">
        <f>INDEX($Z$4:$Z$102,MATCH(F70,$N$4:$N$102,0))</f>
        <v>8</v>
      </c>
      <c r="I70" s="36">
        <f>INDEX($AA$4:$AA$102,MATCH(F70,$N$4:$N$102,0))</f>
        <v>39</v>
      </c>
      <c r="N70" s="59" t="s">
        <v>131</v>
      </c>
      <c r="O70" s="31">
        <f>VLOOKUP($N70,'[1]2024 Sign Ups'!$A$2:$D$100,4,FALSE)</f>
        <v>9</v>
      </c>
      <c r="P70" s="32">
        <v>4</v>
      </c>
      <c r="Q70" s="32">
        <v>4</v>
      </c>
      <c r="R70" s="32">
        <v>5</v>
      </c>
      <c r="S70" s="32">
        <v>3</v>
      </c>
      <c r="T70" s="32">
        <v>4</v>
      </c>
      <c r="U70" s="32">
        <v>5</v>
      </c>
      <c r="V70" s="32">
        <v>5</v>
      </c>
      <c r="W70" s="32">
        <v>4</v>
      </c>
      <c r="X70" s="32">
        <v>5</v>
      </c>
      <c r="Y70" s="33">
        <f t="shared" si="29"/>
        <v>39</v>
      </c>
      <c r="Z70" s="33">
        <f t="shared" si="25"/>
        <v>3</v>
      </c>
      <c r="AA70" s="33">
        <f t="shared" si="30"/>
        <v>36</v>
      </c>
      <c r="AB70" s="34">
        <f>INDEX('[1]2024 Yr Scores.Hdicaps'!$AA$3:$AA$102, MATCH($N70,'[1]2024 Yr Scores.Hdicaps'!$A$3:$A$101,0))</f>
        <v>3.3916666666666657</v>
      </c>
      <c r="AC70" s="34">
        <f>INDEX('[1]2024 Yr Scores.Hdicaps'!$AB$3:$AB$102, MATCH($N70,'[1]2024 Yr Scores.Hdicaps'!$A$3:$A$102,0))</f>
        <v>3.3500000000000014</v>
      </c>
    </row>
    <row r="71" spans="2:29" ht="15.75" x14ac:dyDescent="0.25">
      <c r="B71" s="41" t="s">
        <v>117</v>
      </c>
      <c r="C71" s="31">
        <f t="shared" si="26"/>
        <v>41</v>
      </c>
      <c r="D71" s="31">
        <f t="shared" si="27"/>
        <v>1</v>
      </c>
      <c r="E71" s="31">
        <f t="shared" si="28"/>
        <v>40</v>
      </c>
      <c r="F71" s="41" t="s">
        <v>144</v>
      </c>
      <c r="G71" s="31">
        <f>INDEX($Y$4:$Y$102,MATCH(F71,$N$4:$N$102,0))</f>
        <v>50</v>
      </c>
      <c r="H71" s="31">
        <f>INDEX($Z$4:$Z$102,MATCH(F71,$N$4:$N$102,0))</f>
        <v>10</v>
      </c>
      <c r="I71" s="31">
        <f>INDEX($AA$4:$AA$102,MATCH(F71,$N$4:$N$102,0))</f>
        <v>40</v>
      </c>
      <c r="N71" s="30" t="s">
        <v>93</v>
      </c>
      <c r="O71" s="31">
        <f>VLOOKUP($N71,'[1]2024 Sign Ups'!$A$2:$D$100,4,FALSE)</f>
        <v>4</v>
      </c>
      <c r="P71" s="32"/>
      <c r="Q71" s="32"/>
      <c r="R71" s="32"/>
      <c r="S71" s="32"/>
      <c r="T71" s="32"/>
      <c r="U71" s="32"/>
      <c r="V71" s="32"/>
      <c r="W71" s="32"/>
      <c r="X71" s="32"/>
      <c r="Y71" s="33" t="str">
        <f t="shared" si="29"/>
        <v/>
      </c>
      <c r="Z71" s="33">
        <f t="shared" si="25"/>
        <v>0</v>
      </c>
      <c r="AA71" s="33" t="str">
        <f t="shared" si="30"/>
        <v xml:space="preserve"> </v>
      </c>
      <c r="AB71" s="34">
        <f>INDEX('[1]2024 Yr Scores.Hdicaps'!$AA$3:$AA$102, MATCH($N71,'[1]2024 Yr Scores.Hdicaps'!$A$3:$A$101,0))</f>
        <v>-8.7499999999998579E-2</v>
      </c>
      <c r="AC71" s="34">
        <f>INDEX('[1]2024 Yr Scores.Hdicaps'!$AB$3:$AB$102, MATCH($N71,'[1]2024 Yr Scores.Hdicaps'!$A$3:$A$102,0))</f>
        <v>-8.7499999999998579E-2</v>
      </c>
    </row>
    <row r="72" spans="2:29" ht="15.75" x14ac:dyDescent="0.25">
      <c r="B72" s="41" t="s">
        <v>58</v>
      </c>
      <c r="C72" s="31" t="str">
        <f t="shared" si="26"/>
        <v/>
      </c>
      <c r="D72" s="31">
        <f t="shared" si="27"/>
        <v>10</v>
      </c>
      <c r="E72" s="31" t="str">
        <f t="shared" si="28"/>
        <v xml:space="preserve"> </v>
      </c>
      <c r="F72" s="41" t="s">
        <v>146</v>
      </c>
      <c r="G72" s="31">
        <f>INDEX($Y$4:$Y$102,MATCH(F72,$N$4:$N$102,0))</f>
        <v>46</v>
      </c>
      <c r="H72" s="31">
        <f>INDEX($Z$4:$Z$102,MATCH(F72,$N$4:$N$102,0))</f>
        <v>5</v>
      </c>
      <c r="I72" s="31">
        <f>INDEX($AA$4:$AA$102,MATCH(F72,$N$4:$N$102,0))</f>
        <v>41</v>
      </c>
      <c r="N72" s="30" t="s">
        <v>142</v>
      </c>
      <c r="O72" s="31">
        <f>VLOOKUP($N72,'[1]2024 Sign Ups'!$A$2:$D$100,4,FALSE)</f>
        <v>8</v>
      </c>
      <c r="P72" s="32">
        <v>7</v>
      </c>
      <c r="Q72" s="32">
        <v>4</v>
      </c>
      <c r="R72" s="32">
        <v>5</v>
      </c>
      <c r="S72" s="32">
        <v>4</v>
      </c>
      <c r="T72" s="32">
        <v>6</v>
      </c>
      <c r="U72" s="32">
        <v>5</v>
      </c>
      <c r="V72" s="32">
        <v>8</v>
      </c>
      <c r="W72" s="32">
        <v>4</v>
      </c>
      <c r="X72" s="32">
        <v>6</v>
      </c>
      <c r="Y72" s="33">
        <f t="shared" si="29"/>
        <v>49</v>
      </c>
      <c r="Z72" s="33">
        <f t="shared" si="25"/>
        <v>11</v>
      </c>
      <c r="AA72" s="33">
        <f t="shared" si="30"/>
        <v>38</v>
      </c>
      <c r="AB72" s="34">
        <f>INDEX('[1]2024 Yr Scores.Hdicaps'!$AA$3:$AA$102, MATCH($N72,'[1]2024 Yr Scores.Hdicaps'!$A$3:$A$101,0))</f>
        <v>11.399999999999999</v>
      </c>
      <c r="AC72" s="34">
        <f>INDEX('[1]2024 Yr Scores.Hdicaps'!$AB$3:$AB$102, MATCH($N72,'[1]2024 Yr Scores.Hdicaps'!$A$3:$A$102,0))</f>
        <v>11.399999999999999</v>
      </c>
    </row>
    <row r="73" spans="2:29" ht="15.75" x14ac:dyDescent="0.25">
      <c r="B73" s="41" t="s">
        <v>145</v>
      </c>
      <c r="C73" s="31" t="str">
        <f t="shared" si="26"/>
        <v/>
      </c>
      <c r="D73" s="31">
        <f t="shared" si="27"/>
        <v>10</v>
      </c>
      <c r="E73" s="31" t="str">
        <f t="shared" si="28"/>
        <v xml:space="preserve"> </v>
      </c>
      <c r="F73" s="41" t="s">
        <v>66</v>
      </c>
      <c r="G73" s="31" t="str">
        <f>INDEX($Y$4:$Y$102,MATCH(F73,$N$4:$N$102,0))</f>
        <v/>
      </c>
      <c r="H73" s="31">
        <f>INDEX($Z$4:$Z$102,MATCH(F73,$N$4:$N$102,0))</f>
        <v>7</v>
      </c>
      <c r="I73" s="31" t="str">
        <f>INDEX($AA$4:$AA$102,MATCH(F73,$N$4:$N$102,0))</f>
        <v xml:space="preserve"> </v>
      </c>
      <c r="N73" s="30" t="s">
        <v>116</v>
      </c>
      <c r="O73" s="31">
        <f>VLOOKUP($N73,'[1]2024 Sign Ups'!$A$2:$D$100,4,FALSE)</f>
        <v>5</v>
      </c>
      <c r="P73" s="32">
        <v>6</v>
      </c>
      <c r="Q73" s="32">
        <v>5</v>
      </c>
      <c r="R73" s="32">
        <v>6</v>
      </c>
      <c r="S73" s="32">
        <v>5</v>
      </c>
      <c r="T73" s="32">
        <v>6</v>
      </c>
      <c r="U73" s="32">
        <v>7</v>
      </c>
      <c r="V73" s="32">
        <v>8</v>
      </c>
      <c r="W73" s="32">
        <v>5</v>
      </c>
      <c r="X73" s="32">
        <v>7</v>
      </c>
      <c r="Y73" s="33">
        <f t="shared" si="29"/>
        <v>55</v>
      </c>
      <c r="Z73" s="33">
        <f t="shared" si="25"/>
        <v>9</v>
      </c>
      <c r="AA73" s="33">
        <f t="shared" si="30"/>
        <v>46</v>
      </c>
      <c r="AB73" s="34">
        <f>INDEX('[1]2024 Yr Scores.Hdicaps'!$AA$3:$AA$102, MATCH($N73,'[1]2024 Yr Scores.Hdicaps'!$A$3:$A$101,0))</f>
        <v>9.3500000000000014</v>
      </c>
      <c r="AC73" s="34">
        <f>INDEX('[1]2024 Yr Scores.Hdicaps'!$AB$3:$AB$102, MATCH($N73,'[1]2024 Yr Scores.Hdicaps'!$A$3:$A$102,0))</f>
        <v>10</v>
      </c>
    </row>
    <row r="74" spans="2:29" ht="15.75" x14ac:dyDescent="0.25">
      <c r="B74" s="41"/>
      <c r="C74" s="41"/>
      <c r="D74" s="41"/>
      <c r="E74" s="41"/>
      <c r="F74" s="41" t="s">
        <v>87</v>
      </c>
      <c r="G74" s="31" t="str">
        <f>INDEX($Y$4:$Y$102,MATCH(F74,$N$4:$N$102,0))</f>
        <v/>
      </c>
      <c r="H74" s="31">
        <f>INDEX($Z$4:$Z$102,MATCH(F74,$N$4:$N$102,0))</f>
        <v>10</v>
      </c>
      <c r="I74" s="31" t="str">
        <f>INDEX($AA$4:$AA$102,MATCH(F74,$N$4:$N$102,0))</f>
        <v xml:space="preserve"> </v>
      </c>
      <c r="N74" s="51" t="s">
        <v>78</v>
      </c>
      <c r="O74" s="31">
        <f>VLOOKUP($N74,'[1]2024 Sign Ups'!$A$2:$D$100,4,FALSE)</f>
        <v>4</v>
      </c>
      <c r="P74" s="32">
        <v>4</v>
      </c>
      <c r="Q74" s="32">
        <v>5</v>
      </c>
      <c r="R74" s="32">
        <v>5</v>
      </c>
      <c r="S74" s="32">
        <v>5</v>
      </c>
      <c r="T74" s="32">
        <v>4</v>
      </c>
      <c r="U74" s="32">
        <v>4</v>
      </c>
      <c r="V74" s="32">
        <v>6</v>
      </c>
      <c r="W74" s="32">
        <v>4</v>
      </c>
      <c r="X74" s="32">
        <v>5</v>
      </c>
      <c r="Y74" s="33">
        <f t="shared" si="29"/>
        <v>42</v>
      </c>
      <c r="Z74" s="33">
        <f t="shared" si="25"/>
        <v>8</v>
      </c>
      <c r="AA74" s="33">
        <f t="shared" si="30"/>
        <v>34</v>
      </c>
      <c r="AB74" s="34">
        <f>INDEX('[1]2024 Yr Scores.Hdicaps'!$AA$3:$AA$102, MATCH($N74,'[1]2024 Yr Scores.Hdicaps'!$A$3:$A$101,0))</f>
        <v>7.8000000000000043</v>
      </c>
      <c r="AC74" s="34">
        <f>INDEX('[1]2024 Yr Scores.Hdicaps'!$AB$3:$AB$102, MATCH($N74,'[1]2024 Yr Scores.Hdicaps'!$A$3:$A$102,0))</f>
        <v>7.3999999999999986</v>
      </c>
    </row>
    <row r="75" spans="2:29" ht="15.75" x14ac:dyDescent="0.25">
      <c r="B75" s="42" t="s">
        <v>59</v>
      </c>
      <c r="C75" s="43"/>
      <c r="D75" s="44">
        <f>AVERAGE(D65:D73)</f>
        <v>8</v>
      </c>
      <c r="E75" s="45">
        <f>SUM(E65:E70)</f>
        <v>198</v>
      </c>
      <c r="F75" s="42" t="s">
        <v>59</v>
      </c>
      <c r="G75" s="43"/>
      <c r="H75" s="44">
        <f>AVERAGE(H65:H73)</f>
        <v>8</v>
      </c>
      <c r="I75" s="46">
        <f>SUM(I65:I70)</f>
        <v>210</v>
      </c>
      <c r="N75" s="30" t="s">
        <v>115</v>
      </c>
      <c r="O75" s="31">
        <f>VLOOKUP($N75,'[1]2024 Sign Ups'!$A$2:$D$100,4,FALSE)</f>
        <v>6</v>
      </c>
      <c r="P75" s="32">
        <v>6</v>
      </c>
      <c r="Q75" s="32">
        <v>5</v>
      </c>
      <c r="R75" s="32">
        <v>5</v>
      </c>
      <c r="S75" s="32">
        <v>5</v>
      </c>
      <c r="T75" s="32">
        <v>5</v>
      </c>
      <c r="U75" s="32">
        <v>5</v>
      </c>
      <c r="V75" s="32">
        <v>8</v>
      </c>
      <c r="W75" s="32">
        <v>3</v>
      </c>
      <c r="X75" s="32">
        <v>6</v>
      </c>
      <c r="Y75" s="33">
        <f t="shared" si="29"/>
        <v>48</v>
      </c>
      <c r="Z75" s="33">
        <f t="shared" si="25"/>
        <v>11</v>
      </c>
      <c r="AA75" s="33">
        <f t="shared" si="30"/>
        <v>37</v>
      </c>
      <c r="AB75" s="34">
        <f>INDEX('[1]2024 Yr Scores.Hdicaps'!$AA$3:$AA$102, MATCH($N75,'[1]2024 Yr Scores.Hdicaps'!$A$3:$A$101,0))</f>
        <v>10.800000000000004</v>
      </c>
      <c r="AC75" s="34">
        <f>INDEX('[1]2024 Yr Scores.Hdicaps'!$AB$3:$AB$102, MATCH($N75,'[1]2024 Yr Scores.Hdicaps'!$A$3:$A$102,0))</f>
        <v>10.600000000000001</v>
      </c>
    </row>
    <row r="76" spans="2:29" ht="15.75" x14ac:dyDescent="0.25">
      <c r="B76" s="42" t="s">
        <v>61</v>
      </c>
      <c r="C76" s="43"/>
      <c r="D76" s="44"/>
      <c r="E76" s="36">
        <f>E75-SUM($H$1*6)</f>
        <v>-12</v>
      </c>
      <c r="F76" s="42" t="s">
        <v>61</v>
      </c>
      <c r="G76" s="43"/>
      <c r="H76" s="44"/>
      <c r="I76" s="31">
        <f>I75-SUM($H$1*6)</f>
        <v>0</v>
      </c>
      <c r="N76" s="30" t="s">
        <v>143</v>
      </c>
      <c r="O76" s="31">
        <f>VLOOKUP($N76,'[1]2024 Sign Ups'!$A$2:$D$100,4,FALSE)</f>
        <v>8</v>
      </c>
      <c r="P76" s="32">
        <v>5</v>
      </c>
      <c r="Q76" s="32">
        <v>6</v>
      </c>
      <c r="R76" s="32">
        <v>5</v>
      </c>
      <c r="S76" s="32">
        <v>3</v>
      </c>
      <c r="T76" s="32">
        <v>6</v>
      </c>
      <c r="U76" s="32">
        <v>5</v>
      </c>
      <c r="V76" s="32">
        <v>7</v>
      </c>
      <c r="W76" s="32">
        <v>4</v>
      </c>
      <c r="X76" s="32">
        <v>6</v>
      </c>
      <c r="Y76" s="33">
        <f t="shared" si="29"/>
        <v>47</v>
      </c>
      <c r="Z76" s="33">
        <f t="shared" si="25"/>
        <v>8</v>
      </c>
      <c r="AA76" s="33">
        <f t="shared" si="30"/>
        <v>39</v>
      </c>
      <c r="AB76" s="34">
        <f>INDEX('[1]2024 Yr Scores.Hdicaps'!$AA$3:$AA$102, MATCH($N76,'[1]2024 Yr Scores.Hdicaps'!$A$3:$A$101,0))</f>
        <v>8</v>
      </c>
      <c r="AC76" s="34">
        <f>INDEX('[1]2024 Yr Scores.Hdicaps'!$AB$3:$AB$102, MATCH($N76,'[1]2024 Yr Scores.Hdicaps'!$A$3:$A$102,0))</f>
        <v>8</v>
      </c>
    </row>
    <row r="77" spans="2:29" ht="15.75" x14ac:dyDescent="0.25">
      <c r="B77" s="60"/>
      <c r="C77" s="61"/>
      <c r="D77" s="62"/>
      <c r="E77" s="63"/>
      <c r="F77" s="60"/>
      <c r="G77" s="61"/>
      <c r="H77" s="62"/>
      <c r="I77" s="63"/>
      <c r="N77" s="30" t="s">
        <v>133</v>
      </c>
      <c r="O77" s="31">
        <f>VLOOKUP($N77,'[1]2024 Sign Ups'!$A$2:$D$100,4,FALSE)</f>
        <v>10</v>
      </c>
      <c r="P77" s="32">
        <v>7</v>
      </c>
      <c r="Q77" s="32">
        <v>6</v>
      </c>
      <c r="R77" s="32">
        <v>4</v>
      </c>
      <c r="S77" s="32">
        <v>3</v>
      </c>
      <c r="T77" s="32">
        <v>7</v>
      </c>
      <c r="U77" s="32">
        <v>6</v>
      </c>
      <c r="V77" s="32">
        <v>6</v>
      </c>
      <c r="W77" s="32">
        <v>4</v>
      </c>
      <c r="X77" s="32">
        <v>6</v>
      </c>
      <c r="Y77" s="33">
        <f t="shared" si="29"/>
        <v>49</v>
      </c>
      <c r="Z77" s="33">
        <f t="shared" si="25"/>
        <v>13</v>
      </c>
      <c r="AA77" s="33">
        <f t="shared" si="30"/>
        <v>36</v>
      </c>
      <c r="AB77" s="34">
        <f>INDEX('[1]2024 Yr Scores.Hdicaps'!$AA$3:$AA$102, MATCH($N77,'[1]2024 Yr Scores.Hdicaps'!$A$3:$A$101,0))</f>
        <v>13</v>
      </c>
      <c r="AC77" s="34">
        <f>INDEX('[1]2024 Yr Scores.Hdicaps'!$AB$3:$AB$102, MATCH($N77,'[1]2024 Yr Scores.Hdicaps'!$A$3:$A$102,0))</f>
        <v>12.600000000000001</v>
      </c>
    </row>
    <row r="78" spans="2:29" ht="15.75" x14ac:dyDescent="0.25">
      <c r="B78" s="64" t="s">
        <v>147</v>
      </c>
      <c r="C78" s="65"/>
      <c r="D78" s="65"/>
      <c r="E78" s="65"/>
      <c r="F78" s="65"/>
      <c r="G78" s="65"/>
      <c r="H78" s="65"/>
      <c r="I78" s="53"/>
      <c r="J78" s="66"/>
      <c r="K78" s="66"/>
      <c r="L78" s="67"/>
      <c r="N78" s="30" t="s">
        <v>114</v>
      </c>
      <c r="O78" s="31">
        <f>VLOOKUP($N78,'[1]2024 Sign Ups'!$A$2:$D$100,4,FALSE)</f>
        <v>5</v>
      </c>
      <c r="P78" s="32">
        <v>6</v>
      </c>
      <c r="Q78" s="32">
        <v>5</v>
      </c>
      <c r="R78" s="32">
        <v>7</v>
      </c>
      <c r="S78" s="32">
        <v>4</v>
      </c>
      <c r="T78" s="32">
        <v>6</v>
      </c>
      <c r="U78" s="32">
        <v>6</v>
      </c>
      <c r="V78" s="32">
        <v>6</v>
      </c>
      <c r="W78" s="32">
        <v>5</v>
      </c>
      <c r="X78" s="32">
        <v>6</v>
      </c>
      <c r="Y78" s="33">
        <f t="shared" si="29"/>
        <v>51</v>
      </c>
      <c r="Z78" s="33">
        <f t="shared" si="25"/>
        <v>11</v>
      </c>
      <c r="AA78" s="33">
        <f t="shared" si="30"/>
        <v>40</v>
      </c>
      <c r="AB78" s="34">
        <f>INDEX('[1]2024 Yr Scores.Hdicaps'!$AA$3:$AA$102, MATCH($N78,'[1]2024 Yr Scores.Hdicaps'!$A$3:$A$101,0))</f>
        <v>11.200000000000003</v>
      </c>
      <c r="AC78" s="34">
        <f>INDEX('[1]2024 Yr Scores.Hdicaps'!$AB$3:$AB$102, MATCH($N78,'[1]2024 Yr Scores.Hdicaps'!$A$3:$A$102,0))</f>
        <v>11.200000000000003</v>
      </c>
    </row>
    <row r="79" spans="2:29" ht="15.75" x14ac:dyDescent="0.25">
      <c r="B79" s="68" t="s">
        <v>148</v>
      </c>
      <c r="C79" s="154" t="s">
        <v>234</v>
      </c>
      <c r="D79" s="154" t="s">
        <v>235</v>
      </c>
      <c r="E79" s="154" t="s">
        <v>236</v>
      </c>
      <c r="F79" s="154" t="s">
        <v>237</v>
      </c>
      <c r="G79" s="154" t="s">
        <v>238</v>
      </c>
      <c r="H79" s="68" t="s">
        <v>149</v>
      </c>
      <c r="I79" s="68" t="s">
        <v>150</v>
      </c>
      <c r="J79" s="68" t="s">
        <v>151</v>
      </c>
      <c r="K79" s="68" t="s">
        <v>152</v>
      </c>
      <c r="L79" s="68" t="s">
        <v>153</v>
      </c>
      <c r="N79" s="30" t="s">
        <v>79</v>
      </c>
      <c r="O79" s="31">
        <f>VLOOKUP($N79,'[1]2024 Sign Ups'!$A$2:$D$100,4,FALSE)</f>
        <v>2</v>
      </c>
      <c r="P79" s="32">
        <v>5</v>
      </c>
      <c r="Q79" s="32">
        <v>7</v>
      </c>
      <c r="R79" s="32">
        <v>5</v>
      </c>
      <c r="S79" s="32">
        <v>3</v>
      </c>
      <c r="T79" s="32">
        <v>5</v>
      </c>
      <c r="U79" s="32">
        <v>5</v>
      </c>
      <c r="V79" s="32">
        <v>7</v>
      </c>
      <c r="W79" s="32">
        <v>3</v>
      </c>
      <c r="X79" s="32">
        <v>5</v>
      </c>
      <c r="Y79" s="33">
        <f t="shared" si="29"/>
        <v>45</v>
      </c>
      <c r="Z79" s="33">
        <f t="shared" si="25"/>
        <v>11</v>
      </c>
      <c r="AA79" s="33">
        <f t="shared" si="30"/>
        <v>34</v>
      </c>
      <c r="AB79" s="34">
        <f>INDEX('[1]2024 Yr Scores.Hdicaps'!$AA$3:$AA$102, MATCH($N79,'[1]2024 Yr Scores.Hdicaps'!$A$3:$A$101,0))</f>
        <v>10.800000000000004</v>
      </c>
      <c r="AC79" s="34">
        <f>INDEX('[1]2024 Yr Scores.Hdicaps'!$AB$3:$AB$102, MATCH($N79,'[1]2024 Yr Scores.Hdicaps'!$A$3:$A$102,0))</f>
        <v>10</v>
      </c>
    </row>
    <row r="80" spans="2:29" ht="15.75" x14ac:dyDescent="0.25">
      <c r="B80" s="69" t="s">
        <v>154</v>
      </c>
      <c r="C80" s="153">
        <v>11</v>
      </c>
      <c r="D80" s="153">
        <v>9</v>
      </c>
      <c r="E80" s="153">
        <v>8</v>
      </c>
      <c r="F80" s="153">
        <v>7.1</v>
      </c>
      <c r="G80" s="153">
        <v>7</v>
      </c>
      <c r="H80" s="153">
        <v>6</v>
      </c>
      <c r="I80" s="153">
        <v>5.0999999999999996</v>
      </c>
      <c r="J80" s="153">
        <v>5</v>
      </c>
      <c r="K80" s="153">
        <v>4.5</v>
      </c>
      <c r="L80" s="153">
        <v>2.5</v>
      </c>
      <c r="N80" s="30" t="s">
        <v>146</v>
      </c>
      <c r="O80" s="31">
        <f>VLOOKUP($N80,'[1]2024 Sign Ups'!$A$2:$D$100,4,FALSE)</f>
        <v>8</v>
      </c>
      <c r="P80" s="32">
        <v>6</v>
      </c>
      <c r="Q80" s="32">
        <v>4</v>
      </c>
      <c r="R80" s="32">
        <v>7</v>
      </c>
      <c r="S80" s="32">
        <v>4</v>
      </c>
      <c r="T80" s="32">
        <v>4</v>
      </c>
      <c r="U80" s="32">
        <v>4</v>
      </c>
      <c r="V80" s="32">
        <v>6</v>
      </c>
      <c r="W80" s="32">
        <v>6</v>
      </c>
      <c r="X80" s="32">
        <v>5</v>
      </c>
      <c r="Y80" s="33">
        <f t="shared" si="29"/>
        <v>46</v>
      </c>
      <c r="Z80" s="33">
        <f t="shared" si="25"/>
        <v>5</v>
      </c>
      <c r="AA80" s="33">
        <f t="shared" si="30"/>
        <v>41</v>
      </c>
      <c r="AB80" s="34">
        <f>INDEX('[1]2024 Yr Scores.Hdicaps'!$AA$3:$AA$102, MATCH($N80,'[1]2024 Yr Scores.Hdicaps'!$A$3:$A$101,0))</f>
        <v>4.8000000000000043</v>
      </c>
      <c r="AC80" s="34">
        <f>INDEX('[1]2024 Yr Scores.Hdicaps'!$AB$3:$AB$102, MATCH($N80,'[1]2024 Yr Scores.Hdicaps'!$A$3:$A$102,0))</f>
        <v>4.8000000000000043</v>
      </c>
    </row>
    <row r="81" spans="1:29" ht="15.75" x14ac:dyDescent="0.25">
      <c r="A81" s="71" t="s">
        <v>155</v>
      </c>
      <c r="B81" s="72" t="s">
        <v>156</v>
      </c>
      <c r="C81" s="72" t="s">
        <v>157</v>
      </c>
      <c r="D81" s="72" t="s">
        <v>158</v>
      </c>
      <c r="E81" s="72" t="s">
        <v>159</v>
      </c>
      <c r="F81" s="72" t="s">
        <v>160</v>
      </c>
      <c r="G81" s="72" t="s">
        <v>161</v>
      </c>
      <c r="H81" s="72" t="s">
        <v>123</v>
      </c>
      <c r="I81" s="72" t="s">
        <v>99</v>
      </c>
      <c r="J81" s="72" t="s">
        <v>68</v>
      </c>
      <c r="K81" s="72" t="s">
        <v>141</v>
      </c>
      <c r="L81" s="72" t="s">
        <v>162</v>
      </c>
      <c r="N81" s="30" t="s">
        <v>126</v>
      </c>
      <c r="O81" s="31">
        <f>VLOOKUP($N81,'[1]2024 Sign Ups'!$A$2:$D$100,4,FALSE)</f>
        <v>10</v>
      </c>
      <c r="P81" s="32">
        <v>4</v>
      </c>
      <c r="Q81" s="32">
        <v>4</v>
      </c>
      <c r="R81" s="32">
        <v>5</v>
      </c>
      <c r="S81" s="32">
        <v>3</v>
      </c>
      <c r="T81" s="32">
        <v>4</v>
      </c>
      <c r="U81" s="32">
        <v>4</v>
      </c>
      <c r="V81" s="32">
        <v>5</v>
      </c>
      <c r="W81" s="32">
        <v>2</v>
      </c>
      <c r="X81" s="32">
        <v>5</v>
      </c>
      <c r="Y81" s="33">
        <f t="shared" si="29"/>
        <v>36</v>
      </c>
      <c r="Z81" s="33">
        <f t="shared" si="25"/>
        <v>4</v>
      </c>
      <c r="AA81" s="33">
        <f t="shared" si="30"/>
        <v>32</v>
      </c>
      <c r="AB81" s="34">
        <f>INDEX('[1]2024 Yr Scores.Hdicaps'!$AA$3:$AA$102, MATCH($N81,'[1]2024 Yr Scores.Hdicaps'!$A$3:$A$101,0))</f>
        <v>4.2000000000000028</v>
      </c>
      <c r="AC81" s="34">
        <f>INDEX('[1]2024 Yr Scores.Hdicaps'!$AB$3:$AB$102, MATCH($N81,'[1]2024 Yr Scores.Hdicaps'!$A$3:$A$102,0))</f>
        <v>3.2000000000000028</v>
      </c>
    </row>
    <row r="82" spans="1:29" ht="15.75" x14ac:dyDescent="0.25">
      <c r="A82" s="73">
        <v>1</v>
      </c>
      <c r="B82" s="74">
        <v>45435</v>
      </c>
      <c r="C82" s="73">
        <v>2</v>
      </c>
      <c r="D82" s="75">
        <v>10</v>
      </c>
      <c r="E82" s="76">
        <v>8</v>
      </c>
      <c r="F82" s="73">
        <v>3</v>
      </c>
      <c r="G82" s="73">
        <v>9</v>
      </c>
      <c r="H82" s="78">
        <v>4</v>
      </c>
      <c r="I82" s="77">
        <v>7</v>
      </c>
      <c r="J82" s="75">
        <v>1</v>
      </c>
      <c r="K82" s="78">
        <v>5</v>
      </c>
      <c r="L82" s="76">
        <v>6</v>
      </c>
      <c r="N82" s="30" t="s">
        <v>107</v>
      </c>
      <c r="O82" s="31">
        <f>VLOOKUP($N82,'[1]2024 Sign Ups'!$A$2:$D$100,4,FALSE)</f>
        <v>5</v>
      </c>
      <c r="P82" s="32">
        <v>5</v>
      </c>
      <c r="Q82" s="32">
        <v>6</v>
      </c>
      <c r="R82" s="32">
        <v>6</v>
      </c>
      <c r="S82" s="32">
        <v>4</v>
      </c>
      <c r="T82" s="32">
        <v>5</v>
      </c>
      <c r="U82" s="32">
        <v>5</v>
      </c>
      <c r="V82" s="32">
        <v>6</v>
      </c>
      <c r="W82" s="32">
        <v>4</v>
      </c>
      <c r="X82" s="32">
        <v>5</v>
      </c>
      <c r="Y82" s="33">
        <f t="shared" si="29"/>
        <v>46</v>
      </c>
      <c r="Z82" s="33">
        <f t="shared" si="25"/>
        <v>9</v>
      </c>
      <c r="AA82" s="33">
        <f t="shared" si="30"/>
        <v>37</v>
      </c>
      <c r="AB82" s="34">
        <f>INDEX('[1]2024 Yr Scores.Hdicaps'!$AA$3:$AA$102, MATCH($N82,'[1]2024 Yr Scores.Hdicaps'!$A$3:$A$101,0))</f>
        <v>9.2000000000000028</v>
      </c>
      <c r="AC82" s="34">
        <f>INDEX('[1]2024 Yr Scores.Hdicaps'!$AB$3:$AB$102, MATCH($N82,'[1]2024 Yr Scores.Hdicaps'!$A$3:$A$102,0))</f>
        <v>9.2000000000000028</v>
      </c>
    </row>
    <row r="83" spans="1:29" ht="15.75" x14ac:dyDescent="0.25">
      <c r="A83" s="73">
        <v>2</v>
      </c>
      <c r="B83" s="74">
        <v>45442</v>
      </c>
      <c r="C83" s="76">
        <v>7</v>
      </c>
      <c r="D83" s="77">
        <v>2</v>
      </c>
      <c r="E83" s="73">
        <v>9</v>
      </c>
      <c r="F83" s="73">
        <v>4</v>
      </c>
      <c r="G83" s="77">
        <v>10</v>
      </c>
      <c r="H83" s="77">
        <v>5</v>
      </c>
      <c r="I83" s="79">
        <v>8</v>
      </c>
      <c r="J83" s="76">
        <v>3</v>
      </c>
      <c r="K83" s="73">
        <v>6</v>
      </c>
      <c r="L83" s="77">
        <v>1</v>
      </c>
      <c r="N83" s="30" t="s">
        <v>113</v>
      </c>
      <c r="O83" s="31">
        <f>VLOOKUP($N83,'[1]2024 Sign Ups'!$A$2:$D$100,4,FALSE)</f>
        <v>6</v>
      </c>
      <c r="P83" s="32">
        <v>6</v>
      </c>
      <c r="Q83" s="32">
        <v>6</v>
      </c>
      <c r="R83" s="32">
        <v>5</v>
      </c>
      <c r="S83" s="32">
        <v>5</v>
      </c>
      <c r="T83" s="32">
        <v>6</v>
      </c>
      <c r="U83" s="32">
        <v>6</v>
      </c>
      <c r="V83" s="32">
        <v>8</v>
      </c>
      <c r="W83" s="32">
        <v>3</v>
      </c>
      <c r="X83" s="32">
        <v>8</v>
      </c>
      <c r="Y83" s="33">
        <f t="shared" si="29"/>
        <v>53</v>
      </c>
      <c r="Z83" s="33">
        <f t="shared" si="25"/>
        <v>17</v>
      </c>
      <c r="AA83" s="33">
        <f t="shared" si="30"/>
        <v>36</v>
      </c>
      <c r="AB83" s="34">
        <f>INDEX('[1]2024 Yr Scores.Hdicaps'!$AA$3:$AA$102, MATCH($N83,'[1]2024 Yr Scores.Hdicaps'!$A$3:$A$101,0))</f>
        <v>17.350000000000001</v>
      </c>
      <c r="AC83" s="34">
        <f>INDEX('[1]2024 Yr Scores.Hdicaps'!$AB$3:$AB$102, MATCH($N83,'[1]2024 Yr Scores.Hdicaps'!$A$3:$A$102,0))</f>
        <v>17.399999999999999</v>
      </c>
    </row>
    <row r="84" spans="1:29" ht="15.75" x14ac:dyDescent="0.25">
      <c r="A84" s="73">
        <v>3</v>
      </c>
      <c r="B84" s="74">
        <v>45449</v>
      </c>
      <c r="C84" s="77">
        <v>3</v>
      </c>
      <c r="D84" s="73">
        <v>1</v>
      </c>
      <c r="E84" s="73">
        <v>10</v>
      </c>
      <c r="F84" s="77">
        <v>5</v>
      </c>
      <c r="G84" s="77">
        <v>2</v>
      </c>
      <c r="H84" s="77">
        <v>6</v>
      </c>
      <c r="I84" s="73">
        <v>9</v>
      </c>
      <c r="J84" s="73">
        <v>4</v>
      </c>
      <c r="K84" s="80">
        <v>7</v>
      </c>
      <c r="L84" s="80">
        <v>8</v>
      </c>
      <c r="N84" s="30" t="s">
        <v>49</v>
      </c>
      <c r="O84" s="31">
        <f>VLOOKUP($N84,'[1]2024 Sign Ups'!$A$2:$D$100,4,FALSE)</f>
        <v>1</v>
      </c>
      <c r="P84" s="32">
        <v>5</v>
      </c>
      <c r="Q84" s="32">
        <v>5</v>
      </c>
      <c r="R84" s="32">
        <v>5</v>
      </c>
      <c r="S84" s="32">
        <v>4</v>
      </c>
      <c r="T84" s="32">
        <v>6</v>
      </c>
      <c r="U84" s="32">
        <v>6</v>
      </c>
      <c r="V84" s="32">
        <v>7</v>
      </c>
      <c r="W84" s="32">
        <v>5</v>
      </c>
      <c r="X84" s="32">
        <v>5</v>
      </c>
      <c r="Y84" s="33">
        <f t="shared" si="29"/>
        <v>48</v>
      </c>
      <c r="Z84" s="33">
        <f t="shared" si="25"/>
        <v>7</v>
      </c>
      <c r="AA84" s="33">
        <f t="shared" si="30"/>
        <v>41</v>
      </c>
      <c r="AB84" s="34">
        <f>INDEX('[1]2024 Yr Scores.Hdicaps'!$AA$3:$AA$102, MATCH($N84,'[1]2024 Yr Scores.Hdicaps'!$A$3:$A$101,0))</f>
        <v>6.6000000000000014</v>
      </c>
      <c r="AC84" s="34">
        <f>INDEX('[1]2024 Yr Scores.Hdicaps'!$AB$3:$AB$102, MATCH($N84,'[1]2024 Yr Scores.Hdicaps'!$A$3:$A$102,0))</f>
        <v>6.6000000000000014</v>
      </c>
    </row>
    <row r="85" spans="1:29" ht="15.75" x14ac:dyDescent="0.25">
      <c r="A85" s="73">
        <v>4</v>
      </c>
      <c r="B85" s="74">
        <v>45456</v>
      </c>
      <c r="C85" s="73">
        <v>8</v>
      </c>
      <c r="D85" s="77">
        <v>4</v>
      </c>
      <c r="E85" s="77">
        <v>2</v>
      </c>
      <c r="F85" s="73">
        <v>6</v>
      </c>
      <c r="G85" s="73">
        <v>3</v>
      </c>
      <c r="H85" s="77">
        <v>7</v>
      </c>
      <c r="I85" s="77">
        <v>10</v>
      </c>
      <c r="J85" s="73">
        <v>5</v>
      </c>
      <c r="K85" s="77">
        <v>1</v>
      </c>
      <c r="L85" s="73">
        <v>9</v>
      </c>
      <c r="N85" s="30" t="s">
        <v>144</v>
      </c>
      <c r="O85" s="31">
        <f>VLOOKUP($N85,'[1]2024 Sign Ups'!$A$2:$D$100,4,FALSE)</f>
        <v>8</v>
      </c>
      <c r="P85" s="32">
        <v>6</v>
      </c>
      <c r="Q85" s="32">
        <v>6</v>
      </c>
      <c r="R85" s="32">
        <v>5</v>
      </c>
      <c r="S85" s="32">
        <v>5</v>
      </c>
      <c r="T85" s="32">
        <v>6</v>
      </c>
      <c r="U85" s="32">
        <v>6</v>
      </c>
      <c r="V85" s="32">
        <v>6</v>
      </c>
      <c r="W85" s="32">
        <v>6</v>
      </c>
      <c r="X85" s="32">
        <v>4</v>
      </c>
      <c r="Y85" s="33">
        <f t="shared" si="29"/>
        <v>50</v>
      </c>
      <c r="Z85" s="33">
        <f t="shared" si="25"/>
        <v>10</v>
      </c>
      <c r="AA85" s="33">
        <f t="shared" si="30"/>
        <v>40</v>
      </c>
      <c r="AB85" s="34">
        <f>INDEX('[1]2024 Yr Scores.Hdicaps'!$AA$3:$AA$102, MATCH($N85,'[1]2024 Yr Scores.Hdicaps'!$A$3:$A$101,0))</f>
        <v>9.6000000000000014</v>
      </c>
      <c r="AC85" s="34">
        <f>INDEX('[1]2024 Yr Scores.Hdicaps'!$AB$3:$AB$102, MATCH($N85,'[1]2024 Yr Scores.Hdicaps'!$A$3:$A$102,0))</f>
        <v>10.600000000000001</v>
      </c>
    </row>
    <row r="86" spans="1:29" ht="15.75" x14ac:dyDescent="0.25">
      <c r="A86" s="73">
        <v>5</v>
      </c>
      <c r="B86" s="74">
        <v>45463</v>
      </c>
      <c r="C86" s="73">
        <v>4</v>
      </c>
      <c r="D86" s="73">
        <v>5</v>
      </c>
      <c r="E86" s="77">
        <v>3</v>
      </c>
      <c r="F86" s="73">
        <v>7</v>
      </c>
      <c r="G86" s="77">
        <v>1</v>
      </c>
      <c r="H86" s="77">
        <v>8</v>
      </c>
      <c r="I86" s="73">
        <v>2</v>
      </c>
      <c r="J86" s="77">
        <v>6</v>
      </c>
      <c r="K86" s="73">
        <v>9</v>
      </c>
      <c r="L86" s="77">
        <v>10</v>
      </c>
      <c r="N86" s="30" t="s">
        <v>56</v>
      </c>
      <c r="O86" s="31">
        <f>VLOOKUP($N86,'[1]2024 Sign Ups'!$A$2:$D$100,4,FALSE)</f>
        <v>1</v>
      </c>
      <c r="P86" s="32"/>
      <c r="Q86" s="32"/>
      <c r="R86" s="32"/>
      <c r="S86" s="32"/>
      <c r="T86" s="32"/>
      <c r="U86" s="32"/>
      <c r="V86" s="32"/>
      <c r="W86" s="32"/>
      <c r="X86" s="32"/>
      <c r="Y86" s="33" t="str">
        <f t="shared" si="29"/>
        <v/>
      </c>
      <c r="Z86" s="33">
        <f t="shared" si="25"/>
        <v>12</v>
      </c>
      <c r="AA86" s="33" t="str">
        <f t="shared" si="30"/>
        <v xml:space="preserve"> </v>
      </c>
      <c r="AB86" s="34">
        <f>INDEX('[1]2024 Yr Scores.Hdicaps'!$AA$3:$AA$102, MATCH($N86,'[1]2024 Yr Scores.Hdicaps'!$A$3:$A$101,0))</f>
        <v>12.350000000000001</v>
      </c>
      <c r="AC86" s="34">
        <f>INDEX('[1]2024 Yr Scores.Hdicaps'!$AB$3:$AB$102, MATCH($N86,'[1]2024 Yr Scores.Hdicaps'!$A$3:$A$102,0))</f>
        <v>12.350000000000001</v>
      </c>
    </row>
    <row r="87" spans="1:29" ht="15.75" x14ac:dyDescent="0.25">
      <c r="A87" s="73">
        <v>6</v>
      </c>
      <c r="B87" s="74">
        <v>45470</v>
      </c>
      <c r="C87" s="73">
        <v>9</v>
      </c>
      <c r="D87" s="73">
        <v>6</v>
      </c>
      <c r="E87" s="73">
        <v>4</v>
      </c>
      <c r="F87" s="73">
        <v>8</v>
      </c>
      <c r="G87" s="77">
        <v>5</v>
      </c>
      <c r="H87" s="77">
        <v>1</v>
      </c>
      <c r="I87" s="78">
        <v>3</v>
      </c>
      <c r="J87" s="73">
        <v>7</v>
      </c>
      <c r="K87" s="77">
        <v>10</v>
      </c>
      <c r="L87" s="77">
        <v>2</v>
      </c>
      <c r="N87" s="30" t="s">
        <v>134</v>
      </c>
      <c r="O87" s="31">
        <f>VLOOKUP($N87,'[1]2024 Sign Ups'!$A$2:$D$100,4,FALSE)</f>
        <v>10</v>
      </c>
      <c r="P87" s="32"/>
      <c r="Q87" s="32"/>
      <c r="R87" s="32"/>
      <c r="S87" s="32"/>
      <c r="T87" s="32"/>
      <c r="U87" s="32"/>
      <c r="V87" s="32"/>
      <c r="W87" s="32"/>
      <c r="X87" s="32"/>
      <c r="Y87" s="33" t="str">
        <f t="shared" si="29"/>
        <v/>
      </c>
      <c r="Z87" s="33">
        <f t="shared" si="25"/>
        <v>12</v>
      </c>
      <c r="AA87" s="33" t="str">
        <f t="shared" si="30"/>
        <v xml:space="preserve"> </v>
      </c>
      <c r="AB87" s="34">
        <f>INDEX('[1]2024 Yr Scores.Hdicaps'!$AA$3:$AA$102, MATCH($N87,'[1]2024 Yr Scores.Hdicaps'!$A$3:$A$101,0))</f>
        <v>11.800000000000004</v>
      </c>
      <c r="AC87" s="34">
        <f>INDEX('[1]2024 Yr Scores.Hdicaps'!$AB$3:$AB$102, MATCH($N87,'[1]2024 Yr Scores.Hdicaps'!$A$3:$A$102,0))</f>
        <v>11.800000000000004</v>
      </c>
    </row>
    <row r="88" spans="1:29" ht="15.75" x14ac:dyDescent="0.25">
      <c r="A88" s="73">
        <v>7</v>
      </c>
      <c r="B88" s="74">
        <v>45484</v>
      </c>
      <c r="C88" s="73">
        <v>5</v>
      </c>
      <c r="D88" s="73">
        <v>7</v>
      </c>
      <c r="E88" s="77">
        <v>1</v>
      </c>
      <c r="F88" s="77">
        <v>9</v>
      </c>
      <c r="G88" s="77">
        <v>6</v>
      </c>
      <c r="H88" s="73">
        <v>10</v>
      </c>
      <c r="I88" s="73">
        <v>4</v>
      </c>
      <c r="J88" s="73">
        <v>8</v>
      </c>
      <c r="K88" s="77">
        <v>2</v>
      </c>
      <c r="L88" s="77">
        <v>3</v>
      </c>
      <c r="N88" s="30" t="s">
        <v>88</v>
      </c>
      <c r="O88" s="31">
        <f>VLOOKUP($N88,'[1]2024 Sign Ups'!$A$2:$D$100,4,FALSE)</f>
        <v>4</v>
      </c>
      <c r="P88" s="32">
        <v>6</v>
      </c>
      <c r="Q88" s="32">
        <v>7</v>
      </c>
      <c r="R88" s="32">
        <v>6</v>
      </c>
      <c r="S88" s="32">
        <v>4</v>
      </c>
      <c r="T88" s="32">
        <v>6</v>
      </c>
      <c r="U88" s="32">
        <v>4</v>
      </c>
      <c r="V88" s="32">
        <v>6</v>
      </c>
      <c r="W88" s="32">
        <v>4</v>
      </c>
      <c r="X88" s="32">
        <v>3</v>
      </c>
      <c r="Y88" s="33">
        <f t="shared" si="29"/>
        <v>46</v>
      </c>
      <c r="Z88" s="33">
        <f t="shared" si="25"/>
        <v>9</v>
      </c>
      <c r="AA88" s="33">
        <f t="shared" si="30"/>
        <v>37</v>
      </c>
      <c r="AB88" s="34">
        <f>INDEX('[1]2024 Yr Scores.Hdicaps'!$AA$3:$AA$102, MATCH($N88,'[1]2024 Yr Scores.Hdicaps'!$A$3:$A$101,0))</f>
        <v>9.1000000000000014</v>
      </c>
      <c r="AC88" s="34">
        <f>INDEX('[1]2024 Yr Scores.Hdicaps'!$AB$3:$AB$102, MATCH($N88,'[1]2024 Yr Scores.Hdicaps'!$A$3:$A$102,0))</f>
        <v>9.1000000000000014</v>
      </c>
    </row>
    <row r="89" spans="1:29" ht="17.25" customHeight="1" x14ac:dyDescent="0.25">
      <c r="A89" s="73">
        <v>8</v>
      </c>
      <c r="B89" s="74">
        <v>45491</v>
      </c>
      <c r="C89" s="77">
        <v>10</v>
      </c>
      <c r="D89" s="79">
        <v>8</v>
      </c>
      <c r="E89" s="76">
        <v>6</v>
      </c>
      <c r="F89" s="73">
        <v>1</v>
      </c>
      <c r="G89" s="73">
        <v>7</v>
      </c>
      <c r="H89" s="73">
        <v>2</v>
      </c>
      <c r="I89" s="77">
        <v>5</v>
      </c>
      <c r="J89" s="79">
        <v>9</v>
      </c>
      <c r="K89" s="73">
        <v>3</v>
      </c>
      <c r="L89" s="79">
        <v>4</v>
      </c>
      <c r="N89" s="30" t="s">
        <v>75</v>
      </c>
      <c r="O89" s="31">
        <f>VLOOKUP($N89,'[1]2024 Sign Ups'!$A$2:$D$100,4,FALSE)</f>
        <v>4</v>
      </c>
      <c r="P89" s="32">
        <v>6</v>
      </c>
      <c r="Q89" s="32">
        <v>3</v>
      </c>
      <c r="R89" s="32">
        <v>4</v>
      </c>
      <c r="S89" s="32">
        <v>3</v>
      </c>
      <c r="T89" s="32">
        <v>4</v>
      </c>
      <c r="U89" s="32">
        <v>5</v>
      </c>
      <c r="V89" s="32">
        <v>6</v>
      </c>
      <c r="W89" s="32">
        <v>2</v>
      </c>
      <c r="X89" s="32">
        <v>5</v>
      </c>
      <c r="Y89" s="33">
        <f t="shared" si="29"/>
        <v>38</v>
      </c>
      <c r="Z89" s="33">
        <f t="shared" si="25"/>
        <v>5</v>
      </c>
      <c r="AA89" s="33">
        <f t="shared" si="30"/>
        <v>33</v>
      </c>
      <c r="AB89" s="34">
        <f>INDEX('[1]2024 Yr Scores.Hdicaps'!$AA$3:$AA$102, MATCH($N89,'[1]2024 Yr Scores.Hdicaps'!$A$3:$A$101,0))</f>
        <v>4.6000000000000014</v>
      </c>
      <c r="AC89" s="34">
        <f>INDEX('[1]2024 Yr Scores.Hdicaps'!$AB$3:$AB$102, MATCH($N89,'[1]2024 Yr Scores.Hdicaps'!$A$3:$A$102,0))</f>
        <v>4</v>
      </c>
    </row>
    <row r="90" spans="1:29" ht="15.75" x14ac:dyDescent="0.25">
      <c r="A90" s="73">
        <v>9</v>
      </c>
      <c r="B90" s="74">
        <v>45498</v>
      </c>
      <c r="C90" s="73">
        <v>6</v>
      </c>
      <c r="D90" s="73">
        <v>9</v>
      </c>
      <c r="E90" s="73">
        <v>7</v>
      </c>
      <c r="F90" s="73">
        <v>2</v>
      </c>
      <c r="G90" s="77">
        <v>8</v>
      </c>
      <c r="H90" s="77">
        <v>3</v>
      </c>
      <c r="I90" s="77">
        <v>1</v>
      </c>
      <c r="J90" s="77">
        <v>10</v>
      </c>
      <c r="K90" s="73">
        <v>4</v>
      </c>
      <c r="L90" s="77">
        <v>5</v>
      </c>
      <c r="N90" s="30" t="s">
        <v>52</v>
      </c>
      <c r="O90" s="31">
        <f>VLOOKUP($N90,'[1]2024 Sign Ups'!$A$2:$D$100,4,FALSE)</f>
        <v>1</v>
      </c>
      <c r="P90" s="32"/>
      <c r="Q90" s="32"/>
      <c r="R90" s="32"/>
      <c r="S90" s="32"/>
      <c r="T90" s="32"/>
      <c r="U90" s="32"/>
      <c r="V90" s="32"/>
      <c r="W90" s="32"/>
      <c r="X90" s="32"/>
      <c r="Y90" s="33" t="str">
        <f t="shared" si="29"/>
        <v/>
      </c>
      <c r="Z90" s="33">
        <f t="shared" si="25"/>
        <v>0</v>
      </c>
      <c r="AA90" s="33" t="str">
        <f t="shared" si="30"/>
        <v xml:space="preserve"> </v>
      </c>
      <c r="AB90" s="34">
        <f>INDEX('[1]2024 Yr Scores.Hdicaps'!$AA$3:$AA$102, MATCH($N90,'[1]2024 Yr Scores.Hdicaps'!$A$3:$A$101,0))</f>
        <v>-0.19999999999999574</v>
      </c>
      <c r="AC90" s="34">
        <f>INDEX('[1]2024 Yr Scores.Hdicaps'!$AB$3:$AB$102, MATCH($N90,'[1]2024 Yr Scores.Hdicaps'!$A$3:$A$102,0))</f>
        <v>-0.19999999999999574</v>
      </c>
    </row>
    <row r="91" spans="1:29" ht="15.75" x14ac:dyDescent="0.25">
      <c r="A91" s="73">
        <v>10</v>
      </c>
      <c r="B91" s="74">
        <v>45505</v>
      </c>
      <c r="C91" s="73">
        <v>10</v>
      </c>
      <c r="D91" s="73">
        <v>8</v>
      </c>
      <c r="E91" s="73">
        <v>2</v>
      </c>
      <c r="F91" s="78">
        <v>1</v>
      </c>
      <c r="G91" s="73">
        <v>6</v>
      </c>
      <c r="H91" s="73">
        <v>7</v>
      </c>
      <c r="I91" s="78">
        <v>4</v>
      </c>
      <c r="J91" s="78">
        <v>5</v>
      </c>
      <c r="K91" s="78">
        <v>3</v>
      </c>
      <c r="L91" s="78">
        <v>9</v>
      </c>
      <c r="N91" s="30" t="s">
        <v>106</v>
      </c>
      <c r="O91" s="31">
        <f>VLOOKUP($N91,'[1]2024 Sign Ups'!$A$2:$D$100,4,FALSE)</f>
        <v>6</v>
      </c>
      <c r="P91" s="32">
        <v>6</v>
      </c>
      <c r="Q91" s="32">
        <v>4</v>
      </c>
      <c r="R91" s="32">
        <v>4</v>
      </c>
      <c r="S91" s="32">
        <v>5</v>
      </c>
      <c r="T91" s="32">
        <v>4</v>
      </c>
      <c r="U91" s="32">
        <v>7</v>
      </c>
      <c r="V91" s="32">
        <v>7</v>
      </c>
      <c r="W91" s="32">
        <v>3</v>
      </c>
      <c r="X91" s="32">
        <v>7</v>
      </c>
      <c r="Y91" s="33">
        <f t="shared" si="29"/>
        <v>47</v>
      </c>
      <c r="Z91" s="33">
        <f t="shared" si="25"/>
        <v>13</v>
      </c>
      <c r="AA91" s="33">
        <f t="shared" si="30"/>
        <v>34</v>
      </c>
      <c r="AB91" s="34">
        <f>INDEX('[1]2024 Yr Scores.Hdicaps'!$AA$3:$AA$102, MATCH($N91,'[1]2024 Yr Scores.Hdicaps'!$A$3:$A$101,0))</f>
        <v>12.600000000000001</v>
      </c>
      <c r="AC91" s="34">
        <f>INDEX('[1]2024 Yr Scores.Hdicaps'!$AB$3:$AB$102, MATCH($N91,'[1]2024 Yr Scores.Hdicaps'!$A$3:$A$102,0))</f>
        <v>12</v>
      </c>
    </row>
    <row r="92" spans="1:29" ht="15.75" x14ac:dyDescent="0.25">
      <c r="A92" s="73">
        <v>11</v>
      </c>
      <c r="B92" s="74">
        <v>45512</v>
      </c>
      <c r="C92" s="73">
        <v>7</v>
      </c>
      <c r="D92" s="73">
        <v>6</v>
      </c>
      <c r="E92" s="78">
        <v>9</v>
      </c>
      <c r="F92" s="78">
        <v>8</v>
      </c>
      <c r="G92" s="73">
        <v>2</v>
      </c>
      <c r="H92" s="73">
        <v>4</v>
      </c>
      <c r="I92" s="73">
        <v>3</v>
      </c>
      <c r="J92" s="78">
        <v>10</v>
      </c>
      <c r="K92" s="78">
        <v>5</v>
      </c>
      <c r="L92" s="78">
        <v>1</v>
      </c>
      <c r="N92" s="30" t="s">
        <v>53</v>
      </c>
      <c r="O92" s="31">
        <f>VLOOKUP($N92,'[1]2024 Sign Ups'!$A$2:$D$100,4,FALSE)</f>
        <v>7</v>
      </c>
      <c r="P92" s="32">
        <v>5</v>
      </c>
      <c r="Q92" s="32">
        <v>3</v>
      </c>
      <c r="R92" s="32">
        <v>6</v>
      </c>
      <c r="S92" s="32">
        <v>2</v>
      </c>
      <c r="T92" s="32">
        <v>5</v>
      </c>
      <c r="U92" s="32">
        <v>5</v>
      </c>
      <c r="V92" s="32">
        <v>8</v>
      </c>
      <c r="W92" s="32">
        <v>3</v>
      </c>
      <c r="X92" s="32">
        <v>5</v>
      </c>
      <c r="Y92" s="33">
        <f t="shared" si="29"/>
        <v>42</v>
      </c>
      <c r="Z92" s="33">
        <f t="shared" si="25"/>
        <v>4</v>
      </c>
      <c r="AA92" s="33">
        <f t="shared" si="30"/>
        <v>38</v>
      </c>
      <c r="AB92" s="34">
        <f>INDEX('[1]2024 Yr Scores.Hdicaps'!$AA$3:$AA$102, MATCH($N92,'[1]2024 Yr Scores.Hdicaps'!$A$3:$A$101,0))</f>
        <v>3.6000000000000014</v>
      </c>
      <c r="AC92" s="34">
        <f>INDEX('[1]2024 Yr Scores.Hdicaps'!$AB$3:$AB$102, MATCH($N92,'[1]2024 Yr Scores.Hdicaps'!$A$3:$A$102,0))</f>
        <v>3.6000000000000014</v>
      </c>
    </row>
    <row r="93" spans="1:29" ht="15.75" x14ac:dyDescent="0.25">
      <c r="A93" s="73">
        <v>12</v>
      </c>
      <c r="B93" s="74">
        <v>45519</v>
      </c>
      <c r="C93" s="146" t="s">
        <v>163</v>
      </c>
      <c r="D93" s="147"/>
      <c r="E93" s="147"/>
      <c r="F93" s="147"/>
      <c r="G93" s="147"/>
      <c r="H93" s="147"/>
      <c r="I93" s="147"/>
      <c r="J93" s="147"/>
      <c r="K93" s="147"/>
      <c r="L93" s="148"/>
      <c r="N93" s="30" t="s">
        <v>135</v>
      </c>
      <c r="O93" s="31">
        <f>VLOOKUP($N93,'[1]2024 Sign Ups'!$A$2:$D$100,4,FALSE)</f>
        <v>9</v>
      </c>
      <c r="P93" s="32">
        <v>5</v>
      </c>
      <c r="Q93" s="32">
        <v>4</v>
      </c>
      <c r="R93" s="32">
        <v>3</v>
      </c>
      <c r="S93" s="32">
        <v>3</v>
      </c>
      <c r="T93" s="32">
        <v>4</v>
      </c>
      <c r="U93" s="32">
        <v>4</v>
      </c>
      <c r="V93" s="32">
        <v>6</v>
      </c>
      <c r="W93" s="32">
        <v>3</v>
      </c>
      <c r="X93" s="32">
        <v>6</v>
      </c>
      <c r="Y93" s="33">
        <f t="shared" si="29"/>
        <v>38</v>
      </c>
      <c r="Z93" s="33">
        <f t="shared" si="25"/>
        <v>7</v>
      </c>
      <c r="AA93" s="33">
        <f t="shared" si="30"/>
        <v>31</v>
      </c>
      <c r="AB93" s="34">
        <f>INDEX('[1]2024 Yr Scores.Hdicaps'!$AA$3:$AA$102, MATCH($N93,'[1]2024 Yr Scores.Hdicaps'!$A$3:$A$101,0))</f>
        <v>7.3500000000000014</v>
      </c>
      <c r="AC93" s="34">
        <f>INDEX('[1]2024 Yr Scores.Hdicaps'!$AB$3:$AB$102, MATCH($N93,'[1]2024 Yr Scores.Hdicaps'!$A$3:$A$102,0))</f>
        <v>5.8500000000000014</v>
      </c>
    </row>
    <row r="94" spans="1:29" ht="15.75" x14ac:dyDescent="0.25">
      <c r="A94" s="81"/>
      <c r="B94" s="82"/>
      <c r="C94" s="83" t="s">
        <v>164</v>
      </c>
      <c r="D94" s="66"/>
      <c r="E94" s="66"/>
      <c r="F94" s="66"/>
      <c r="G94" s="66"/>
      <c r="H94" s="66"/>
      <c r="I94" s="66"/>
      <c r="J94" s="66"/>
      <c r="K94" s="66"/>
      <c r="L94" s="67"/>
      <c r="N94" s="30" t="s">
        <v>145</v>
      </c>
      <c r="O94" s="31">
        <f>VLOOKUP($N94,'[1]2024 Sign Ups'!$A$2:$D$100,4,FALSE)</f>
        <v>3</v>
      </c>
      <c r="P94" s="32"/>
      <c r="Q94" s="32"/>
      <c r="R94" s="32"/>
      <c r="S94" s="32"/>
      <c r="T94" s="32"/>
      <c r="U94" s="32"/>
      <c r="V94" s="32"/>
      <c r="W94" s="32"/>
      <c r="X94" s="32"/>
      <c r="Y94" s="33" t="str">
        <f t="shared" si="29"/>
        <v/>
      </c>
      <c r="Z94" s="33">
        <f t="shared" si="25"/>
        <v>10</v>
      </c>
      <c r="AA94" s="33" t="str">
        <f t="shared" si="30"/>
        <v xml:space="preserve"> </v>
      </c>
      <c r="AB94" s="34">
        <f>INDEX('[1]2024 Yr Scores.Hdicaps'!$AA$3:$AA$102, MATCH($N94,'[1]2024 Yr Scores.Hdicaps'!$A$3:$A$101,0))</f>
        <v>10</v>
      </c>
      <c r="AC94" s="34">
        <f>INDEX('[1]2024 Yr Scores.Hdicaps'!$AB$3:$AB$102, MATCH($N94,'[1]2024 Yr Scores.Hdicaps'!$A$3:$A$102,0))</f>
        <v>10</v>
      </c>
    </row>
    <row r="95" spans="1:29" ht="15.75" x14ac:dyDescent="0.25">
      <c r="A95" s="81"/>
      <c r="B95" s="68" t="s">
        <v>148</v>
      </c>
      <c r="C95" s="154" t="s">
        <v>234</v>
      </c>
      <c r="D95" s="154" t="s">
        <v>235</v>
      </c>
      <c r="E95" s="154" t="s">
        <v>236</v>
      </c>
      <c r="F95" s="154" t="s">
        <v>237</v>
      </c>
      <c r="G95" s="154" t="s">
        <v>238</v>
      </c>
      <c r="H95" s="68" t="s">
        <v>149</v>
      </c>
      <c r="I95" s="68" t="s">
        <v>150</v>
      </c>
      <c r="J95" s="68" t="s">
        <v>151</v>
      </c>
      <c r="K95" s="68" t="s">
        <v>152</v>
      </c>
      <c r="L95" s="68" t="s">
        <v>153</v>
      </c>
      <c r="N95" s="30" t="s">
        <v>70</v>
      </c>
      <c r="O95" s="31">
        <f>VLOOKUP($N95,'[1]2024 Sign Ups'!$A$2:$D$100,4,FALSE)</f>
        <v>4</v>
      </c>
      <c r="P95" s="32">
        <v>4</v>
      </c>
      <c r="Q95" s="32">
        <v>5</v>
      </c>
      <c r="R95" s="32">
        <v>5</v>
      </c>
      <c r="S95" s="32">
        <v>3</v>
      </c>
      <c r="T95" s="32">
        <v>5</v>
      </c>
      <c r="U95" s="32">
        <v>6</v>
      </c>
      <c r="V95" s="32">
        <v>6</v>
      </c>
      <c r="W95" s="32">
        <v>5</v>
      </c>
      <c r="X95" s="32">
        <v>7</v>
      </c>
      <c r="Y95" s="33">
        <f t="shared" si="29"/>
        <v>46</v>
      </c>
      <c r="Z95" s="39">
        <f>IF(AB95="TBD","TBD",ROUND(AB95,0))-4</f>
        <v>15</v>
      </c>
      <c r="AA95" s="40">
        <f t="shared" si="30"/>
        <v>31</v>
      </c>
      <c r="AB95" s="34">
        <f>INDEX('[1]2024 Yr Scores.Hdicaps'!$AA$3:$AA$102, MATCH($N95,'[1]2024 Yr Scores.Hdicaps'!$A$3:$A$101,0))</f>
        <v>18.800000000000004</v>
      </c>
      <c r="AC95" s="34">
        <f>INDEX('[1]2024 Yr Scores.Hdicaps'!$AB$3:$AB$102, MATCH($N95,'[1]2024 Yr Scores.Hdicaps'!$A$3:$A$102,0))</f>
        <v>16.399999999999999</v>
      </c>
    </row>
    <row r="96" spans="1:29" ht="15.75" x14ac:dyDescent="0.25">
      <c r="B96" s="69" t="s">
        <v>154</v>
      </c>
      <c r="C96" s="153">
        <v>11</v>
      </c>
      <c r="D96" s="153">
        <v>9</v>
      </c>
      <c r="E96" s="153">
        <v>8.1</v>
      </c>
      <c r="F96" s="153">
        <v>7.1</v>
      </c>
      <c r="G96" s="153">
        <v>7</v>
      </c>
      <c r="H96" s="153">
        <v>6</v>
      </c>
      <c r="I96" s="153">
        <v>5.2</v>
      </c>
      <c r="J96" s="153">
        <v>5</v>
      </c>
      <c r="K96" s="70">
        <v>4.5</v>
      </c>
      <c r="L96" s="70">
        <v>2.5</v>
      </c>
      <c r="N96" s="30" t="s">
        <v>129</v>
      </c>
      <c r="O96" s="31">
        <f>VLOOKUP($N96,'[1]2024 Sign Ups'!$A$2:$D$100,4,FALSE)</f>
        <v>9</v>
      </c>
      <c r="P96" s="32">
        <v>6</v>
      </c>
      <c r="Q96" s="32">
        <v>5</v>
      </c>
      <c r="R96" s="32">
        <v>7</v>
      </c>
      <c r="S96" s="32">
        <v>4</v>
      </c>
      <c r="T96" s="32">
        <v>5</v>
      </c>
      <c r="U96" s="32">
        <v>6</v>
      </c>
      <c r="V96" s="32">
        <v>8</v>
      </c>
      <c r="W96" s="32">
        <v>4</v>
      </c>
      <c r="X96" s="32">
        <v>6</v>
      </c>
      <c r="Y96" s="33">
        <f t="shared" si="29"/>
        <v>51</v>
      </c>
      <c r="Z96" s="33">
        <f>IF(AB96="TBD","TBD",ROUND(AB96,0))</f>
        <v>15</v>
      </c>
      <c r="AA96" s="33">
        <f t="shared" si="30"/>
        <v>36</v>
      </c>
      <c r="AB96" s="34">
        <f>INDEX('[1]2024 Yr Scores.Hdicaps'!$AA$3:$AA$102, MATCH($N96,'[1]2024 Yr Scores.Hdicaps'!$A$3:$A$101,0))</f>
        <v>14.800000000000004</v>
      </c>
      <c r="AC96" s="34">
        <f>INDEX('[1]2024 Yr Scores.Hdicaps'!$AB$3:$AB$102, MATCH($N96,'[1]2024 Yr Scores.Hdicaps'!$A$3:$A$102,0))</f>
        <v>14.600000000000001</v>
      </c>
    </row>
    <row r="97" spans="2:29" ht="15.75" x14ac:dyDescent="0.25">
      <c r="B97" s="69" t="s">
        <v>165</v>
      </c>
      <c r="C97" s="84" t="s">
        <v>17</v>
      </c>
      <c r="D97" s="84" t="s">
        <v>138</v>
      </c>
      <c r="E97" s="84" t="s">
        <v>97</v>
      </c>
      <c r="F97" s="84" t="s">
        <v>119</v>
      </c>
      <c r="G97" s="84" t="s">
        <v>64</v>
      </c>
      <c r="H97" s="84" t="s">
        <v>120</v>
      </c>
      <c r="I97" s="84" t="s">
        <v>96</v>
      </c>
      <c r="J97" s="84" t="s">
        <v>65</v>
      </c>
      <c r="K97" s="84" t="s">
        <v>139</v>
      </c>
      <c r="L97" s="84" t="s">
        <v>19</v>
      </c>
      <c r="N97" s="30" t="s">
        <v>73</v>
      </c>
      <c r="O97" s="31">
        <f>VLOOKUP($N97,'[1]2024 Sign Ups'!$A$2:$D$100,4,FALSE)</f>
        <v>2</v>
      </c>
      <c r="P97" s="32">
        <v>4</v>
      </c>
      <c r="Q97" s="32">
        <v>4</v>
      </c>
      <c r="R97" s="32">
        <v>5</v>
      </c>
      <c r="S97" s="32">
        <v>3</v>
      </c>
      <c r="T97" s="32">
        <v>4</v>
      </c>
      <c r="U97" s="32">
        <v>4</v>
      </c>
      <c r="V97" s="32">
        <v>6</v>
      </c>
      <c r="W97" s="32">
        <v>3</v>
      </c>
      <c r="X97" s="32">
        <v>5</v>
      </c>
      <c r="Y97" s="33">
        <f t="shared" si="29"/>
        <v>38</v>
      </c>
      <c r="Z97" s="33">
        <f>IF(AB97="TBD","TBD",ROUND(AB97,0))</f>
        <v>6</v>
      </c>
      <c r="AA97" s="33">
        <f t="shared" si="30"/>
        <v>32</v>
      </c>
      <c r="AB97" s="34">
        <f>INDEX('[1]2024 Yr Scores.Hdicaps'!$AA$3:$AA$102, MATCH($N97,'[1]2024 Yr Scores.Hdicaps'!$A$3:$A$101,0))</f>
        <v>6.2000000000000028</v>
      </c>
      <c r="AC97" s="34">
        <f>INDEX('[1]2024 Yr Scores.Hdicaps'!$AB$3:$AB$102, MATCH($N97,'[1]2024 Yr Scores.Hdicaps'!$A$3:$A$102,0))</f>
        <v>5</v>
      </c>
    </row>
    <row r="98" spans="2:29" ht="15.75" x14ac:dyDescent="0.25">
      <c r="C98" s="85" t="s">
        <v>157</v>
      </c>
      <c r="D98" s="85" t="s">
        <v>158</v>
      </c>
      <c r="E98" s="85" t="s">
        <v>159</v>
      </c>
      <c r="F98" s="85" t="s">
        <v>160</v>
      </c>
      <c r="G98" s="85" t="s">
        <v>161</v>
      </c>
      <c r="H98" s="85" t="s">
        <v>123</v>
      </c>
      <c r="I98" s="85" t="s">
        <v>99</v>
      </c>
      <c r="J98" s="85" t="s">
        <v>68</v>
      </c>
      <c r="K98" s="85" t="s">
        <v>141</v>
      </c>
      <c r="L98" s="85" t="s">
        <v>30</v>
      </c>
      <c r="N98" s="30" t="s">
        <v>110</v>
      </c>
      <c r="O98" s="31">
        <f>VLOOKUP($N98,'[1]2024 Sign Ups'!$A$2:$D$100,4,FALSE)</f>
        <v>5</v>
      </c>
      <c r="P98" s="32">
        <v>5</v>
      </c>
      <c r="Q98" s="32">
        <v>5</v>
      </c>
      <c r="R98" s="32">
        <v>6</v>
      </c>
      <c r="S98" s="32">
        <v>3</v>
      </c>
      <c r="T98" s="32">
        <v>4</v>
      </c>
      <c r="U98" s="32">
        <v>5</v>
      </c>
      <c r="V98" s="32">
        <v>5</v>
      </c>
      <c r="W98" s="32">
        <v>5</v>
      </c>
      <c r="X98" s="32">
        <v>4</v>
      </c>
      <c r="Y98" s="33">
        <f t="shared" si="29"/>
        <v>42</v>
      </c>
      <c r="Z98" s="33">
        <f>IF(AB98="TBD","TBD",ROUND(AB98,0))</f>
        <v>3</v>
      </c>
      <c r="AA98" s="33">
        <f t="shared" si="30"/>
        <v>39</v>
      </c>
      <c r="AB98" s="34">
        <f>INDEX('[1]2024 Yr Scores.Hdicaps'!$AA$3:$AA$102, MATCH($N98,'[1]2024 Yr Scores.Hdicaps'!$A$3:$A$101,0))</f>
        <v>2.8000000000000043</v>
      </c>
      <c r="AC98" s="34">
        <f>INDEX('[1]2024 Yr Scores.Hdicaps'!$AB$3:$AB$102, MATCH($N98,'[1]2024 Yr Scores.Hdicaps'!$A$3:$A$102,0))</f>
        <v>2.8000000000000043</v>
      </c>
    </row>
    <row r="99" spans="2:29" ht="15.75" x14ac:dyDescent="0.25">
      <c r="C99" s="155" t="s">
        <v>40</v>
      </c>
      <c r="D99" s="155" t="s">
        <v>42</v>
      </c>
      <c r="E99" s="86" t="s">
        <v>39</v>
      </c>
      <c r="F99" s="86" t="s">
        <v>34</v>
      </c>
      <c r="G99" s="155" t="s">
        <v>37</v>
      </c>
      <c r="H99" s="155" t="s">
        <v>101</v>
      </c>
      <c r="I99" s="155" t="s">
        <v>45</v>
      </c>
      <c r="J99" s="86" t="s">
        <v>91</v>
      </c>
      <c r="K99" s="86" t="s">
        <v>54</v>
      </c>
      <c r="L99" s="86" t="s">
        <v>31</v>
      </c>
      <c r="N99" s="30" t="s">
        <v>32</v>
      </c>
      <c r="O99" s="31">
        <f>VLOOKUP($N99,'[1]2024 Sign Ups'!$A$2:$D$100,4,FALSE)</f>
        <v>1</v>
      </c>
      <c r="P99" s="32">
        <v>5</v>
      </c>
      <c r="Q99" s="32">
        <v>5</v>
      </c>
      <c r="R99" s="32">
        <v>4</v>
      </c>
      <c r="S99" s="32">
        <v>2</v>
      </c>
      <c r="T99" s="32">
        <v>5</v>
      </c>
      <c r="U99" s="32">
        <v>4</v>
      </c>
      <c r="V99" s="32">
        <v>7</v>
      </c>
      <c r="W99" s="32">
        <v>4</v>
      </c>
      <c r="X99" s="32">
        <v>5</v>
      </c>
      <c r="Y99" s="33">
        <f t="shared" si="29"/>
        <v>41</v>
      </c>
      <c r="Z99" s="39">
        <f>IF(AB99="TBD","TBD",ROUND(AB99,0))-5</f>
        <v>10</v>
      </c>
      <c r="AA99" s="33">
        <f t="shared" si="30"/>
        <v>31</v>
      </c>
      <c r="AB99" s="34">
        <f>INDEX('[1]2024 Yr Scores.Hdicaps'!$AA$3:$AA$102, MATCH($N99,'[1]2024 Yr Scores.Hdicaps'!$A$3:$A$101,0))</f>
        <v>15.200000000000003</v>
      </c>
      <c r="AC99" s="34">
        <f>INDEX('[1]2024 Yr Scores.Hdicaps'!$AB$3:$AB$102, MATCH($N99,'[1]2024 Yr Scores.Hdicaps'!$A$3:$A$102,0))</f>
        <v>12.800000000000004</v>
      </c>
    </row>
    <row r="100" spans="2:29" ht="15.75" x14ac:dyDescent="0.25">
      <c r="C100" s="155" t="s">
        <v>46</v>
      </c>
      <c r="D100" s="155" t="s">
        <v>58</v>
      </c>
      <c r="E100" s="86" t="s">
        <v>77</v>
      </c>
      <c r="F100" s="86" t="s">
        <v>62</v>
      </c>
      <c r="G100" s="155" t="s">
        <v>48</v>
      </c>
      <c r="H100" s="155" t="s">
        <v>111</v>
      </c>
      <c r="I100" s="155" t="s">
        <v>63</v>
      </c>
      <c r="J100" s="86" t="s">
        <v>81</v>
      </c>
      <c r="K100" s="86" t="s">
        <v>66</v>
      </c>
      <c r="L100" s="86" t="s">
        <v>51</v>
      </c>
      <c r="N100" s="30" t="s">
        <v>128</v>
      </c>
      <c r="O100" s="31">
        <f>VLOOKUP($N100,'[1]2024 Sign Ups'!$A$2:$D$100,4,FALSE)</f>
        <v>10</v>
      </c>
      <c r="P100" s="32">
        <v>4</v>
      </c>
      <c r="Q100" s="32">
        <v>4</v>
      </c>
      <c r="R100" s="32">
        <v>6</v>
      </c>
      <c r="S100" s="32">
        <v>4</v>
      </c>
      <c r="T100" s="32">
        <v>5</v>
      </c>
      <c r="U100" s="32">
        <v>5</v>
      </c>
      <c r="V100" s="32">
        <v>8</v>
      </c>
      <c r="W100" s="32">
        <v>4</v>
      </c>
      <c r="X100" s="32">
        <v>5</v>
      </c>
      <c r="Y100" s="33">
        <f t="shared" si="29"/>
        <v>45</v>
      </c>
      <c r="Z100" s="33">
        <f>IF(AB100="TBD","TBD",ROUND(AB100,0))</f>
        <v>12</v>
      </c>
      <c r="AA100" s="33">
        <f t="shared" si="30"/>
        <v>33</v>
      </c>
      <c r="AB100" s="34">
        <f>INDEX('[1]2024 Yr Scores.Hdicaps'!$AA$3:$AA$102, MATCH($N100,'[1]2024 Yr Scores.Hdicaps'!$A$3:$A$101,0))</f>
        <v>11.600000000000001</v>
      </c>
      <c r="AC100" s="34">
        <f>INDEX('[1]2024 Yr Scores.Hdicaps'!$AB$3:$AB$102, MATCH($N100,'[1]2024 Yr Scores.Hdicaps'!$A$3:$A$102,0))</f>
        <v>10.800000000000004</v>
      </c>
    </row>
    <row r="101" spans="2:29" ht="15.75" x14ac:dyDescent="0.25">
      <c r="C101" s="155" t="s">
        <v>35</v>
      </c>
      <c r="D101" s="155" t="s">
        <v>60</v>
      </c>
      <c r="E101" s="86" t="s">
        <v>82</v>
      </c>
      <c r="F101" s="86" t="s">
        <v>95</v>
      </c>
      <c r="G101" s="155" t="s">
        <v>83</v>
      </c>
      <c r="H101" s="155" t="s">
        <v>118</v>
      </c>
      <c r="I101" s="155" t="s">
        <v>90</v>
      </c>
      <c r="J101" s="86" t="s">
        <v>86</v>
      </c>
      <c r="K101" s="86" t="s">
        <v>72</v>
      </c>
      <c r="L101" s="86" t="s">
        <v>50</v>
      </c>
      <c r="N101" s="30" t="s">
        <v>47</v>
      </c>
      <c r="O101" s="31">
        <f>VLOOKUP($N101,'[1]2024 Sign Ups'!$A$2:$D$100,4,FALSE)</f>
        <v>7</v>
      </c>
      <c r="P101" s="32">
        <v>4</v>
      </c>
      <c r="Q101" s="32">
        <v>6</v>
      </c>
      <c r="R101" s="32">
        <v>5</v>
      </c>
      <c r="S101" s="32">
        <v>4</v>
      </c>
      <c r="T101" s="32">
        <v>6</v>
      </c>
      <c r="U101" s="32">
        <v>4</v>
      </c>
      <c r="V101" s="32">
        <v>4</v>
      </c>
      <c r="W101" s="32">
        <v>4</v>
      </c>
      <c r="X101" s="32">
        <v>4</v>
      </c>
      <c r="Y101" s="33">
        <f t="shared" si="29"/>
        <v>41</v>
      </c>
      <c r="Z101" s="33">
        <f>IF(AB101="TBD","TBD",ROUND(AB101,0))</f>
        <v>5</v>
      </c>
      <c r="AA101" s="33">
        <f t="shared" si="30"/>
        <v>36</v>
      </c>
      <c r="AB101" s="34">
        <f>INDEX('[1]2024 Yr Scores.Hdicaps'!$AA$3:$AA$102, MATCH($N101,'[1]2024 Yr Scores.Hdicaps'!$A$3:$A$101,0))</f>
        <v>5.4750000000000014</v>
      </c>
      <c r="AC101" s="34">
        <f>INDEX('[1]2024 Yr Scores.Hdicaps'!$AB$3:$AB$102, MATCH($N101,'[1]2024 Yr Scores.Hdicaps'!$A$3:$A$102,0))</f>
        <v>5.3500000000000014</v>
      </c>
    </row>
    <row r="102" spans="2:29" x14ac:dyDescent="0.25">
      <c r="C102" s="155" t="s">
        <v>55</v>
      </c>
      <c r="D102" s="155" t="s">
        <v>69</v>
      </c>
      <c r="E102" s="86" t="s">
        <v>98</v>
      </c>
      <c r="F102" s="86" t="s">
        <v>102</v>
      </c>
      <c r="G102" s="155" t="s">
        <v>80</v>
      </c>
      <c r="H102" s="155" t="s">
        <v>121</v>
      </c>
      <c r="I102" s="155" t="s">
        <v>92</v>
      </c>
      <c r="J102" s="86" t="s">
        <v>71</v>
      </c>
      <c r="K102" s="86" t="s">
        <v>74</v>
      </c>
      <c r="L102" s="86" t="s">
        <v>33</v>
      </c>
      <c r="Y102" s="87" t="s">
        <v>166</v>
      </c>
      <c r="Z102" s="87" t="s">
        <v>167</v>
      </c>
      <c r="AA102" s="87" t="s">
        <v>166</v>
      </c>
    </row>
    <row r="103" spans="2:29" x14ac:dyDescent="0.25">
      <c r="C103" s="155" t="s">
        <v>38</v>
      </c>
      <c r="D103" s="155" t="s">
        <v>117</v>
      </c>
      <c r="E103" s="86" t="s">
        <v>104</v>
      </c>
      <c r="F103" s="86" t="s">
        <v>109</v>
      </c>
      <c r="G103" s="155" t="s">
        <v>85</v>
      </c>
      <c r="H103" s="155" t="s">
        <v>125</v>
      </c>
      <c r="I103" s="155" t="s">
        <v>105</v>
      </c>
      <c r="J103" s="86" t="s">
        <v>89</v>
      </c>
      <c r="K103" s="86" t="s">
        <v>87</v>
      </c>
      <c r="L103" s="86" t="s">
        <v>44</v>
      </c>
      <c r="O103" s="88"/>
      <c r="P103" s="89" t="s">
        <v>4</v>
      </c>
      <c r="Q103" s="90" t="s">
        <v>5</v>
      </c>
      <c r="R103" s="90" t="s">
        <v>6</v>
      </c>
      <c r="S103" s="90" t="s">
        <v>7</v>
      </c>
      <c r="T103" s="90" t="s">
        <v>8</v>
      </c>
      <c r="U103" s="90" t="s">
        <v>9</v>
      </c>
      <c r="V103" s="90" t="s">
        <v>10</v>
      </c>
      <c r="W103" s="90" t="s">
        <v>11</v>
      </c>
      <c r="X103" s="91" t="s">
        <v>12</v>
      </c>
      <c r="Y103" s="87" t="s">
        <v>22</v>
      </c>
      <c r="Z103" s="87" t="s">
        <v>168</v>
      </c>
      <c r="AA103" s="87" t="s">
        <v>169</v>
      </c>
    </row>
    <row r="104" spans="2:29" x14ac:dyDescent="0.25">
      <c r="C104" s="155" t="s">
        <v>43</v>
      </c>
      <c r="D104" s="155" t="s">
        <v>130</v>
      </c>
      <c r="E104" s="86" t="s">
        <v>112</v>
      </c>
      <c r="F104" s="86" t="s">
        <v>137</v>
      </c>
      <c r="G104" s="155" t="s">
        <v>93</v>
      </c>
      <c r="H104" s="155" t="s">
        <v>127</v>
      </c>
      <c r="I104" s="155" t="s">
        <v>108</v>
      </c>
      <c r="J104" s="86" t="s">
        <v>84</v>
      </c>
      <c r="K104" s="86" t="s">
        <v>94</v>
      </c>
      <c r="L104" s="86" t="s">
        <v>36</v>
      </c>
      <c r="N104" s="14" t="s">
        <v>170</v>
      </c>
      <c r="O104" s="92"/>
      <c r="P104" s="92">
        <f t="shared" ref="P104:AB104" si="31">AVERAGE(P4:P102)</f>
        <v>5.0740740740740744</v>
      </c>
      <c r="Q104" s="92">
        <f t="shared" si="31"/>
        <v>4.9382716049382713</v>
      </c>
      <c r="R104" s="92">
        <f t="shared" si="31"/>
        <v>5.1604938271604937</v>
      </c>
      <c r="S104" s="92">
        <f t="shared" si="31"/>
        <v>3.7160493827160495</v>
      </c>
      <c r="T104" s="92">
        <f t="shared" si="31"/>
        <v>4.7407407407407405</v>
      </c>
      <c r="U104" s="92">
        <f t="shared" si="31"/>
        <v>4.8518518518518521</v>
      </c>
      <c r="V104" s="92">
        <f t="shared" si="31"/>
        <v>6.1975308641975309</v>
      </c>
      <c r="W104" s="92">
        <f t="shared" si="31"/>
        <v>3.6296296296296298</v>
      </c>
      <c r="X104" s="92">
        <f t="shared" si="31"/>
        <v>5.1111111111111107</v>
      </c>
      <c r="Y104" s="92">
        <f t="shared" si="31"/>
        <v>43.419753086419753</v>
      </c>
      <c r="Z104" s="92">
        <f t="shared" si="31"/>
        <v>8.1938775510204085</v>
      </c>
      <c r="AA104" s="92">
        <f t="shared" si="31"/>
        <v>35.148148148148145</v>
      </c>
      <c r="AB104" s="92">
        <f t="shared" si="31"/>
        <v>8.393065476190479</v>
      </c>
    </row>
    <row r="105" spans="2:29" x14ac:dyDescent="0.25">
      <c r="C105" s="155" t="s">
        <v>49</v>
      </c>
      <c r="D105" s="155" t="s">
        <v>132</v>
      </c>
      <c r="E105" s="86" t="s">
        <v>116</v>
      </c>
      <c r="F105" s="86" t="s">
        <v>133</v>
      </c>
      <c r="G105" s="155" t="s">
        <v>78</v>
      </c>
      <c r="H105" s="155" t="s">
        <v>124</v>
      </c>
      <c r="I105" s="155" t="s">
        <v>103</v>
      </c>
      <c r="J105" s="86" t="s">
        <v>76</v>
      </c>
      <c r="K105" s="86" t="s">
        <v>142</v>
      </c>
      <c r="L105" s="86" t="s">
        <v>57</v>
      </c>
      <c r="N105" s="14" t="s">
        <v>171</v>
      </c>
      <c r="O105" s="92"/>
      <c r="P105" s="92">
        <f t="shared" ref="P105:X105" si="32">P104-P3</f>
        <v>1.0740740740740744</v>
      </c>
      <c r="Q105" s="92">
        <f t="shared" si="32"/>
        <v>0.93827160493827133</v>
      </c>
      <c r="R105" s="92">
        <f t="shared" si="32"/>
        <v>1.1604938271604937</v>
      </c>
      <c r="S105" s="92">
        <f t="shared" si="32"/>
        <v>0.71604938271604945</v>
      </c>
      <c r="T105" s="92">
        <f t="shared" si="32"/>
        <v>0.74074074074074048</v>
      </c>
      <c r="U105" s="92">
        <f t="shared" si="32"/>
        <v>0.85185185185185208</v>
      </c>
      <c r="V105" s="92">
        <f t="shared" si="32"/>
        <v>1.1975308641975309</v>
      </c>
      <c r="W105" s="92">
        <f t="shared" si="32"/>
        <v>0.62962962962962976</v>
      </c>
      <c r="X105" s="92">
        <f t="shared" si="32"/>
        <v>1.1111111111111107</v>
      </c>
    </row>
    <row r="106" spans="2:29" x14ac:dyDescent="0.25">
      <c r="C106" s="155" t="s">
        <v>56</v>
      </c>
      <c r="D106" s="155" t="s">
        <v>136</v>
      </c>
      <c r="E106" s="86" t="s">
        <v>114</v>
      </c>
      <c r="F106" s="86" t="s">
        <v>126</v>
      </c>
      <c r="G106" s="155" t="s">
        <v>88</v>
      </c>
      <c r="H106" s="155" t="s">
        <v>131</v>
      </c>
      <c r="I106" s="155" t="s">
        <v>115</v>
      </c>
      <c r="J106" s="86" t="s">
        <v>79</v>
      </c>
      <c r="K106" s="86" t="s">
        <v>143</v>
      </c>
      <c r="L106" s="86" t="s">
        <v>41</v>
      </c>
      <c r="N106" s="14" t="s">
        <v>172</v>
      </c>
      <c r="O106" s="92"/>
      <c r="P106" s="8">
        <f>COUNTIF(P4:P102,"&lt;4")</f>
        <v>2</v>
      </c>
      <c r="Q106" s="8">
        <f>COUNTIF(Q4:Q102,"&lt;4")</f>
        <v>2</v>
      </c>
      <c r="R106" s="8">
        <f>COUNTIF(R4:R102,"&lt;4")</f>
        <v>1</v>
      </c>
      <c r="S106" s="8">
        <f>COUNTIF(S4:S102,"&lt;3")</f>
        <v>3</v>
      </c>
      <c r="T106" s="8">
        <f>COUNTIF(T4:T102,"&lt;4")</f>
        <v>2</v>
      </c>
      <c r="U106" s="8">
        <f>COUNTIF(U4:U102,"&lt;4")</f>
        <v>2</v>
      </c>
      <c r="V106" s="8">
        <f>COUNTIF(V4:V102,"&lt;5")</f>
        <v>1</v>
      </c>
      <c r="W106" s="8">
        <f>COUNTIF(W4:W102,"&lt;3")</f>
        <v>7</v>
      </c>
      <c r="X106" s="8">
        <f>COUNTIF(X4:X102,"&lt;4")</f>
        <v>3</v>
      </c>
    </row>
    <row r="107" spans="2:29" x14ac:dyDescent="0.25">
      <c r="C107" s="155" t="s">
        <v>52</v>
      </c>
      <c r="D107" s="155" t="s">
        <v>145</v>
      </c>
      <c r="E107" s="86" t="s">
        <v>107</v>
      </c>
      <c r="F107" s="86" t="s">
        <v>134</v>
      </c>
      <c r="G107" s="155" t="s">
        <v>75</v>
      </c>
      <c r="H107" s="155" t="s">
        <v>135</v>
      </c>
      <c r="I107" s="155" t="s">
        <v>113</v>
      </c>
      <c r="J107" s="86" t="s">
        <v>73</v>
      </c>
      <c r="K107" s="86" t="s">
        <v>146</v>
      </c>
      <c r="L107" s="86" t="s">
        <v>53</v>
      </c>
      <c r="N107" s="14" t="s">
        <v>173</v>
      </c>
      <c r="O107" s="8"/>
      <c r="P107" s="8">
        <f>COUNTIF(P5:P102,"=4")</f>
        <v>21</v>
      </c>
      <c r="Q107" s="8">
        <f>COUNTIF(Q4:Q102,"=4")</f>
        <v>26</v>
      </c>
      <c r="R107" s="8">
        <f>COUNTIF(R4:R102,"=4")</f>
        <v>21</v>
      </c>
      <c r="S107" s="8">
        <f>COUNTIF(S4:S102,"=3")</f>
        <v>30</v>
      </c>
      <c r="T107" s="8">
        <f>COUNTIF(T4:T102,"=4")</f>
        <v>34</v>
      </c>
      <c r="U107" s="8">
        <f>COUNTIF(U4:U102,"=4")</f>
        <v>28</v>
      </c>
      <c r="V107" s="8">
        <f>COUNTIF(V4:V102,"=5")</f>
        <v>21</v>
      </c>
      <c r="W107" s="8">
        <f>COUNTIF(W4:W102,"=3")</f>
        <v>30</v>
      </c>
      <c r="X107" s="8">
        <f>COUNTIF(X4:X102,"=4")</f>
        <v>19</v>
      </c>
    </row>
    <row r="108" spans="2:29" x14ac:dyDescent="0.25">
      <c r="C108" s="155" t="s">
        <v>32</v>
      </c>
      <c r="D108" s="86"/>
      <c r="E108" s="86" t="s">
        <v>110</v>
      </c>
      <c r="F108" s="86" t="s">
        <v>128</v>
      </c>
      <c r="G108" s="155" t="s">
        <v>70</v>
      </c>
      <c r="H108" s="155" t="s">
        <v>129</v>
      </c>
      <c r="I108" s="155" t="s">
        <v>106</v>
      </c>
      <c r="J108" s="41" t="s">
        <v>174</v>
      </c>
      <c r="K108" s="86" t="s">
        <v>144</v>
      </c>
      <c r="L108" s="86" t="s">
        <v>47</v>
      </c>
      <c r="N108" s="14" t="s">
        <v>175</v>
      </c>
      <c r="O108" s="93"/>
      <c r="P108" s="8">
        <f>COUNTIF(P4:P102,"=5")</f>
        <v>33</v>
      </c>
      <c r="Q108" s="8">
        <f>COUNTIF(Q4:Q102,"=5")</f>
        <v>33</v>
      </c>
      <c r="R108" s="8">
        <f>COUNTIF(R4:R102,"=5")</f>
        <v>31</v>
      </c>
      <c r="S108" s="8">
        <f>COUNTIF(S4:S102,"=4")</f>
        <v>35</v>
      </c>
      <c r="T108" s="8">
        <f>COUNTIF(T4:T102,"=5")</f>
        <v>29</v>
      </c>
      <c r="U108" s="8">
        <f>COUNTIF(U4:U102,"=5")</f>
        <v>33</v>
      </c>
      <c r="V108" s="8">
        <f>COUNTIF(V4:V102,"=6")</f>
        <v>32</v>
      </c>
      <c r="W108" s="8">
        <f>COUNTIF(W4:W102,"=4")</f>
        <v>32</v>
      </c>
      <c r="X108" s="8">
        <f>COUNTIF(X4:X102,"=5")</f>
        <v>33</v>
      </c>
    </row>
    <row r="109" spans="2:29" x14ac:dyDescent="0.25">
      <c r="N109" s="14" t="s">
        <v>176</v>
      </c>
      <c r="O109" s="93"/>
      <c r="P109" s="8">
        <f>COUNTIF(P4:P102,"&gt;5")</f>
        <v>25</v>
      </c>
      <c r="Q109" s="8">
        <f>COUNTIF(Q4:Q102,"&gt;5")</f>
        <v>20</v>
      </c>
      <c r="R109" s="8">
        <f>COUNTIF(R4:R102,"&gt;5")</f>
        <v>28</v>
      </c>
      <c r="S109" s="8">
        <f>COUNTIF(S4:S102,"&gt;4")</f>
        <v>13</v>
      </c>
      <c r="T109" s="8">
        <f>COUNTIF(T4:T102,"&gt;5")</f>
        <v>16</v>
      </c>
      <c r="U109" s="8">
        <f>COUNTIF(U4:U102,"&gt;5")</f>
        <v>18</v>
      </c>
      <c r="V109" s="8">
        <f>COUNTIF(V4:V102,"&gt;6")</f>
        <v>27</v>
      </c>
      <c r="W109" s="8">
        <f>COUNTIF(W4:W102,"&gt;4")</f>
        <v>12</v>
      </c>
      <c r="X109" s="8">
        <f>COUNTIF(X4:X102,"&gt;5")</f>
        <v>26</v>
      </c>
    </row>
    <row r="110" spans="2:29" x14ac:dyDescent="0.25">
      <c r="N110" s="14" t="s">
        <v>177</v>
      </c>
      <c r="O110" s="93"/>
      <c r="P110" s="14">
        <f>SUM(P106:X106)</f>
        <v>23</v>
      </c>
      <c r="Q110" s="94">
        <f>P110/(SUM(P110:P113))</f>
        <v>3.1550068587105622E-2</v>
      </c>
      <c r="R110" s="14"/>
      <c r="S110" s="14"/>
      <c r="T110" s="14"/>
      <c r="U110" s="14"/>
      <c r="V110" s="14"/>
      <c r="W110" s="14"/>
      <c r="X110" s="14"/>
    </row>
    <row r="111" spans="2:29" x14ac:dyDescent="0.25">
      <c r="N111" s="14" t="s">
        <v>178</v>
      </c>
      <c r="O111" s="8"/>
      <c r="P111" s="14">
        <f>SUM(P107:X107)</f>
        <v>230</v>
      </c>
      <c r="Q111" s="94">
        <f>P111/(SUM(P110:P113))</f>
        <v>0.31550068587105623</v>
      </c>
      <c r="R111" s="14"/>
      <c r="S111" s="14"/>
    </row>
    <row r="112" spans="2:29" x14ac:dyDescent="0.25">
      <c r="N112" s="14" t="s">
        <v>179</v>
      </c>
      <c r="O112" s="93"/>
      <c r="P112" s="14">
        <f>SUM(P108:X108)</f>
        <v>291</v>
      </c>
      <c r="Q112" s="94">
        <f>P112/(SUM(P110:P113))</f>
        <v>0.3991769547325103</v>
      </c>
      <c r="R112" s="14"/>
      <c r="S112" s="14"/>
    </row>
    <row r="113" spans="14:19" x14ac:dyDescent="0.25">
      <c r="N113" s="14" t="s">
        <v>180</v>
      </c>
      <c r="O113" s="93"/>
      <c r="P113" s="14">
        <f>SUM(P109:X109)</f>
        <v>185</v>
      </c>
      <c r="Q113" s="94">
        <f>P113/(SUM(P110:P113))</f>
        <v>0.25377229080932784</v>
      </c>
      <c r="R113" s="95">
        <f>SUM(Q110:Q113)</f>
        <v>1</v>
      </c>
      <c r="S113" s="14"/>
    </row>
    <row r="114" spans="14:19" x14ac:dyDescent="0.25">
      <c r="N114" s="14" t="s">
        <v>181</v>
      </c>
      <c r="O114" s="8"/>
      <c r="P114" s="14">
        <f>SUM(P4:X101)</f>
        <v>3517</v>
      </c>
      <c r="Q114" s="14"/>
      <c r="R114" s="14"/>
      <c r="S114" s="14"/>
    </row>
    <row r="115" spans="14:19" x14ac:dyDescent="0.25">
      <c r="N115" s="14" t="s">
        <v>182</v>
      </c>
      <c r="O115" s="93"/>
      <c r="P115" s="14">
        <f>COUNTIF(P4:P101,"&gt;0")</f>
        <v>81</v>
      </c>
      <c r="Q115" s="14"/>
      <c r="R115" s="14"/>
      <c r="S115" s="14"/>
    </row>
    <row r="116" spans="14:19" x14ac:dyDescent="0.25">
      <c r="N116" s="14" t="s">
        <v>183</v>
      </c>
      <c r="O116" s="8"/>
      <c r="P116" s="96">
        <f>P115/C1</f>
        <v>0.82653061224489799</v>
      </c>
      <c r="Q116" s="14"/>
      <c r="R116" s="14"/>
      <c r="S116" s="14"/>
    </row>
  </sheetData>
  <mergeCells count="1">
    <mergeCell ref="C93:L93"/>
  </mergeCells>
  <conditionalFormatting sqref="P91:R92 T91:U92 X91:X92 X94:X101 T94:U101 P94:R101">
    <cfRule type="cellIs" dxfId="14" priority="6" stopIfTrue="1" operator="between">
      <formula>1</formula>
      <formula>3</formula>
    </cfRule>
  </conditionalFormatting>
  <conditionalFormatting sqref="P105:X105">
    <cfRule type="colorScale" priority="13">
      <colorScale>
        <cfvo type="min"/>
        <cfvo type="percentile" val="50"/>
        <cfvo type="max"/>
        <color rgb="FF63BE7B"/>
        <color rgb="FFFFEB84"/>
        <color rgb="FFF8696B"/>
      </colorScale>
    </cfRule>
  </conditionalFormatting>
  <conditionalFormatting sqref="Q50">
    <cfRule type="cellIs" dxfId="13" priority="11" stopIfTrue="1" operator="between">
      <formula>1</formula>
      <formula>3</formula>
    </cfRule>
  </conditionalFormatting>
  <conditionalFormatting sqref="S4:S88 W4:W88">
    <cfRule type="cellIs" dxfId="12" priority="10" stopIfTrue="1" operator="between">
      <formula>1</formula>
      <formula>2</formula>
    </cfRule>
  </conditionalFormatting>
  <conditionalFormatting sqref="S91:S92 W91:W92 W94:W101 S94:S101">
    <cfRule type="cellIs" dxfId="11" priority="5" stopIfTrue="1" operator="between">
      <formula>1</formula>
      <formula>2</formula>
    </cfRule>
  </conditionalFormatting>
  <conditionalFormatting sqref="T30:V30 T31:U88 N106:O116 T4:U29 P4:R88 X4:X88">
    <cfRule type="cellIs" dxfId="10" priority="12" stopIfTrue="1" operator="between">
      <formula>1</formula>
      <formula>3</formula>
    </cfRule>
  </conditionalFormatting>
  <conditionalFormatting sqref="V31:V88 V4:V29">
    <cfRule type="cellIs" dxfId="9" priority="9" operator="between">
      <formula>3</formula>
      <formula>4.9</formula>
    </cfRule>
  </conditionalFormatting>
  <conditionalFormatting sqref="V91:V92 V94:V101">
    <cfRule type="cellIs" dxfId="8" priority="4" operator="between">
      <formula>3</formula>
      <formula>4.9</formula>
    </cfRule>
  </conditionalFormatting>
  <conditionalFormatting sqref="Y4:Y87">
    <cfRule type="top10" dxfId="7" priority="14" percent="1" bottom="1" rank="10"/>
  </conditionalFormatting>
  <conditionalFormatting sqref="Y88:Y101">
    <cfRule type="top10" dxfId="6" priority="7" percent="1" bottom="1" rank="10"/>
  </conditionalFormatting>
  <conditionalFormatting sqref="AA4:AA88">
    <cfRule type="top10" dxfId="5" priority="15" percent="1" bottom="1" rank="10"/>
  </conditionalFormatting>
  <conditionalFormatting sqref="AA89:AA90">
    <cfRule type="top10" dxfId="4" priority="16" percent="1" bottom="1" rank="10"/>
  </conditionalFormatting>
  <conditionalFormatting sqref="AA91:AA101">
    <cfRule type="top10" dxfId="3" priority="8" percent="1" bottom="1" rank="10"/>
  </conditionalFormatting>
  <conditionalFormatting sqref="S93 W93">
    <cfRule type="cellIs" dxfId="2" priority="2" stopIfTrue="1" operator="between">
      <formula>1</formula>
      <formula>2</formula>
    </cfRule>
  </conditionalFormatting>
  <conditionalFormatting sqref="T93:U93 P93:R93 X93">
    <cfRule type="cellIs" dxfId="1" priority="3" stopIfTrue="1" operator="between">
      <formula>1</formula>
      <formula>3</formula>
    </cfRule>
  </conditionalFormatting>
  <conditionalFormatting sqref="V93">
    <cfRule type="cellIs" dxfId="0" priority="1" operator="between">
      <formula>3</formula>
      <formula>4.9</formula>
    </cfRule>
  </conditionalFormatting>
  <printOptions horizontalCentered="1" verticalCentered="1"/>
  <pageMargins left="0.25" right="0.2" top="0.45" bottom="0" header="0.2" footer="0.3"/>
  <pageSetup scale="98" fitToHeight="0" orientation="landscape" verticalDpi="300" r:id="rId1"/>
  <headerFooter>
    <oddHeader>&amp;LWK 11 F9 :  8.8.24&amp;CMLCC MEN'S 9 HOLE THURSDAY LEAGUE
TOP 6 NET SCORES DETERMINES WINNER OF &amp;14MATCHES
If a Tie, use next available score until a winner or match ends in tie.</oddHeader>
  </headerFooter>
  <rowBreaks count="4" manualBreakCount="4">
    <brk id="31" max="11" man="1"/>
    <brk id="61" max="11" man="1"/>
    <brk id="77" max="11" man="1"/>
    <brk id="108"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529D9-DA83-4166-B56A-54B6F6B36582}">
  <dimension ref="A1:BR791"/>
  <sheetViews>
    <sheetView workbookViewId="0">
      <selection activeCell="X101" sqref="X101"/>
    </sheetView>
  </sheetViews>
  <sheetFormatPr defaultRowHeight="15" x14ac:dyDescent="0.25"/>
  <cols>
    <col min="1" max="1" width="21.140625" style="9" customWidth="1"/>
    <col min="2" max="2" width="10.140625" style="88" customWidth="1"/>
    <col min="3" max="3" width="9.7109375" style="97" customWidth="1"/>
    <col min="4" max="4" width="14.85546875" style="144" customWidth="1"/>
    <col min="5" max="5" width="15.28515625" style="144" customWidth="1"/>
    <col min="6" max="6" width="10.28515625" style="9" customWidth="1"/>
    <col min="7" max="9" width="10.85546875" style="9" customWidth="1"/>
    <col min="10" max="10" width="11" style="9" customWidth="1"/>
    <col min="11" max="16" width="10.85546875" style="9" customWidth="1"/>
    <col min="17" max="17" width="9" style="144" customWidth="1"/>
    <col min="18" max="18" width="9.85546875" style="144" customWidth="1"/>
    <col min="19" max="19" width="8.85546875" style="144" customWidth="1"/>
    <col min="20" max="20" width="7.5703125" style="145" customWidth="1"/>
    <col min="21" max="21" width="9" style="9" customWidth="1"/>
    <col min="22" max="22" width="9.140625" style="9" customWidth="1"/>
    <col min="23" max="23" width="7.7109375" style="9" customWidth="1"/>
    <col min="24" max="24" width="8.7109375" style="9" customWidth="1"/>
    <col min="25" max="27" width="8" style="9" customWidth="1"/>
    <col min="28" max="28" width="9.5703125" style="9" customWidth="1"/>
    <col min="29" max="29" width="11.42578125" style="137" customWidth="1"/>
    <col min="30" max="30" width="24.140625" style="137" customWidth="1"/>
    <col min="31" max="31" width="9.140625" style="9"/>
    <col min="32" max="32" width="18.140625" style="9" customWidth="1"/>
    <col min="33" max="35" width="9.140625" style="9"/>
    <col min="36" max="36" width="9.28515625" style="9" customWidth="1"/>
    <col min="37" max="16384" width="9.140625" style="9"/>
  </cols>
  <sheetData>
    <row r="1" spans="1:70" ht="22.5" customHeight="1" x14ac:dyDescent="0.25">
      <c r="D1" s="98" t="s">
        <v>184</v>
      </c>
      <c r="E1" s="99">
        <v>35.4</v>
      </c>
      <c r="F1" s="150" t="s">
        <v>185</v>
      </c>
      <c r="G1" s="150"/>
      <c r="H1" s="150"/>
      <c r="I1" s="150"/>
      <c r="J1" s="150"/>
      <c r="K1" s="150"/>
      <c r="L1" s="150"/>
      <c r="M1" s="150"/>
      <c r="N1" s="150"/>
      <c r="O1" s="88"/>
      <c r="P1" s="88"/>
      <c r="Q1" s="100" t="s">
        <v>186</v>
      </c>
      <c r="R1" s="101"/>
      <c r="S1" s="101"/>
      <c r="T1" s="102"/>
      <c r="U1" s="102"/>
      <c r="V1" s="103" t="s">
        <v>187</v>
      </c>
      <c r="W1" s="103"/>
      <c r="X1" s="103"/>
      <c r="Y1" s="103"/>
      <c r="Z1" s="103"/>
      <c r="AA1" s="103"/>
      <c r="AB1" s="103"/>
      <c r="AC1" s="103"/>
      <c r="AD1" s="103"/>
      <c r="AE1" s="103"/>
      <c r="AF1" s="103"/>
      <c r="AG1" s="103"/>
      <c r="AH1" s="103"/>
    </row>
    <row r="2" spans="1:70" ht="31.5" customHeight="1" x14ac:dyDescent="0.25">
      <c r="A2" s="104" t="s">
        <v>188</v>
      </c>
      <c r="B2" s="105" t="s">
        <v>189</v>
      </c>
      <c r="C2" s="106" t="s">
        <v>190</v>
      </c>
      <c r="D2" s="107" t="s">
        <v>191</v>
      </c>
      <c r="E2" s="107" t="s">
        <v>191</v>
      </c>
      <c r="F2" s="108" t="s">
        <v>192</v>
      </c>
      <c r="G2" s="108" t="s">
        <v>193</v>
      </c>
      <c r="H2" s="108" t="s">
        <v>194</v>
      </c>
      <c r="I2" s="108" t="s">
        <v>195</v>
      </c>
      <c r="J2" s="108" t="s">
        <v>196</v>
      </c>
      <c r="K2" s="109" t="s">
        <v>197</v>
      </c>
      <c r="L2" s="109" t="s">
        <v>198</v>
      </c>
      <c r="M2" s="109" t="s">
        <v>199</v>
      </c>
      <c r="N2" s="109" t="s">
        <v>200</v>
      </c>
      <c r="O2" s="109" t="s">
        <v>201</v>
      </c>
      <c r="P2" s="109" t="s">
        <v>202</v>
      </c>
      <c r="Q2" s="110" t="s">
        <v>203</v>
      </c>
      <c r="R2" s="110" t="s">
        <v>204</v>
      </c>
      <c r="S2" s="110" t="s">
        <v>205</v>
      </c>
      <c r="T2" s="110" t="s">
        <v>206</v>
      </c>
      <c r="U2" s="111" t="s">
        <v>207</v>
      </c>
      <c r="V2" s="112" t="s">
        <v>208</v>
      </c>
      <c r="W2" s="112" t="s">
        <v>209</v>
      </c>
      <c r="X2" s="112" t="s">
        <v>210</v>
      </c>
      <c r="Y2" s="112" t="s">
        <v>211</v>
      </c>
      <c r="Z2" s="112" t="s">
        <v>212</v>
      </c>
      <c r="AA2" s="112" t="s">
        <v>213</v>
      </c>
      <c r="AB2" s="113" t="s">
        <v>214</v>
      </c>
      <c r="AC2" s="114" t="s">
        <v>215</v>
      </c>
      <c r="AD2" s="115" t="s">
        <v>216</v>
      </c>
      <c r="AE2" s="116"/>
      <c r="AF2" s="116"/>
      <c r="AG2" s="116"/>
      <c r="AH2" s="116"/>
      <c r="AI2" s="116"/>
      <c r="AJ2" s="116"/>
    </row>
    <row r="3" spans="1:70" ht="15.75" x14ac:dyDescent="0.25">
      <c r="A3" s="30" t="s">
        <v>31</v>
      </c>
      <c r="B3" s="117" t="str">
        <f>INDEX('[1]2024 Sign Ups'!$B$2:$B$101,MATCH(A3,'[1]2024 Sign Ups'!$A$2:$A$101,0))</f>
        <v>Y</v>
      </c>
      <c r="C3" s="117">
        <v>7</v>
      </c>
      <c r="D3" s="118">
        <f>Q3+35.4</f>
        <v>53.2</v>
      </c>
      <c r="E3" s="118">
        <f t="shared" ref="E3:E34" si="0">D3</f>
        <v>53.2</v>
      </c>
      <c r="F3" s="119">
        <v>54</v>
      </c>
      <c r="G3" s="119" t="s">
        <v>233</v>
      </c>
      <c r="H3" s="119" t="s">
        <v>233</v>
      </c>
      <c r="I3" s="119">
        <v>59</v>
      </c>
      <c r="J3" s="119">
        <v>49</v>
      </c>
      <c r="K3" s="119">
        <v>54</v>
      </c>
      <c r="L3" s="119">
        <v>52</v>
      </c>
      <c r="M3" s="119">
        <v>56</v>
      </c>
      <c r="N3" s="119" t="s">
        <v>233</v>
      </c>
      <c r="O3" s="119">
        <v>55</v>
      </c>
      <c r="P3" s="119">
        <v>52</v>
      </c>
      <c r="Q3" s="120">
        <f>VLOOKUP($A3,'[1]2024 Sign Ups'!$A$2:$T$101,3,FALSE)</f>
        <v>17.800000000000004</v>
      </c>
      <c r="R3" s="120">
        <f>AVERAGE(SMALL((D3:F3),{1,2,3}))-$E$1</f>
        <v>18.06666666666667</v>
      </c>
      <c r="S3" s="120">
        <f>AVERAGE(SMALL((D3:G3),{1,2,3}))-$E$1</f>
        <v>18.06666666666667</v>
      </c>
      <c r="T3" s="120">
        <f>AVERAGE(SMALL((D3:H3),{1,2,3}))-$E$1</f>
        <v>18.06666666666667</v>
      </c>
      <c r="U3" s="120">
        <f>AVERAGE(SMALL(($D3:I3),{1,2,3,4}))-35.4</f>
        <v>19.450000000000003</v>
      </c>
      <c r="V3" s="120">
        <f>AVERAGE(SMALL(($D3:J3),{1,2,3,4}))-35.4</f>
        <v>16.950000000000003</v>
      </c>
      <c r="W3" s="120">
        <f>AVERAGE(SMALL(($E3:K3),{1,2,3,4}))-35.4</f>
        <v>17.149999999999999</v>
      </c>
      <c r="X3" s="120">
        <f>AVERAGE(SMALL(($E3:L3),{1,2,3,4}))-35.4</f>
        <v>16.649999999999999</v>
      </c>
      <c r="Y3" s="120">
        <f>AVERAGE(SMALL(($F3:M3),{1,2,3,4}))-35.4</f>
        <v>16.850000000000001</v>
      </c>
      <c r="Z3" s="120">
        <f>AVERAGE(SMALL(($F3:M3),{1,2,3,4}))-35.4</f>
        <v>16.850000000000001</v>
      </c>
      <c r="AA3" s="120">
        <f>AVERAGE(SMALL(($F3:O3),{1,2,3,4,5}))-35.4</f>
        <v>17.399999999999999</v>
      </c>
      <c r="AB3" s="120">
        <f>AVERAGE(SMALL(($F3:P3),{1,2,3,4,5}))-35.4</f>
        <v>16.800000000000004</v>
      </c>
      <c r="AC3" s="121">
        <f t="shared" ref="AC3:AC34" si="1">COUNT(F3:P3)</f>
        <v>8</v>
      </c>
      <c r="AD3" s="122">
        <v>2</v>
      </c>
      <c r="AF3" s="123"/>
      <c r="AG3" s="123"/>
      <c r="AH3" s="123"/>
    </row>
    <row r="4" spans="1:70" ht="15.75" x14ac:dyDescent="0.25">
      <c r="A4" s="30" t="s">
        <v>34</v>
      </c>
      <c r="B4" s="117" t="str">
        <f>INDEX('[1]2024 Sign Ups'!$B$2:$B$101,MATCH(A4,'[1]2024 Sign Ups'!$A$2:$A$101,0))</f>
        <v>Y</v>
      </c>
      <c r="C4" s="117">
        <v>10</v>
      </c>
      <c r="D4" s="118">
        <f>Q4+35.4</f>
        <v>45.2</v>
      </c>
      <c r="E4" s="118">
        <f t="shared" si="0"/>
        <v>45.2</v>
      </c>
      <c r="F4" s="119">
        <v>54</v>
      </c>
      <c r="G4" s="119" t="s">
        <v>233</v>
      </c>
      <c r="H4" s="119">
        <v>43</v>
      </c>
      <c r="I4" s="119">
        <v>43</v>
      </c>
      <c r="J4" s="119">
        <v>42</v>
      </c>
      <c r="K4" s="119">
        <v>44</v>
      </c>
      <c r="L4" s="119">
        <v>46</v>
      </c>
      <c r="M4" s="119">
        <v>44</v>
      </c>
      <c r="N4" s="119">
        <v>45</v>
      </c>
      <c r="O4" s="119" t="s">
        <v>233</v>
      </c>
      <c r="P4" s="119">
        <v>43</v>
      </c>
      <c r="Q4" s="120">
        <f>VLOOKUP($A4,'[1]2024 Sign Ups'!$A$2:$T$101,3,FALSE)</f>
        <v>9.8000000000000043</v>
      </c>
      <c r="R4" s="120">
        <f>AVERAGE(SMALL((D4:F4),{1,2,3}))-$E$1</f>
        <v>12.733333333333334</v>
      </c>
      <c r="S4" s="120">
        <f>AVERAGE(SMALL((D4:G4),{1,2,3}))-$E$1</f>
        <v>12.733333333333334</v>
      </c>
      <c r="T4" s="120">
        <f>AVERAGE(SMALL((D4:H4),{1,2,3,4}))-35.4</f>
        <v>11.450000000000003</v>
      </c>
      <c r="U4" s="120">
        <f>AVERAGE(SMALL(($D4:I4),{1,2,3,4}))-35.4</f>
        <v>8.6999999999999957</v>
      </c>
      <c r="V4" s="120">
        <f>AVERAGE(SMALL(($E4:J4),{1,2,3,4}))-35.4</f>
        <v>7.8999999999999986</v>
      </c>
      <c r="W4" s="120">
        <f>AVERAGE(SMALL(($E4:K4),{1,2,3,4}))-35.4</f>
        <v>7.6000000000000014</v>
      </c>
      <c r="X4" s="120">
        <f>AVERAGE(SMALL(($F4:L4),{1,2,3,4}))-35.4</f>
        <v>7.6000000000000014</v>
      </c>
      <c r="Y4" s="120">
        <f>AVERAGE(SMALL(($F4:M4),{1,2,3,4,5}))-35.4</f>
        <v>7.8000000000000043</v>
      </c>
      <c r="Z4" s="120">
        <f>AVERAGE(SMALL(($F4:N4),{1,2,3,4,5}))-35.4</f>
        <v>7.8000000000000043</v>
      </c>
      <c r="AA4" s="120">
        <f>AVERAGE(SMALL(($F4:O4),{1,2,3,4,5}))-35.4</f>
        <v>7.8000000000000043</v>
      </c>
      <c r="AB4" s="120">
        <f>AVERAGE(SMALL(($F4:P4),{1,2,3,4,5}))-35.4</f>
        <v>7.6000000000000014</v>
      </c>
      <c r="AC4" s="121">
        <f t="shared" si="1"/>
        <v>9</v>
      </c>
      <c r="AD4" s="122">
        <v>2</v>
      </c>
      <c r="AF4" s="124"/>
      <c r="AG4" s="151"/>
      <c r="AH4" s="152"/>
    </row>
    <row r="5" spans="1:70" ht="15.75" x14ac:dyDescent="0.25">
      <c r="A5" s="38" t="s">
        <v>37</v>
      </c>
      <c r="B5" s="117" t="str">
        <f>INDEX('[1]2024 Sign Ups'!$B$2:$B$101,MATCH(A5,'[1]2024 Sign Ups'!$A$2:$A$101,0))</f>
        <v>Y</v>
      </c>
      <c r="C5" s="117">
        <v>4</v>
      </c>
      <c r="D5" s="118">
        <f>Q5+35.4</f>
        <v>47.714285714285715</v>
      </c>
      <c r="E5" s="118">
        <f t="shared" si="0"/>
        <v>47.714285714285715</v>
      </c>
      <c r="F5" s="119" t="s">
        <v>233</v>
      </c>
      <c r="G5" s="119">
        <v>57</v>
      </c>
      <c r="H5" s="119">
        <v>54</v>
      </c>
      <c r="I5" s="119">
        <v>49</v>
      </c>
      <c r="J5" s="119">
        <v>48</v>
      </c>
      <c r="K5" s="119">
        <v>53</v>
      </c>
      <c r="L5" s="119">
        <v>48</v>
      </c>
      <c r="M5" s="119">
        <v>55</v>
      </c>
      <c r="N5" s="119" t="s">
        <v>233</v>
      </c>
      <c r="O5" s="119">
        <v>53</v>
      </c>
      <c r="P5" s="119">
        <v>43</v>
      </c>
      <c r="Q5" s="120">
        <f>VLOOKUP($A5,'[1]2024 Sign Ups'!$A$2:$T$101,3,FALSE)</f>
        <v>12.314285714285717</v>
      </c>
      <c r="R5" s="120">
        <f>AVERAGE(SMALL((D5:F5),{1,2}))-$E$1</f>
        <v>12.314285714285717</v>
      </c>
      <c r="S5" s="120">
        <f>AVERAGE(SMALL(($D5:G5),{1,2,3}))-35.4</f>
        <v>15.409523809523819</v>
      </c>
      <c r="T5" s="120">
        <f>AVERAGE(SMALL((D5:H5),{1,2,3,4}))-35.4</f>
        <v>16.207142857142863</v>
      </c>
      <c r="U5" s="120">
        <f>AVERAGE(SMALL(($D5:I5),{1,2,3,4}))-35.4</f>
        <v>14.207142857142863</v>
      </c>
      <c r="V5" s="120">
        <f>AVERAGE(SMALL(($E5:J5),{1,2,3,4}))-35.4</f>
        <v>14.278571428571432</v>
      </c>
      <c r="W5" s="120">
        <f>AVERAGE(SMALL(($E5:K5),{1,2,3,4}))-35.4</f>
        <v>14.028571428571432</v>
      </c>
      <c r="X5" s="120">
        <f>AVERAGE(SMALL(($F5:L5),{1,2,3,4}))-35.4</f>
        <v>14.100000000000001</v>
      </c>
      <c r="Y5" s="120">
        <f>AVERAGE(SMALL(($F5:M5),{1,2,3,4,5}))-35.4</f>
        <v>15</v>
      </c>
      <c r="Z5" s="120">
        <f>AVERAGE(SMALL(($F5:N5),{1,2,3,4,5}))-35.4</f>
        <v>15</v>
      </c>
      <c r="AA5" s="120">
        <f>AVERAGE(SMALL(($F5:O5),{1,2,3,4,5}))-35.4</f>
        <v>14.800000000000004</v>
      </c>
      <c r="AB5" s="120">
        <f>AVERAGE(SMALL(($F5:P5),{1,2,3,4,5}))-35.4</f>
        <v>12.800000000000004</v>
      </c>
      <c r="AC5" s="121">
        <f t="shared" si="1"/>
        <v>9</v>
      </c>
      <c r="AD5" s="122">
        <v>2</v>
      </c>
      <c r="AF5" s="124"/>
      <c r="AG5" s="151"/>
      <c r="AH5" s="152"/>
    </row>
    <row r="6" spans="1:70" ht="17.25" customHeight="1" x14ac:dyDescent="0.25">
      <c r="A6" s="30" t="s">
        <v>39</v>
      </c>
      <c r="B6" s="117" t="str">
        <f>INDEX('[1]2024 Sign Ups'!$B$2:$B$101,MATCH(A6,'[1]2024 Sign Ups'!$A$2:$A$101,0))</f>
        <v>Y</v>
      </c>
      <c r="C6" s="117">
        <v>5</v>
      </c>
      <c r="D6" s="118">
        <f>Q6+35.4</f>
        <v>58.625</v>
      </c>
      <c r="E6" s="118">
        <f t="shared" si="0"/>
        <v>58.625</v>
      </c>
      <c r="F6" s="119">
        <v>52</v>
      </c>
      <c r="G6" s="119" t="s">
        <v>233</v>
      </c>
      <c r="H6" s="119">
        <v>51</v>
      </c>
      <c r="I6" s="119">
        <v>51</v>
      </c>
      <c r="J6" s="119">
        <v>56</v>
      </c>
      <c r="K6" s="119">
        <v>53</v>
      </c>
      <c r="L6" s="119">
        <v>53</v>
      </c>
      <c r="M6" s="119">
        <v>49</v>
      </c>
      <c r="N6" s="119" t="s">
        <v>233</v>
      </c>
      <c r="O6" s="119">
        <v>54</v>
      </c>
      <c r="P6" s="119">
        <v>48</v>
      </c>
      <c r="Q6" s="120">
        <f>VLOOKUP($A6,'[1]2024 Sign Ups'!$A$2:$T$101,3,FALSE)</f>
        <v>23.225000000000001</v>
      </c>
      <c r="R6" s="120">
        <f>AVERAGE(SMALL((D6:F6),{1,2,3}))-$E$1</f>
        <v>21.016666666666666</v>
      </c>
      <c r="S6" s="120">
        <f>AVERAGE(SMALL((D6:G6),{1,2,3}))-$E$1</f>
        <v>21.016666666666666</v>
      </c>
      <c r="T6" s="120">
        <f>AVERAGE(SMALL((D6:H6),{1,2,3,4}))-35.4</f>
        <v>19.662500000000001</v>
      </c>
      <c r="U6" s="120">
        <f>AVERAGE(SMALL(($D6:I6),{1,2,3,4}))-35.4</f>
        <v>17.756250000000001</v>
      </c>
      <c r="V6" s="120">
        <f>AVERAGE(SMALL(($E6:J6),{1,2,3,4}))-35.4</f>
        <v>17.100000000000001</v>
      </c>
      <c r="W6" s="120">
        <f>AVERAGE(SMALL(($E6:K6),{1,2,3,4}))-35.4</f>
        <v>16.350000000000001</v>
      </c>
      <c r="X6" s="120">
        <f>AVERAGE(SMALL(($F6:L6),{1,2,3,4}))-35.4</f>
        <v>16.350000000000001</v>
      </c>
      <c r="Y6" s="120">
        <f>AVERAGE(SMALL(($F6:M6),{1,2,3,4,5}))-35.4</f>
        <v>15.800000000000004</v>
      </c>
      <c r="Z6" s="120">
        <f>AVERAGE(SMALL(($F6:N6),{1,2,3,4,5}))-35.4</f>
        <v>15.800000000000004</v>
      </c>
      <c r="AA6" s="120">
        <f>AVERAGE(SMALL(($F6:O6),{1,2,3,4,5}))-35.4</f>
        <v>15.800000000000004</v>
      </c>
      <c r="AB6" s="120">
        <f>AVERAGE(SMALL(($F6:P6),{1,2,3,4,5}))-35.4</f>
        <v>14.800000000000004</v>
      </c>
      <c r="AC6" s="121">
        <f t="shared" si="1"/>
        <v>9</v>
      </c>
      <c r="AD6" s="122">
        <v>2</v>
      </c>
      <c r="AF6" s="124"/>
      <c r="AG6" s="151"/>
      <c r="AH6" s="152"/>
    </row>
    <row r="7" spans="1:70" s="127" customFormat="1" ht="18" x14ac:dyDescent="0.25">
      <c r="A7" s="30" t="s">
        <v>42</v>
      </c>
      <c r="B7" s="117" t="str">
        <f>INDEX('[1]2024 Sign Ups'!$B$2:$B$101,MATCH(A7,'[1]2024 Sign Ups'!$A$2:$A$101,0))</f>
        <v>Y</v>
      </c>
      <c r="C7" s="117">
        <v>3</v>
      </c>
      <c r="D7" s="118">
        <f>Q7+35.4</f>
        <v>43.166666666666664</v>
      </c>
      <c r="E7" s="118">
        <f t="shared" si="0"/>
        <v>43.166666666666664</v>
      </c>
      <c r="F7" s="119">
        <v>47</v>
      </c>
      <c r="G7" s="119">
        <v>45</v>
      </c>
      <c r="H7" s="119">
        <v>44</v>
      </c>
      <c r="I7" s="119">
        <v>44</v>
      </c>
      <c r="J7" s="119">
        <v>43</v>
      </c>
      <c r="K7" s="119">
        <v>42</v>
      </c>
      <c r="L7" s="119" t="s">
        <v>233</v>
      </c>
      <c r="M7" s="119">
        <v>40</v>
      </c>
      <c r="N7" s="119">
        <v>40</v>
      </c>
      <c r="O7" s="119">
        <v>43</v>
      </c>
      <c r="P7" s="119">
        <v>42</v>
      </c>
      <c r="Q7" s="120">
        <f>VLOOKUP($A7,'[1]2024 Sign Ups'!$A$2:$T$101,3,FALSE)</f>
        <v>7.7666666666666657</v>
      </c>
      <c r="R7" s="120">
        <f>AVERAGE(SMALL((D7:F7),{1,2,3}))-$E$1</f>
        <v>9.0444444444444372</v>
      </c>
      <c r="S7" s="120">
        <f>AVERAGE(SMALL(($D7:G7),{1,2,3,4}))-35.4</f>
        <v>9.18333333333333</v>
      </c>
      <c r="T7" s="120">
        <f>AVERAGE(SMALL((D7:H7),{1,2,3,4}))-35.4</f>
        <v>8.43333333333333</v>
      </c>
      <c r="U7" s="120">
        <f>AVERAGE(SMALL(($E7:I7),{1,2,3,4}))-35.4</f>
        <v>8.6416666666666657</v>
      </c>
      <c r="V7" s="120">
        <f>AVERAGE(SMALL(($E7:J7),{1,2,3,4}))-35.4</f>
        <v>8.1416666666666657</v>
      </c>
      <c r="W7" s="120">
        <f>AVERAGE(SMALL(($F7:K7),{1,2,3,4}))-35.4</f>
        <v>7.8500000000000014</v>
      </c>
      <c r="X7" s="120">
        <f>AVERAGE(SMALL(($F7:L7),{1,2,3,4}))-35.4</f>
        <v>7.8500000000000014</v>
      </c>
      <c r="Y7" s="120">
        <f>AVERAGE(SMALL(($F7:M7),{1,2,3,4,5}))-35.4</f>
        <v>7.2000000000000028</v>
      </c>
      <c r="Z7" s="120">
        <f>AVERAGE(SMALL(($F7:N7),{1,2,3,4,5}))-35.4</f>
        <v>6.3999999999999986</v>
      </c>
      <c r="AA7" s="120">
        <f>AVERAGE(SMALL(($F7:O7),{1,2,3,4,5}))-35.4</f>
        <v>6.2000000000000028</v>
      </c>
      <c r="AB7" s="120">
        <f>AVERAGE(SMALL(($F7:P7),{1,2,3,4,5}))-35.4</f>
        <v>6</v>
      </c>
      <c r="AC7" s="121">
        <f t="shared" si="1"/>
        <v>10</v>
      </c>
      <c r="AD7" s="122">
        <v>2</v>
      </c>
      <c r="AE7" s="9"/>
      <c r="AF7" s="124"/>
      <c r="AG7" s="151"/>
      <c r="AH7" s="152"/>
      <c r="AI7" s="126"/>
      <c r="AJ7" s="126"/>
      <c r="AK7" s="126"/>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row>
    <row r="8" spans="1:70" ht="18.75" customHeight="1" x14ac:dyDescent="0.25">
      <c r="A8" s="30" t="s">
        <v>45</v>
      </c>
      <c r="B8" s="117" t="str">
        <f>INDEX('[1]2024 Sign Ups'!$B$2:$B$101,MATCH(A8,'[1]2024 Sign Ups'!$A$2:$A$101,0))</f>
        <v>New</v>
      </c>
      <c r="C8" s="117">
        <v>6</v>
      </c>
      <c r="D8" s="118">
        <f>AVERAGE(F8:G8)</f>
        <v>46.5</v>
      </c>
      <c r="E8" s="118">
        <f t="shared" si="0"/>
        <v>46.5</v>
      </c>
      <c r="F8" s="120">
        <v>46</v>
      </c>
      <c r="G8" s="120">
        <v>47</v>
      </c>
      <c r="H8" s="120">
        <v>48</v>
      </c>
      <c r="I8" s="120" t="s">
        <v>233</v>
      </c>
      <c r="J8" s="120" t="s">
        <v>233</v>
      </c>
      <c r="K8" s="120" t="s">
        <v>233</v>
      </c>
      <c r="L8" s="120">
        <v>44</v>
      </c>
      <c r="M8" s="120" t="s">
        <v>233</v>
      </c>
      <c r="N8" s="120">
        <v>46</v>
      </c>
      <c r="O8" s="120" t="s">
        <v>233</v>
      </c>
      <c r="P8" s="120">
        <v>39</v>
      </c>
      <c r="Q8" s="120">
        <f>(F8-$E$1)*0.6</f>
        <v>6.36</v>
      </c>
      <c r="R8" s="120">
        <f>(G8-$E$1)*0.7</f>
        <v>8.120000000000001</v>
      </c>
      <c r="S8" s="120">
        <f>AVERAGE(SMALL(($D8:G8),{1,2,3,4}))-35.4</f>
        <v>11.100000000000001</v>
      </c>
      <c r="T8" s="120">
        <f>AVERAGE(SMALL((D8:H8),{1,2,3,4}))-35.4</f>
        <v>11.100000000000001</v>
      </c>
      <c r="U8" s="120">
        <f>AVERAGE(SMALL(($D8:I8),{1,2,3,4}))-35.4</f>
        <v>11.100000000000001</v>
      </c>
      <c r="V8" s="120">
        <f>AVERAGE(SMALL(($D8:J8),{1,2,3,4}))-35.4</f>
        <v>11.100000000000001</v>
      </c>
      <c r="W8" s="120">
        <f>AVERAGE(SMALL(($D8:K8),{1,2,3,4}))-35.4</f>
        <v>11.100000000000001</v>
      </c>
      <c r="X8" s="120">
        <f>AVERAGE(SMALL(($E8:L8),{1,2,3,4}))-35.4</f>
        <v>10.475000000000001</v>
      </c>
      <c r="Y8" s="120">
        <f>AVERAGE(SMALL(($E8:M8),{1,2,3,4}))-$E$1</f>
        <v>10.475000000000001</v>
      </c>
      <c r="Z8" s="120">
        <f>AVERAGE(SMALL(($E8:N8),{1,2,3,4}))-35.4</f>
        <v>10.225000000000001</v>
      </c>
      <c r="AA8" s="120">
        <f>AVERAGE(SMALL(($E8:O8),{1,2,3,4}))-35.4</f>
        <v>10.225000000000001</v>
      </c>
      <c r="AB8" s="120">
        <f>AVERAGE(SMALL(($F8:P8),{1,2,3,4}))-35.4</f>
        <v>8.3500000000000014</v>
      </c>
      <c r="AC8" s="121">
        <f t="shared" si="1"/>
        <v>6</v>
      </c>
      <c r="AD8" s="122">
        <v>0</v>
      </c>
      <c r="AF8" s="124"/>
      <c r="AG8" s="151"/>
      <c r="AH8" s="152"/>
      <c r="AI8" s="128"/>
      <c r="AJ8" s="129"/>
      <c r="AK8" s="126"/>
    </row>
    <row r="9" spans="1:70" ht="18" x14ac:dyDescent="0.25">
      <c r="A9" s="30" t="s">
        <v>48</v>
      </c>
      <c r="B9" s="117" t="str">
        <f>INDEX('[1]2024 Sign Ups'!$B$2:$B$101,MATCH(A9,'[1]2024 Sign Ups'!$A$2:$A$101,0))</f>
        <v>New</v>
      </c>
      <c r="C9" s="117">
        <v>4</v>
      </c>
      <c r="D9" s="118">
        <f>AVERAGE(F9:G9)</f>
        <v>41.5</v>
      </c>
      <c r="E9" s="118">
        <f t="shared" si="0"/>
        <v>41.5</v>
      </c>
      <c r="F9" s="119">
        <v>41</v>
      </c>
      <c r="G9" s="119">
        <v>42</v>
      </c>
      <c r="H9" s="119">
        <v>42</v>
      </c>
      <c r="I9" s="119">
        <v>38</v>
      </c>
      <c r="J9" s="119">
        <v>44</v>
      </c>
      <c r="K9" s="119">
        <v>44</v>
      </c>
      <c r="L9" s="119">
        <v>42</v>
      </c>
      <c r="M9" s="119">
        <v>44</v>
      </c>
      <c r="N9" s="119">
        <v>44</v>
      </c>
      <c r="O9" s="119" t="s">
        <v>233</v>
      </c>
      <c r="P9" s="119" t="s">
        <v>233</v>
      </c>
      <c r="Q9" s="120">
        <f>(F9-$E$1)*0.6</f>
        <v>3.3600000000000008</v>
      </c>
      <c r="R9" s="120">
        <f>(G9-$E$1)*0.6</f>
        <v>3.9600000000000009</v>
      </c>
      <c r="S9" s="120">
        <f>AVERAGE(SMALL(($D9:G9),{1,2,3,4}))-35.4</f>
        <v>6.1000000000000014</v>
      </c>
      <c r="T9" s="120">
        <f>AVERAGE(SMALL((D9:H9),{1,2,3,4}))-35.4</f>
        <v>6.1000000000000014</v>
      </c>
      <c r="U9" s="120">
        <f>AVERAGE(SMALL(($E9:I9),{1,2,3,4}))-35.4</f>
        <v>5.2250000000000014</v>
      </c>
      <c r="V9" s="120">
        <f>AVERAGE(SMALL(($E9:J9),{1,2,3,4}))-35.4</f>
        <v>5.2250000000000014</v>
      </c>
      <c r="W9" s="120">
        <f>AVERAGE(SMALL(($F9:K9),{1,2,3,4}))-35.4</f>
        <v>5.3500000000000014</v>
      </c>
      <c r="X9" s="120">
        <f>AVERAGE(SMALL(($E9:L9),{1,2,3,4,5}))-35.4</f>
        <v>5.5</v>
      </c>
      <c r="Y9" s="120">
        <f>AVERAGE(SMALL(($F9:M9),{1,2,3,4,5}))-35.4</f>
        <v>5.6000000000000014</v>
      </c>
      <c r="Z9" s="120">
        <f>AVERAGE(SMALL(($F9:N9),{1,2,3,4,5}))-35.4</f>
        <v>5.6000000000000014</v>
      </c>
      <c r="AA9" s="120">
        <f>AVERAGE(SMALL(($F9:O9),{1,2,3,4,5}))-35.4</f>
        <v>5.6000000000000014</v>
      </c>
      <c r="AB9" s="120">
        <f>AVERAGE(SMALL(($F9:P9),{1,2,3,4,5}))-35.4</f>
        <v>5.6000000000000014</v>
      </c>
      <c r="AC9" s="121">
        <f t="shared" si="1"/>
        <v>9</v>
      </c>
      <c r="AD9" s="122">
        <v>0</v>
      </c>
      <c r="AF9" s="130"/>
      <c r="AH9" s="131"/>
      <c r="AI9" s="132"/>
      <c r="AJ9" s="133"/>
      <c r="AK9" s="126"/>
    </row>
    <row r="10" spans="1:70" ht="15.75" x14ac:dyDescent="0.25">
      <c r="A10" s="30" t="s">
        <v>51</v>
      </c>
      <c r="B10" s="117" t="str">
        <f>INDEX('[1]2024 Sign Ups'!$B$2:$B$101,MATCH(A10,'[1]2024 Sign Ups'!$A$2:$A$101,0))</f>
        <v>Y</v>
      </c>
      <c r="C10" s="117">
        <v>7</v>
      </c>
      <c r="D10" s="118">
        <f>Q10+35.4</f>
        <v>42.6</v>
      </c>
      <c r="E10" s="118">
        <f t="shared" si="0"/>
        <v>42.6</v>
      </c>
      <c r="F10" s="120">
        <v>43</v>
      </c>
      <c r="G10" s="120" t="s">
        <v>233</v>
      </c>
      <c r="H10" s="120">
        <v>43</v>
      </c>
      <c r="I10" s="120" t="s">
        <v>233</v>
      </c>
      <c r="J10" s="120" t="s">
        <v>233</v>
      </c>
      <c r="K10" s="120">
        <v>48</v>
      </c>
      <c r="L10" s="120" t="s">
        <v>233</v>
      </c>
      <c r="M10" s="120">
        <v>46</v>
      </c>
      <c r="N10" s="120" t="s">
        <v>233</v>
      </c>
      <c r="O10" s="120">
        <v>49</v>
      </c>
      <c r="P10" s="120" t="s">
        <v>233</v>
      </c>
      <c r="Q10" s="120">
        <f>VLOOKUP($A10,'[1]2024 Sign Ups'!$A$2:$T$101,3,FALSE)</f>
        <v>7.2000000000000028</v>
      </c>
      <c r="R10" s="120">
        <f>AVERAGE(SMALL((D10:F10),{1,2,3}))-$E$1</f>
        <v>7.3333333333333286</v>
      </c>
      <c r="S10" s="120">
        <f>AVERAGE(SMALL((D10:G10),{1,2,3}))-$E$1</f>
        <v>7.3333333333333286</v>
      </c>
      <c r="T10" s="120">
        <f>AVERAGE(SMALL((D10:H10),{1,2,3,4}))-35.4</f>
        <v>7.3999999999999986</v>
      </c>
      <c r="U10" s="120">
        <f>AVERAGE(SMALL(($D10:I10),{1,2,3,4}))-35.4</f>
        <v>7.3999999999999986</v>
      </c>
      <c r="V10" s="120">
        <f>AVERAGE(SMALL(($D10:J10),{1,2,3,4}))-35.4</f>
        <v>7.3999999999999986</v>
      </c>
      <c r="W10" s="120">
        <f>AVERAGE(SMALL(($D10:K10),{1,2,3,4}))-35.4</f>
        <v>7.3999999999999986</v>
      </c>
      <c r="X10" s="120">
        <f>AVERAGE(SMALL(($D10:L10),{1,2,3,4}))-$E$1</f>
        <v>7.3999999999999986</v>
      </c>
      <c r="Y10" s="120">
        <f>AVERAGE(SMALL(($E10:M10),{1,2,3,4}))-$E$1</f>
        <v>8.25</v>
      </c>
      <c r="Z10" s="120">
        <f>AVERAGE(SMALL(($E10:N10),{1,2,3,4}))-35.4</f>
        <v>8.25</v>
      </c>
      <c r="AA10" s="120">
        <f>AVERAGE(SMALL(($E10:O10),{1,2,3,4}))-35.4</f>
        <v>8.25</v>
      </c>
      <c r="AB10" s="120">
        <f>AVERAGE(SMALL(($E10:P10),{1,2,3,4}))-35.4</f>
        <v>8.25</v>
      </c>
      <c r="AC10" s="121">
        <f t="shared" si="1"/>
        <v>5</v>
      </c>
      <c r="AD10" s="122">
        <v>2</v>
      </c>
      <c r="AF10" s="149" t="s">
        <v>217</v>
      </c>
      <c r="AG10" s="149"/>
      <c r="AH10" s="149"/>
      <c r="AI10" s="149"/>
      <c r="AJ10" s="149"/>
      <c r="AK10" s="149"/>
      <c r="AL10" s="149"/>
    </row>
    <row r="11" spans="1:70" ht="15.75" x14ac:dyDescent="0.25">
      <c r="A11" s="30" t="s">
        <v>54</v>
      </c>
      <c r="B11" s="117" t="str">
        <f>INDEX('[1]2024 Sign Ups'!$B$2:$B$101,MATCH(A11,'[1]2024 Sign Ups'!$A$2:$A$101,0))</f>
        <v>Y</v>
      </c>
      <c r="C11" s="117">
        <v>8</v>
      </c>
      <c r="D11" s="118">
        <f>Q11+35.4</f>
        <v>44.166666666666664</v>
      </c>
      <c r="E11" s="118">
        <f t="shared" si="0"/>
        <v>44.166666666666664</v>
      </c>
      <c r="F11" s="119">
        <v>42</v>
      </c>
      <c r="G11" s="119">
        <v>42</v>
      </c>
      <c r="H11" s="119" t="s">
        <v>233</v>
      </c>
      <c r="I11" s="119">
        <v>46</v>
      </c>
      <c r="J11" s="119">
        <v>44</v>
      </c>
      <c r="K11" s="119">
        <v>47</v>
      </c>
      <c r="L11" s="119">
        <v>46</v>
      </c>
      <c r="M11" s="119">
        <v>43</v>
      </c>
      <c r="N11" s="119">
        <v>39</v>
      </c>
      <c r="O11" s="119">
        <v>44</v>
      </c>
      <c r="P11" s="119">
        <v>41</v>
      </c>
      <c r="Q11" s="120">
        <f>VLOOKUP($A11,'[1]2024 Sign Ups'!$A$2:$T$101,3,FALSE)</f>
        <v>8.7666666666666657</v>
      </c>
      <c r="R11" s="120">
        <f>AVERAGE(SMALL((D11:F11),{1,2,3}))-$E$1</f>
        <v>8.0444444444444372</v>
      </c>
      <c r="S11" s="120">
        <f>AVERAGE(SMALL(($D11:G11),{1,2,3,4}))-35.4</f>
        <v>7.68333333333333</v>
      </c>
      <c r="T11" s="120">
        <f>AVERAGE(SMALL((D11:H11),{1,2,3,4}))-35.4</f>
        <v>7.68333333333333</v>
      </c>
      <c r="U11" s="120">
        <f>AVERAGE(SMALL(($D11:I11),{1,2,3,4}))-35.4</f>
        <v>7.68333333333333</v>
      </c>
      <c r="V11" s="120">
        <f>AVERAGE(SMALL(($E11:J11),{1,2,3,4}))-35.4</f>
        <v>7.6416666666666657</v>
      </c>
      <c r="W11" s="120">
        <f>AVERAGE(SMALL(($E11:K11),{1,2,3,4}))-35.4</f>
        <v>7.6416666666666657</v>
      </c>
      <c r="X11" s="120">
        <f>AVERAGE(SMALL(($F11:L11),{1,2,3,4}))-35.4</f>
        <v>8.1000000000000014</v>
      </c>
      <c r="Y11" s="120">
        <f>AVERAGE(SMALL(($F11:M11),{1,2,3,4,5}))-35.4</f>
        <v>8</v>
      </c>
      <c r="Z11" s="120">
        <f>AVERAGE(SMALL(($F11:N11),{1,2,3,4,5}))-35.4</f>
        <v>6.6000000000000014</v>
      </c>
      <c r="AA11" s="120">
        <f>AVERAGE(SMALL(($F11:O11),{1,2,3,4,5}))-35.4</f>
        <v>6.6000000000000014</v>
      </c>
      <c r="AB11" s="120">
        <f>AVERAGE(SMALL(($F11:P11),{1,2,3,4,5}))-35.4</f>
        <v>6</v>
      </c>
      <c r="AC11" s="121">
        <f t="shared" si="1"/>
        <v>10</v>
      </c>
      <c r="AD11" s="122">
        <v>2</v>
      </c>
      <c r="AG11" s="9" t="s">
        <v>218</v>
      </c>
    </row>
    <row r="12" spans="1:70" ht="18" x14ac:dyDescent="0.25">
      <c r="A12" s="30" t="s">
        <v>50</v>
      </c>
      <c r="B12" s="117" t="str">
        <f>INDEX('[1]2024 Sign Ups'!$B$2:$B$101,MATCH(A12,'[1]2024 Sign Ups'!$A$2:$A$101,0))</f>
        <v>New</v>
      </c>
      <c r="C12" s="117">
        <v>7</v>
      </c>
      <c r="D12" s="118">
        <f>AVERAGE(F12:G12)</f>
        <v>41</v>
      </c>
      <c r="E12" s="118">
        <f t="shared" si="0"/>
        <v>41</v>
      </c>
      <c r="F12" s="119" t="s">
        <v>233</v>
      </c>
      <c r="G12" s="119">
        <v>41</v>
      </c>
      <c r="H12" s="119">
        <v>44</v>
      </c>
      <c r="I12" s="119">
        <v>38</v>
      </c>
      <c r="J12" s="119">
        <v>45</v>
      </c>
      <c r="K12" s="119">
        <v>41</v>
      </c>
      <c r="L12" s="119">
        <v>42</v>
      </c>
      <c r="M12" s="119">
        <v>41</v>
      </c>
      <c r="N12" s="119" t="s">
        <v>233</v>
      </c>
      <c r="O12" s="119">
        <v>43</v>
      </c>
      <c r="P12" s="119">
        <v>42</v>
      </c>
      <c r="Q12" s="120" t="s">
        <v>219</v>
      </c>
      <c r="R12" s="120">
        <f>(G12-$E$1)*0.6</f>
        <v>3.3600000000000008</v>
      </c>
      <c r="S12" s="120">
        <f>(H12-$E$1)*0.6</f>
        <v>5.160000000000001</v>
      </c>
      <c r="T12" s="120">
        <f>AVERAGE(SMALL((D12:H12),{1,2,3,4}))-35.4</f>
        <v>6.3500000000000014</v>
      </c>
      <c r="U12" s="120">
        <f>AVERAGE(SMALL(($D12:I12),{1,2,3,4}))-35.4</f>
        <v>4.8500000000000014</v>
      </c>
      <c r="V12" s="120">
        <f>AVERAGE(SMALL(($E12:J12),{1,2,3,4}))-35.4</f>
        <v>5.6000000000000014</v>
      </c>
      <c r="W12" s="120">
        <f>AVERAGE(SMALL(($E12:K12),{1,2,3,4}))-35.4</f>
        <v>4.8500000000000014</v>
      </c>
      <c r="X12" s="120">
        <f>AVERAGE(SMALL(($F12:L12),{1,2,3,4}))-35.4</f>
        <v>5.1000000000000014</v>
      </c>
      <c r="Y12" s="120">
        <f>AVERAGE(SMALL(($F12:M12),{1,2,3,4,5}))-35.4</f>
        <v>5.2000000000000028</v>
      </c>
      <c r="Z12" s="120">
        <f>AVERAGE(SMALL(($F12:N12),{1,2,3,4,5}))-35.4</f>
        <v>5.2000000000000028</v>
      </c>
      <c r="AA12" s="120">
        <f>AVERAGE(SMALL(($F12:O12),{1,2,3,4,5}))-35.4</f>
        <v>5.2000000000000028</v>
      </c>
      <c r="AB12" s="120">
        <f>AVERAGE(SMALL(($F12:P12),{1,2,3,4,5}))-35.4</f>
        <v>5.2000000000000028</v>
      </c>
      <c r="AC12" s="121">
        <f t="shared" si="1"/>
        <v>9</v>
      </c>
      <c r="AD12" s="122">
        <v>0</v>
      </c>
      <c r="AF12" s="123" t="s">
        <v>220</v>
      </c>
      <c r="AG12" s="123"/>
      <c r="AH12" s="126"/>
      <c r="AK12" s="126"/>
    </row>
    <row r="13" spans="1:70" ht="18" x14ac:dyDescent="0.25">
      <c r="A13" s="30" t="s">
        <v>58</v>
      </c>
      <c r="B13" s="117" t="str">
        <f>INDEX('[1]2024 Sign Ups'!$B$2:$B$101,MATCH(A13,'[1]2024 Sign Ups'!$A$2:$A$101,0))</f>
        <v>New</v>
      </c>
      <c r="C13" s="117">
        <v>3</v>
      </c>
      <c r="D13" s="118">
        <f>AVERAGE(F13:G13)</f>
        <v>50.5</v>
      </c>
      <c r="E13" s="118">
        <f t="shared" si="0"/>
        <v>50.5</v>
      </c>
      <c r="F13" s="119">
        <v>49</v>
      </c>
      <c r="G13" s="119">
        <v>52</v>
      </c>
      <c r="H13" s="119">
        <v>46</v>
      </c>
      <c r="I13" s="119">
        <v>51</v>
      </c>
      <c r="J13" s="119" t="s">
        <v>233</v>
      </c>
      <c r="K13" s="119">
        <v>49</v>
      </c>
      <c r="L13" s="119">
        <v>47</v>
      </c>
      <c r="M13" s="119">
        <v>42</v>
      </c>
      <c r="N13" s="119">
        <v>42</v>
      </c>
      <c r="O13" s="119">
        <v>49</v>
      </c>
      <c r="P13" s="119" t="s">
        <v>233</v>
      </c>
      <c r="Q13" s="120">
        <f>(F13-$E$1)*0.7</f>
        <v>9.52</v>
      </c>
      <c r="R13" s="120">
        <f>(G13-$E$1)*0.7</f>
        <v>11.620000000000001</v>
      </c>
      <c r="S13" s="120">
        <f>AVERAGE(SMALL(($D13:G13),{1,2,3,4}))-35.4</f>
        <v>15.100000000000001</v>
      </c>
      <c r="T13" s="120">
        <f>AVERAGE(SMALL((D13:H13),{1,2,3,4}))-35.4</f>
        <v>13.600000000000001</v>
      </c>
      <c r="U13" s="120">
        <f>AVERAGE(SMALL(($E13:I13),{1,2,3,4}))-35.4</f>
        <v>13.725000000000001</v>
      </c>
      <c r="V13" s="120">
        <f>AVERAGE(SMALL(($E13:J13),{1,2,3,4}))-35.4</f>
        <v>13.725000000000001</v>
      </c>
      <c r="W13" s="120">
        <f>AVERAGE(SMALL(($E13:K13),{1,2,3,4}))-35.4</f>
        <v>13.225000000000001</v>
      </c>
      <c r="X13" s="120">
        <f>AVERAGE(SMALL(($F13:L13),{1,2,3,4}))-35.4</f>
        <v>12.350000000000001</v>
      </c>
      <c r="Y13" s="120">
        <f>AVERAGE(SMALL(($F13:M13),{1,2,3,4,5}))-35.4</f>
        <v>11.200000000000003</v>
      </c>
      <c r="Z13" s="120">
        <f>AVERAGE(SMALL(($F13:N13),{1,2,3,4,5}))-35.4</f>
        <v>9.8000000000000043</v>
      </c>
      <c r="AA13" s="120">
        <f>AVERAGE(SMALL(($F13:O13),{1,2,3,4,5}))-35.4</f>
        <v>9.8000000000000043</v>
      </c>
      <c r="AB13" s="120">
        <f>AVERAGE(SMALL(($F13:P13),{1,2,3,4,5}))-35.4</f>
        <v>9.8000000000000043</v>
      </c>
      <c r="AC13" s="121">
        <f t="shared" si="1"/>
        <v>9</v>
      </c>
      <c r="AD13" s="122">
        <v>0</v>
      </c>
      <c r="AF13" s="123" t="s">
        <v>221</v>
      </c>
      <c r="AG13" s="125">
        <v>0.6</v>
      </c>
      <c r="AH13" s="126"/>
      <c r="AK13" s="126"/>
    </row>
    <row r="14" spans="1:70" ht="18" x14ac:dyDescent="0.25">
      <c r="A14" s="30" t="s">
        <v>60</v>
      </c>
      <c r="B14" s="117" t="str">
        <f>INDEX('[1]2024 Sign Ups'!$B$2:$B$101,MATCH(A14,'[1]2024 Sign Ups'!$A$2:$A$101,0))</f>
        <v>Y</v>
      </c>
      <c r="C14" s="117">
        <v>3</v>
      </c>
      <c r="D14" s="118">
        <f t="shared" ref="D14:D28" si="2">Q14+35.4</f>
        <v>47.666666666666664</v>
      </c>
      <c r="E14" s="118">
        <f t="shared" si="0"/>
        <v>47.666666666666664</v>
      </c>
      <c r="F14" s="120">
        <v>54</v>
      </c>
      <c r="G14" s="120" t="s">
        <v>233</v>
      </c>
      <c r="H14" s="120" t="s">
        <v>233</v>
      </c>
      <c r="I14" s="120">
        <v>55</v>
      </c>
      <c r="J14" s="120">
        <v>44</v>
      </c>
      <c r="K14" s="120" t="s">
        <v>233</v>
      </c>
      <c r="L14" s="120" t="s">
        <v>233</v>
      </c>
      <c r="M14" s="120">
        <v>54</v>
      </c>
      <c r="N14" s="120">
        <v>50</v>
      </c>
      <c r="O14" s="120">
        <v>46</v>
      </c>
      <c r="P14" s="120">
        <v>45</v>
      </c>
      <c r="Q14" s="120">
        <f>VLOOKUP($A14,'[1]2024 Sign Ups'!$A$2:$T$101,3,FALSE)</f>
        <v>12.266666666666666</v>
      </c>
      <c r="R14" s="120">
        <f>AVERAGE(SMALL((D14:F14),{1,2,3}))-$E$1</f>
        <v>14.377777777777773</v>
      </c>
      <c r="S14" s="120">
        <f>AVERAGE(SMALL(($D14:G14),{1,2,3}))-35.4</f>
        <v>14.377777777777773</v>
      </c>
      <c r="T14" s="120">
        <f>AVERAGE(SMALL((D14:H14),{1,2,3}))-$E$1</f>
        <v>14.377777777777773</v>
      </c>
      <c r="U14" s="120">
        <f>AVERAGE(SMALL(($D14:I14),{1,2,3,4}))-35.4</f>
        <v>15.68333333333333</v>
      </c>
      <c r="V14" s="120">
        <f>AVERAGE(SMALL(($D14:J14),{1,2,3,4}))-35.4</f>
        <v>12.93333333333333</v>
      </c>
      <c r="W14" s="120">
        <f>AVERAGE(SMALL(($D14:K14),{1,2,3,4}))-35.4</f>
        <v>12.93333333333333</v>
      </c>
      <c r="X14" s="120">
        <f>AVERAGE(SMALL(($D14:L14),{1,2,3,4}))-$E$1</f>
        <v>12.93333333333333</v>
      </c>
      <c r="Y14" s="120">
        <f>AVERAGE(SMALL(($E14:M14),{1,2,3,4}))-$E$1</f>
        <v>14.516666666666666</v>
      </c>
      <c r="Z14" s="120">
        <f>AVERAGE(SMALL(($E14:N14),{1,2,3,4}))-35.4</f>
        <v>13.516666666666666</v>
      </c>
      <c r="AA14" s="120">
        <f>AVERAGE(SMALL(($F14:O14),{1,2,3,4}))-35.4</f>
        <v>13.100000000000001</v>
      </c>
      <c r="AB14" s="120">
        <f>AVERAGE(SMALL(($F14:P14),{1,2,3,4,5}))-35.4</f>
        <v>12.399999999999999</v>
      </c>
      <c r="AC14" s="121">
        <f t="shared" si="1"/>
        <v>7</v>
      </c>
      <c r="AD14" s="122">
        <v>2</v>
      </c>
      <c r="AF14" s="123" t="s">
        <v>222</v>
      </c>
      <c r="AG14" s="125">
        <v>0.7</v>
      </c>
      <c r="AH14" s="126"/>
    </row>
    <row r="15" spans="1:70" s="127" customFormat="1" ht="18" x14ac:dyDescent="0.25">
      <c r="A15" s="30" t="s">
        <v>62</v>
      </c>
      <c r="B15" s="117" t="str">
        <f>INDEX('[1]2024 Sign Ups'!$B$2:$B$101,MATCH(A15,'[1]2024 Sign Ups'!$A$2:$A$101,0))</f>
        <v>Y</v>
      </c>
      <c r="C15" s="117">
        <v>10</v>
      </c>
      <c r="D15" s="118">
        <f t="shared" si="2"/>
        <v>49.428571428571431</v>
      </c>
      <c r="E15" s="118">
        <f t="shared" si="0"/>
        <v>49.428571428571431</v>
      </c>
      <c r="F15" s="119">
        <v>45</v>
      </c>
      <c r="G15" s="119" t="s">
        <v>233</v>
      </c>
      <c r="H15" s="119">
        <v>48</v>
      </c>
      <c r="I15" s="119">
        <v>47</v>
      </c>
      <c r="J15" s="119">
        <v>45</v>
      </c>
      <c r="K15" s="119">
        <v>51</v>
      </c>
      <c r="L15" s="119">
        <v>51</v>
      </c>
      <c r="M15" s="119">
        <v>48</v>
      </c>
      <c r="N15" s="119">
        <v>49</v>
      </c>
      <c r="O15" s="119">
        <v>49</v>
      </c>
      <c r="P15" s="119">
        <v>48</v>
      </c>
      <c r="Q15" s="120">
        <f>VLOOKUP($A15,'[1]2024 Sign Ups'!$A$2:$T$101,3,FALSE)</f>
        <v>14.028571428571432</v>
      </c>
      <c r="R15" s="120">
        <f>AVERAGE(SMALL((D15:F15),{1,2,3}))-$E$1</f>
        <v>12.552380952380958</v>
      </c>
      <c r="S15" s="120">
        <f>AVERAGE(SMALL(($D15:G15),{1,2,3}))-35.4</f>
        <v>12.552380952380958</v>
      </c>
      <c r="T15" s="120">
        <f>AVERAGE(SMALL((D15:H15),{1,2,3,4}))-35.4</f>
        <v>12.564285714285724</v>
      </c>
      <c r="U15" s="120">
        <f>AVERAGE(SMALL(($D15:I15),{1,2,3,4}))-35.4</f>
        <v>11.957142857142863</v>
      </c>
      <c r="V15" s="120">
        <f>AVERAGE(SMALL(($E15:J15),{1,2,3,4}))-35.4</f>
        <v>10.850000000000001</v>
      </c>
      <c r="W15" s="120">
        <f>AVERAGE(SMALL(($E15:K15),{1,2,3,4}))-35.4</f>
        <v>10.850000000000001</v>
      </c>
      <c r="X15" s="120">
        <f>AVERAGE(SMALL(($F15:L15),{1,2,3,4}))-35.4</f>
        <v>10.850000000000001</v>
      </c>
      <c r="Y15" s="120">
        <f>AVERAGE(SMALL(($F15:M15),{1,2,3,4,5}))-35.4</f>
        <v>11.200000000000003</v>
      </c>
      <c r="Z15" s="120">
        <f>AVERAGE(SMALL(($F15:N15),{1,2,3,4,5}))-35.4</f>
        <v>11.200000000000003</v>
      </c>
      <c r="AA15" s="120">
        <f>AVERAGE(SMALL(($F15:O15),{1,2,3,4,5}))-35.4</f>
        <v>11.200000000000003</v>
      </c>
      <c r="AB15" s="120">
        <f>AVERAGE(SMALL(($F15:P15),{1,2,3,4,5}))-35.4</f>
        <v>11.200000000000003</v>
      </c>
      <c r="AC15" s="121">
        <f t="shared" si="1"/>
        <v>10</v>
      </c>
      <c r="AD15" s="122">
        <v>2</v>
      </c>
      <c r="AE15" s="9"/>
      <c r="AF15" s="123" t="s">
        <v>223</v>
      </c>
      <c r="AG15" s="125">
        <v>0.8</v>
      </c>
      <c r="AH15" s="126"/>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row>
    <row r="16" spans="1:70" ht="15.75" x14ac:dyDescent="0.25">
      <c r="A16" s="30" t="s">
        <v>63</v>
      </c>
      <c r="B16" s="117" t="str">
        <f>INDEX('[1]2024 Sign Ups'!$B$2:$B$101,MATCH(A16,'[1]2024 Sign Ups'!$A$2:$A$101,0))</f>
        <v>Y</v>
      </c>
      <c r="C16" s="117">
        <v>6</v>
      </c>
      <c r="D16" s="118">
        <f t="shared" si="2"/>
        <v>47.8</v>
      </c>
      <c r="E16" s="118">
        <f t="shared" si="0"/>
        <v>47.8</v>
      </c>
      <c r="F16" s="119">
        <v>48</v>
      </c>
      <c r="G16" s="119" t="s">
        <v>233</v>
      </c>
      <c r="H16" s="119" t="s">
        <v>233</v>
      </c>
      <c r="I16" s="119">
        <v>49</v>
      </c>
      <c r="J16" s="119">
        <v>46</v>
      </c>
      <c r="K16" s="119">
        <v>49</v>
      </c>
      <c r="L16" s="119" t="s">
        <v>233</v>
      </c>
      <c r="M16" s="119">
        <v>51</v>
      </c>
      <c r="N16" s="119" t="s">
        <v>233</v>
      </c>
      <c r="O16" s="119">
        <v>52</v>
      </c>
      <c r="P16" s="119">
        <v>49</v>
      </c>
      <c r="Q16" s="120">
        <f>VLOOKUP($A16,'[1]2024 Sign Ups'!$A$2:$T$101,3,FALSE)</f>
        <v>12.399999999999999</v>
      </c>
      <c r="R16" s="120">
        <f>AVERAGE(SMALL((D16:F16),{1,2,3}))-$E$1</f>
        <v>12.466666666666669</v>
      </c>
      <c r="S16" s="120">
        <f>AVERAGE(SMALL(($D16:G16),{1,2,3}))-35.4</f>
        <v>12.466666666666669</v>
      </c>
      <c r="T16" s="120">
        <f>AVERAGE(SMALL((D16:H16),{1,2,3}))-$E$1</f>
        <v>12.466666666666669</v>
      </c>
      <c r="U16" s="120">
        <f>AVERAGE(SMALL(($D16:I16),{1,2,3,4}))-35.4</f>
        <v>12.75</v>
      </c>
      <c r="V16" s="120">
        <f>AVERAGE(SMALL(($D16:J16),{1,2,3,4}))-35.4</f>
        <v>12</v>
      </c>
      <c r="W16" s="120">
        <f>AVERAGE(SMALL(($E16:K16),{1,2,3,4}))-35.4</f>
        <v>12.300000000000004</v>
      </c>
      <c r="X16" s="120">
        <f>AVERAGE(SMALL(($E16:L16),{1,2,3,4}))-35.4</f>
        <v>12.300000000000004</v>
      </c>
      <c r="Y16" s="120">
        <f>AVERAGE(SMALL(($E16:M16),{1,2,3,4}))-$E$1</f>
        <v>12.300000000000004</v>
      </c>
      <c r="Z16" s="120">
        <f>AVERAGE(SMALL(($E16:N16),{1,2,3,4}))-35.4</f>
        <v>12.300000000000004</v>
      </c>
      <c r="AA16" s="120">
        <f>AVERAGE(SMALL(($F16:O16),{1,2,3,4}))-35.4</f>
        <v>12.600000000000001</v>
      </c>
      <c r="AB16" s="120">
        <f>AVERAGE(SMALL(($F16:P16),{1,2,3,4,5}))-35.4</f>
        <v>12.800000000000004</v>
      </c>
      <c r="AC16" s="121">
        <f t="shared" si="1"/>
        <v>7</v>
      </c>
      <c r="AD16" s="122">
        <v>2</v>
      </c>
      <c r="AF16" s="123" t="s">
        <v>224</v>
      </c>
      <c r="AG16" s="125">
        <v>0.9</v>
      </c>
    </row>
    <row r="17" spans="1:70" ht="15.75" x14ac:dyDescent="0.25">
      <c r="A17" s="30" t="s">
        <v>66</v>
      </c>
      <c r="B17" s="117" t="str">
        <f>INDEX('[1]2024 Sign Ups'!$B$2:$B$101,MATCH(A17,'[1]2024 Sign Ups'!$A$2:$A$101,0))</f>
        <v>Y</v>
      </c>
      <c r="C17" s="117">
        <v>8</v>
      </c>
      <c r="D17" s="118">
        <f t="shared" si="2"/>
        <v>41.5</v>
      </c>
      <c r="E17" s="118">
        <f t="shared" si="0"/>
        <v>41.5</v>
      </c>
      <c r="F17" s="119" t="s">
        <v>233</v>
      </c>
      <c r="G17" s="119">
        <v>45</v>
      </c>
      <c r="H17" s="119">
        <v>47</v>
      </c>
      <c r="I17" s="119" t="s">
        <v>233</v>
      </c>
      <c r="J17" s="119">
        <v>43</v>
      </c>
      <c r="K17" s="119">
        <v>43</v>
      </c>
      <c r="L17" s="119">
        <v>42</v>
      </c>
      <c r="M17" s="119">
        <v>45</v>
      </c>
      <c r="N17" s="119">
        <v>43</v>
      </c>
      <c r="O17" s="119" t="s">
        <v>233</v>
      </c>
      <c r="P17" s="119">
        <v>38</v>
      </c>
      <c r="Q17" s="120">
        <f>VLOOKUP($A17,'[1]2024 Sign Ups'!$A$2:$T$101,3,FALSE)</f>
        <v>6.1000000000000014</v>
      </c>
      <c r="R17" s="120">
        <f>AVERAGE(SMALL((D17:F17),{1,2}))-$E$1</f>
        <v>6.1000000000000014</v>
      </c>
      <c r="S17" s="120">
        <f>AVERAGE(SMALL(($D17:G17),{1,2,3}))-35.4</f>
        <v>7.2666666666666657</v>
      </c>
      <c r="T17" s="120">
        <f>AVERAGE(SMALL((D17:H17),{1,2,3,4}))-35.4</f>
        <v>8.3500000000000014</v>
      </c>
      <c r="U17" s="120">
        <f>AVERAGE(SMALL(($D17:I17),{1,2,3,4}))-35.4</f>
        <v>8.3500000000000014</v>
      </c>
      <c r="V17" s="120">
        <f>AVERAGE(SMALL(($D17:J17),{1,2,3,4}))-35.4</f>
        <v>7.3500000000000014</v>
      </c>
      <c r="W17" s="120">
        <f>AVERAGE(SMALL(($E17:K17),{1,2,3,4}))-35.4</f>
        <v>7.7250000000000014</v>
      </c>
      <c r="X17" s="120">
        <f>AVERAGE(SMALL(($E17:L17),{1,2,3,4}))-35.4</f>
        <v>6.9750000000000014</v>
      </c>
      <c r="Y17" s="120">
        <f>AVERAGE(SMALL(($E17:M17),{1,2,3,4}))-$E$1</f>
        <v>6.9750000000000014</v>
      </c>
      <c r="Z17" s="120">
        <f>AVERAGE(SMALL(($F17:N17),{1,2,3,4,5}))-35.4</f>
        <v>7.8000000000000043</v>
      </c>
      <c r="AA17" s="120">
        <f>AVERAGE(SMALL(($F17:O17),{1,2,3,4,5}))-35.4</f>
        <v>7.8000000000000043</v>
      </c>
      <c r="AB17" s="120">
        <f>AVERAGE(SMALL(($F17:P17),{1,2,3,4,5}))-35.4</f>
        <v>6.3999999999999986</v>
      </c>
      <c r="AC17" s="121">
        <f t="shared" si="1"/>
        <v>8</v>
      </c>
      <c r="AD17" s="122">
        <v>2</v>
      </c>
      <c r="AF17" s="134" t="s">
        <v>174</v>
      </c>
      <c r="AM17" s="135"/>
      <c r="AN17" s="135"/>
    </row>
    <row r="18" spans="1:70" s="127" customFormat="1" ht="15.75" x14ac:dyDescent="0.25">
      <c r="A18" s="51" t="s">
        <v>69</v>
      </c>
      <c r="B18" s="117" t="str">
        <f>INDEX('[1]2024 Sign Ups'!$B$2:$B$101,MATCH(A18,'[1]2024 Sign Ups'!$A$2:$A$101,0))</f>
        <v>Y</v>
      </c>
      <c r="C18" s="117">
        <v>3</v>
      </c>
      <c r="D18" s="118">
        <f t="shared" si="2"/>
        <v>41.375</v>
      </c>
      <c r="E18" s="118">
        <f t="shared" si="0"/>
        <v>41.375</v>
      </c>
      <c r="F18" s="119">
        <v>41</v>
      </c>
      <c r="G18" s="119">
        <v>42</v>
      </c>
      <c r="H18" s="119">
        <v>41</v>
      </c>
      <c r="I18" s="119">
        <v>43</v>
      </c>
      <c r="J18" s="119">
        <v>40</v>
      </c>
      <c r="K18" s="119">
        <v>46</v>
      </c>
      <c r="L18" s="119">
        <v>41</v>
      </c>
      <c r="M18" s="119">
        <v>42</v>
      </c>
      <c r="N18" s="119">
        <v>43</v>
      </c>
      <c r="O18" s="119">
        <v>44</v>
      </c>
      <c r="P18" s="119">
        <v>36</v>
      </c>
      <c r="Q18" s="120">
        <f>VLOOKUP($A18,'[1]2024 Sign Ups'!$A$2:$T$101,3,FALSE)</f>
        <v>5.9750000000000014</v>
      </c>
      <c r="R18" s="120">
        <f>AVERAGE(SMALL((D18:F18),{1,2,3}))-$E$1</f>
        <v>5.8500000000000014</v>
      </c>
      <c r="S18" s="120">
        <f>AVERAGE(SMALL(($D18:G18),{1,2,3,4}))-35.4</f>
        <v>6.0375000000000014</v>
      </c>
      <c r="T18" s="120">
        <f>AVERAGE(SMALL((D18:H18),{1,2,3,4}))-35.4</f>
        <v>5.7875000000000014</v>
      </c>
      <c r="U18" s="120">
        <f>AVERAGE(SMALL(($E18:I18),{1,2,3,4}))-35.4</f>
        <v>5.9437500000000014</v>
      </c>
      <c r="V18" s="120">
        <f>AVERAGE(SMALL(($E18:J18),{1,2,3,4}))-35.4</f>
        <v>5.4437500000000014</v>
      </c>
      <c r="W18" s="120">
        <f>AVERAGE(SMALL(($F18:K18),{1,2,3,4}))-35.4</f>
        <v>5.6000000000000014</v>
      </c>
      <c r="X18" s="120">
        <f>AVERAGE(SMALL(($E18:L18),{1,2,3,4,5}))-35.4</f>
        <v>5.4750000000000014</v>
      </c>
      <c r="Y18" s="120">
        <f>AVERAGE(SMALL(($F18:M18),{1,2,3,4,5}))-35.4</f>
        <v>5.6000000000000014</v>
      </c>
      <c r="Z18" s="120">
        <f>AVERAGE(SMALL(($F18:N18),{1,2,3,4,5}))-35.4</f>
        <v>5.6000000000000014</v>
      </c>
      <c r="AA18" s="120">
        <f>AVERAGE(SMALL(($F18:O18),{1,2,3,4,5}))-35.4</f>
        <v>5.6000000000000014</v>
      </c>
      <c r="AB18" s="120">
        <f>AVERAGE(SMALL(($F18:P18),{1,2,3,4,5}))-35.4</f>
        <v>4.3999999999999986</v>
      </c>
      <c r="AC18" s="121">
        <f t="shared" si="1"/>
        <v>11</v>
      </c>
      <c r="AD18" s="122">
        <v>2</v>
      </c>
      <c r="AE18" s="9"/>
      <c r="AF18" s="135" t="s">
        <v>225</v>
      </c>
      <c r="AG18" s="135"/>
      <c r="AH18" s="135"/>
      <c r="AI18" s="135"/>
      <c r="AJ18" s="135"/>
      <c r="AK18" s="135"/>
      <c r="AL18" s="135"/>
      <c r="AM18" s="135"/>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row>
    <row r="19" spans="1:70" ht="15.75" x14ac:dyDescent="0.25">
      <c r="A19" s="51" t="s">
        <v>72</v>
      </c>
      <c r="B19" s="117" t="str">
        <f>INDEX('[1]2024 Sign Ups'!$B$2:$B$101,MATCH(A19,'[1]2024 Sign Ups'!$A$2:$A$101,0))</f>
        <v>Y</v>
      </c>
      <c r="C19" s="117">
        <v>8</v>
      </c>
      <c r="D19" s="118">
        <f t="shared" si="2"/>
        <v>50.125</v>
      </c>
      <c r="E19" s="118">
        <f t="shared" si="0"/>
        <v>50.125</v>
      </c>
      <c r="F19" s="120" t="s">
        <v>233</v>
      </c>
      <c r="G19" s="120">
        <v>54</v>
      </c>
      <c r="H19" s="120" t="s">
        <v>233</v>
      </c>
      <c r="I19" s="120">
        <v>51</v>
      </c>
      <c r="J19" s="120">
        <v>46</v>
      </c>
      <c r="K19" s="120" t="s">
        <v>233</v>
      </c>
      <c r="L19" s="120">
        <v>54</v>
      </c>
      <c r="M19" s="120">
        <v>48</v>
      </c>
      <c r="N19" s="120">
        <v>51</v>
      </c>
      <c r="O19" s="120">
        <v>49</v>
      </c>
      <c r="P19" s="120">
        <v>44</v>
      </c>
      <c r="Q19" s="120">
        <f>VLOOKUP($A19,'[1]2024 Sign Ups'!$A$2:$T$101,3,FALSE)</f>
        <v>14.725000000000001</v>
      </c>
      <c r="R19" s="120">
        <f>AVERAGE(SMALL((D19:F19),{1,2}))-$E$1</f>
        <v>14.725000000000001</v>
      </c>
      <c r="S19" s="120">
        <f>AVERAGE(SMALL((D19:E19),{1,2}))-$E$1</f>
        <v>14.725000000000001</v>
      </c>
      <c r="T19" s="120">
        <f>AVERAGE(SMALL((D19:H19),{1,2,3}))-$E$1</f>
        <v>16.016666666666666</v>
      </c>
      <c r="U19" s="120">
        <f>AVERAGE(SMALL(($D19:I19),{1,2,3,4}))-35.4</f>
        <v>15.912500000000001</v>
      </c>
      <c r="V19" s="120">
        <f>AVERAGE(SMALL(($D19:J19),{1,2,3,4}))-35.4</f>
        <v>13.912500000000001</v>
      </c>
      <c r="W19" s="120">
        <f>AVERAGE(SMALL(($D19:K19),{1,2,3,4}))-35.4</f>
        <v>13.912500000000001</v>
      </c>
      <c r="X19" s="120">
        <f>AVERAGE(SMALL(($E19:L19),{1,2,3,4}))-35.4</f>
        <v>14.881250000000001</v>
      </c>
      <c r="Y19" s="120">
        <f>AVERAGE(SMALL(($E19:M19),{1,2,3,4}))-$E$1</f>
        <v>13.381250000000001</v>
      </c>
      <c r="Z19" s="120">
        <f>AVERAGE(SMALL(($F19:M19),{1,2,3,4}))-35.4</f>
        <v>14.350000000000001</v>
      </c>
      <c r="AA19" s="120">
        <f>AVERAGE(SMALL(($F19:O19),{1,2,3,4,5}))-35.4</f>
        <v>13.600000000000001</v>
      </c>
      <c r="AB19" s="120">
        <f>AVERAGE(SMALL(($F19:P19),{1,2,3,4,5}))-35.4</f>
        <v>12.200000000000003</v>
      </c>
      <c r="AC19" s="121">
        <f t="shared" si="1"/>
        <v>8</v>
      </c>
      <c r="AD19" s="122">
        <v>2</v>
      </c>
      <c r="AG19" s="135" t="s">
        <v>226</v>
      </c>
      <c r="AH19" s="135"/>
      <c r="AI19" s="135"/>
      <c r="AJ19" s="135"/>
      <c r="AK19" s="81"/>
      <c r="AL19" s="135"/>
      <c r="AM19" s="135"/>
      <c r="AN19" s="135"/>
    </row>
    <row r="20" spans="1:70" ht="15.75" x14ac:dyDescent="0.25">
      <c r="A20" s="30" t="s">
        <v>74</v>
      </c>
      <c r="B20" s="117" t="str">
        <f>INDEX('[1]2024 Sign Ups'!$B$2:$B$101,MATCH(A20,'[1]2024 Sign Ups'!$A$2:$A$101,0))</f>
        <v>Y</v>
      </c>
      <c r="C20" s="117">
        <v>8</v>
      </c>
      <c r="D20" s="118">
        <f t="shared" si="2"/>
        <v>38.857142857142854</v>
      </c>
      <c r="E20" s="118">
        <f t="shared" si="0"/>
        <v>38.857142857142854</v>
      </c>
      <c r="F20" s="119">
        <v>42</v>
      </c>
      <c r="G20" s="119">
        <v>40</v>
      </c>
      <c r="H20" s="119">
        <v>44</v>
      </c>
      <c r="I20" s="119">
        <v>42</v>
      </c>
      <c r="J20" s="119">
        <v>38</v>
      </c>
      <c r="K20" s="119">
        <v>41</v>
      </c>
      <c r="L20" s="119">
        <v>41</v>
      </c>
      <c r="M20" s="119">
        <v>38</v>
      </c>
      <c r="N20" s="119">
        <v>38</v>
      </c>
      <c r="O20" s="119">
        <v>45</v>
      </c>
      <c r="P20" s="119">
        <v>37</v>
      </c>
      <c r="Q20" s="120">
        <f>VLOOKUP($A20,'[1]2024 Sign Ups'!$A$2:$T$101,3,FALSE)</f>
        <v>3.4571428571428555</v>
      </c>
      <c r="R20" s="120">
        <f>AVERAGE(SMALL((D20:F20),{1,2,3}))-$E$1</f>
        <v>4.5047619047619065</v>
      </c>
      <c r="S20" s="120">
        <f>AVERAGE(SMALL(($D20:G20),{1,2,3,4}))-35.4</f>
        <v>4.528571428571432</v>
      </c>
      <c r="T20" s="120">
        <f>AVERAGE(SMALL((D20:H20),{1,2,3,4}))-35.4</f>
        <v>4.528571428571432</v>
      </c>
      <c r="U20" s="120">
        <f>AVERAGE(SMALL(($E20:I20),{1,2,3,4}))-35.4</f>
        <v>5.3142857142857167</v>
      </c>
      <c r="V20" s="120">
        <f>AVERAGE(SMALL(($E20:J20),{1,2,3,4}))-35.4</f>
        <v>4.3142857142857167</v>
      </c>
      <c r="W20" s="120">
        <f>AVERAGE(SMALL(($F20:K20),{1,2,3,4}))-35.4</f>
        <v>4.8500000000000014</v>
      </c>
      <c r="X20" s="120">
        <f>AVERAGE(SMALL(($E20:L20),{1,2,3,4,5}))-35.4</f>
        <v>4.3714285714285737</v>
      </c>
      <c r="Y20" s="136">
        <f>AVERAGE(SMALL(($F20:M20),{1,2,3,4,5}))-35.4</f>
        <v>4.2000000000000028</v>
      </c>
      <c r="Z20" s="120">
        <f>AVERAGE(SMALL(($F20:N20),{1,2,3,4,5}))-35.4</f>
        <v>3.6000000000000014</v>
      </c>
      <c r="AA20" s="120">
        <f>AVERAGE(SMALL(($F20:O20),{1,2,3,4,5}))-35.4</f>
        <v>3.6000000000000014</v>
      </c>
      <c r="AB20" s="120">
        <f>AVERAGE(SMALL(($F20:P20),{1,2,3,4,5}))-35.4</f>
        <v>2.8000000000000043</v>
      </c>
      <c r="AC20" s="121">
        <f t="shared" si="1"/>
        <v>11</v>
      </c>
      <c r="AD20" s="122">
        <v>2</v>
      </c>
      <c r="AF20" s="135" t="s">
        <v>227</v>
      </c>
      <c r="AG20" s="135"/>
      <c r="AH20" s="135"/>
      <c r="AI20" s="135"/>
      <c r="AJ20" s="135"/>
      <c r="AK20" s="135"/>
      <c r="AL20" s="135"/>
    </row>
    <row r="21" spans="1:70" s="127" customFormat="1" ht="15.75" x14ac:dyDescent="0.25">
      <c r="A21" s="30" t="s">
        <v>77</v>
      </c>
      <c r="B21" s="117" t="str">
        <f>INDEX('[1]2024 Sign Ups'!$B$2:$B$101,MATCH(A21,'[1]2024 Sign Ups'!$A$2:$A$101,0))</f>
        <v>Y</v>
      </c>
      <c r="C21" s="117">
        <v>5</v>
      </c>
      <c r="D21" s="118">
        <f t="shared" si="2"/>
        <v>46.2</v>
      </c>
      <c r="E21" s="118">
        <f t="shared" si="0"/>
        <v>46.2</v>
      </c>
      <c r="F21" s="119" t="s">
        <v>233</v>
      </c>
      <c r="G21" s="119">
        <v>51</v>
      </c>
      <c r="H21" s="119">
        <v>47</v>
      </c>
      <c r="I21" s="119">
        <v>50</v>
      </c>
      <c r="J21" s="119">
        <v>45</v>
      </c>
      <c r="K21" s="119">
        <v>44</v>
      </c>
      <c r="L21" s="119" t="s">
        <v>233</v>
      </c>
      <c r="M21" s="119">
        <v>48</v>
      </c>
      <c r="N21" s="119">
        <v>49</v>
      </c>
      <c r="O21" s="119">
        <v>47</v>
      </c>
      <c r="P21" s="119">
        <v>39</v>
      </c>
      <c r="Q21" s="120">
        <f>VLOOKUP($A21,'[1]2024 Sign Ups'!$A$2:$T$101,3,FALSE)</f>
        <v>10.800000000000004</v>
      </c>
      <c r="R21" s="120">
        <f>AVERAGE(SMALL((D21:F21),{1,2}))-$E$1</f>
        <v>10.800000000000004</v>
      </c>
      <c r="S21" s="120">
        <f>AVERAGE(SMALL(($D21:G21),{1,2,3}))-35.4</f>
        <v>12.400000000000006</v>
      </c>
      <c r="T21" s="120">
        <f>AVERAGE(SMALL((D21:H21),{1,2,3,4}))-35.4</f>
        <v>12.200000000000003</v>
      </c>
      <c r="U21" s="120">
        <f>AVERAGE(SMALL(($D21:I21),{1,2,3,4}))-35.4</f>
        <v>11.950000000000003</v>
      </c>
      <c r="V21" s="120">
        <f>AVERAGE(SMALL(($E21:J21),{1,2,3,4}))-35.4</f>
        <v>11.649999999999999</v>
      </c>
      <c r="W21" s="120">
        <f>AVERAGE(SMALL(($E21:K21),{1,2,3,4}))-35.4</f>
        <v>10.149999999999999</v>
      </c>
      <c r="X21" s="120">
        <f>AVERAGE(SMALL(($E21:L21),{1,2,3,4}))-35.4</f>
        <v>10.149999999999999</v>
      </c>
      <c r="Y21" s="120">
        <f>AVERAGE(SMALL(($F21:M21),{1,2,3,4}))-35.4</f>
        <v>10.600000000000001</v>
      </c>
      <c r="Z21" s="120">
        <f>AVERAGE(SMALL(($F21:N21),{1,2,3,4,5}))-35.4</f>
        <v>11.200000000000003</v>
      </c>
      <c r="AA21" s="120">
        <f>AVERAGE(SMALL(($F21:O21),{1,2,3,4,5}))-35.4</f>
        <v>10.800000000000004</v>
      </c>
      <c r="AB21" s="120">
        <f>AVERAGE(SMALL(($F21:P21),{1,2,3,4,5}))-35.4</f>
        <v>9</v>
      </c>
      <c r="AC21" s="121">
        <f t="shared" si="1"/>
        <v>9</v>
      </c>
      <c r="AD21" s="122">
        <v>2</v>
      </c>
      <c r="AE21" s="9"/>
      <c r="AF21" s="9" t="s">
        <v>228</v>
      </c>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row>
    <row r="22" spans="1:70" ht="15.75" x14ac:dyDescent="0.25">
      <c r="A22" s="30" t="s">
        <v>40</v>
      </c>
      <c r="B22" s="117" t="str">
        <f>INDEX('[1]2024 Sign Ups'!$B$2:$B$101,MATCH(A22,'[1]2024 Sign Ups'!$A$2:$A$101,0))</f>
        <v>Y</v>
      </c>
      <c r="C22" s="117">
        <v>1</v>
      </c>
      <c r="D22" s="118">
        <f t="shared" si="2"/>
        <v>41.142857142857146</v>
      </c>
      <c r="E22" s="118">
        <f t="shared" si="0"/>
        <v>41.142857142857146</v>
      </c>
      <c r="F22" s="119">
        <v>39</v>
      </c>
      <c r="G22" s="119">
        <v>45</v>
      </c>
      <c r="H22" s="119">
        <v>41</v>
      </c>
      <c r="I22" s="119">
        <v>40</v>
      </c>
      <c r="J22" s="119">
        <v>38</v>
      </c>
      <c r="K22" s="119">
        <v>41</v>
      </c>
      <c r="L22" s="119">
        <v>46</v>
      </c>
      <c r="M22" s="119" t="s">
        <v>233</v>
      </c>
      <c r="N22" s="119">
        <v>41</v>
      </c>
      <c r="O22" s="119">
        <v>41</v>
      </c>
      <c r="P22" s="119">
        <v>39</v>
      </c>
      <c r="Q22" s="120">
        <f>VLOOKUP($A22,'[1]2024 Sign Ups'!$A$2:$T$101,3,FALSE)</f>
        <v>5.7428571428571473</v>
      </c>
      <c r="R22" s="120">
        <f>AVERAGE(SMALL((D22:F22),{1,2,3}))-$E$1</f>
        <v>5.0285714285714249</v>
      </c>
      <c r="S22" s="120">
        <f>AVERAGE(SMALL(($D22:G22),{1,2,3,4}))-35.4</f>
        <v>6.1714285714285708</v>
      </c>
      <c r="T22" s="120">
        <f>AVERAGE(SMALL((D22:H22),{1,2,3,4}))-35.4</f>
        <v>5.1714285714285708</v>
      </c>
      <c r="U22" s="120">
        <f>AVERAGE(SMALL(($E22:I22),{1,2,3,4}))-35.4</f>
        <v>4.8857142857142861</v>
      </c>
      <c r="V22" s="120">
        <f>AVERAGE(SMALL(($E22:J22),{1,2,3,4}))-35.4</f>
        <v>4.1000000000000014</v>
      </c>
      <c r="W22" s="120">
        <f>AVERAGE(SMALL(($F22:K22),{1,2,3,4}))-35.4</f>
        <v>4.1000000000000014</v>
      </c>
      <c r="X22" s="120">
        <f>AVERAGE(SMALL(($E22:L22),{1,2,3,4,5}))-35.4</f>
        <v>4.3999999999999986</v>
      </c>
      <c r="Y22" s="120">
        <f>AVERAGE(SMALL(($F22:M22),{1,2,3,4,5}))-35.4</f>
        <v>4.3999999999999986</v>
      </c>
      <c r="Z22" s="120">
        <f>AVERAGE(SMALL(($F22:N22),{1,2,3,4,5}))-35.4</f>
        <v>4.3999999999999986</v>
      </c>
      <c r="AA22" s="120">
        <f>AVERAGE(SMALL(($F22:O22),{1,2,3,4,5}))-35.4</f>
        <v>4.3999999999999986</v>
      </c>
      <c r="AB22" s="120">
        <f>AVERAGE(SMALL(($F22:P22),{1,2,3,4,5}))-35.4</f>
        <v>4</v>
      </c>
      <c r="AC22" s="121">
        <f t="shared" si="1"/>
        <v>10</v>
      </c>
      <c r="AD22" s="122">
        <v>2</v>
      </c>
      <c r="AF22" s="135" t="s">
        <v>229</v>
      </c>
    </row>
    <row r="23" spans="1:70" ht="15.75" x14ac:dyDescent="0.25">
      <c r="A23" s="30" t="s">
        <v>82</v>
      </c>
      <c r="B23" s="117" t="str">
        <f>INDEX('[1]2024 Sign Ups'!$B$2:$B$101,MATCH(A23,'[1]2024 Sign Ups'!$A$2:$A$101,0))</f>
        <v>Y</v>
      </c>
      <c r="C23" s="117">
        <v>5</v>
      </c>
      <c r="D23" s="118">
        <f t="shared" si="2"/>
        <v>41.5</v>
      </c>
      <c r="E23" s="118">
        <f t="shared" si="0"/>
        <v>41.5</v>
      </c>
      <c r="F23" s="119">
        <v>46</v>
      </c>
      <c r="G23" s="119">
        <v>39</v>
      </c>
      <c r="H23" s="119">
        <v>42</v>
      </c>
      <c r="I23" s="119">
        <v>46</v>
      </c>
      <c r="J23" s="119">
        <v>46</v>
      </c>
      <c r="K23" s="119">
        <v>38</v>
      </c>
      <c r="L23" s="119">
        <v>43</v>
      </c>
      <c r="M23" s="119">
        <v>39</v>
      </c>
      <c r="N23" s="119">
        <v>46</v>
      </c>
      <c r="O23" s="119">
        <v>42</v>
      </c>
      <c r="P23" s="119">
        <v>44</v>
      </c>
      <c r="Q23" s="120">
        <f>VLOOKUP($A23,'[1]2024 Sign Ups'!$A$2:$T$101,3,FALSE)</f>
        <v>6.1000000000000014</v>
      </c>
      <c r="R23" s="120">
        <f>AVERAGE(SMALL((D23:F23),{1,2,3}))-$E$1</f>
        <v>7.6000000000000014</v>
      </c>
      <c r="S23" s="120">
        <f>AVERAGE(SMALL(($D23:G23),{1,2,3,4}))-35.4</f>
        <v>6.6000000000000014</v>
      </c>
      <c r="T23" s="120">
        <f>AVERAGE(SMALL((D23:H23),{1,2,3,4}))-35.4</f>
        <v>5.6000000000000014</v>
      </c>
      <c r="U23" s="120">
        <f>AVERAGE(SMALL(($E23:I23),{1,2,3,4}))-35.4</f>
        <v>6.7250000000000014</v>
      </c>
      <c r="V23" s="120">
        <f>AVERAGE(SMALL(($E23:J23),{1,2,3,4}))-35.4</f>
        <v>6.7250000000000014</v>
      </c>
      <c r="W23" s="120">
        <f>AVERAGE(SMALL(($F23:K23),{1,2,3,4}))-35.4</f>
        <v>5.8500000000000014</v>
      </c>
      <c r="X23" s="120">
        <f>AVERAGE(SMALL(($E23:L23),{1,2,3,4,5}))-35.4</f>
        <v>5.3000000000000043</v>
      </c>
      <c r="Y23" s="120">
        <f>AVERAGE(SMALL(($F23:M23),{1,2,3,4,5}))-35.4</f>
        <v>4.8000000000000043</v>
      </c>
      <c r="Z23" s="120">
        <f>AVERAGE(SMALL(($F23:N23),{1,2,3,4,5}))-35.4</f>
        <v>4.8000000000000043</v>
      </c>
      <c r="AA23" s="120">
        <f>AVERAGE(SMALL(($F23:O23),{1,2,3,4,5}))-35.4</f>
        <v>4.6000000000000014</v>
      </c>
      <c r="AB23" s="120">
        <f>AVERAGE(SMALL(($F23:P23),{1,2,3,4,5}))-35.4</f>
        <v>4.6000000000000014</v>
      </c>
      <c r="AC23" s="121">
        <f t="shared" si="1"/>
        <v>11</v>
      </c>
      <c r="AD23" s="122">
        <v>2</v>
      </c>
    </row>
    <row r="24" spans="1:70" ht="15.75" x14ac:dyDescent="0.25">
      <c r="A24" s="30" t="s">
        <v>46</v>
      </c>
      <c r="B24" s="117" t="str">
        <f>INDEX('[1]2024 Sign Ups'!$B$2:$B$101,MATCH(A24,'[1]2024 Sign Ups'!$A$2:$A$101,0))</f>
        <v>Y</v>
      </c>
      <c r="C24" s="117">
        <v>1</v>
      </c>
      <c r="D24" s="118">
        <f t="shared" si="2"/>
        <v>43.5</v>
      </c>
      <c r="E24" s="118">
        <f t="shared" si="0"/>
        <v>43.5</v>
      </c>
      <c r="F24" s="119">
        <v>44</v>
      </c>
      <c r="G24" s="119">
        <v>43</v>
      </c>
      <c r="H24" s="119">
        <v>45</v>
      </c>
      <c r="I24" s="119">
        <v>43</v>
      </c>
      <c r="J24" s="119">
        <v>42</v>
      </c>
      <c r="K24" s="119">
        <v>46</v>
      </c>
      <c r="L24" s="119">
        <v>43</v>
      </c>
      <c r="M24" s="119">
        <v>44</v>
      </c>
      <c r="N24" s="119">
        <v>43</v>
      </c>
      <c r="O24" s="119">
        <v>44</v>
      </c>
      <c r="P24" s="119">
        <v>44</v>
      </c>
      <c r="Q24" s="120">
        <f>VLOOKUP($A24,'[1]2024 Sign Ups'!$A$2:$T$101,3,FALSE)</f>
        <v>8.1000000000000014</v>
      </c>
      <c r="R24" s="120">
        <f>AVERAGE(SMALL((D24:F24),{1,2,3}))-$E$1</f>
        <v>8.2666666666666657</v>
      </c>
      <c r="S24" s="120">
        <f>AVERAGE(SMALL(($D24:G24),{1,2,3,4}))-35.4</f>
        <v>8.1000000000000014</v>
      </c>
      <c r="T24" s="120">
        <f>AVERAGE(SMALL((D24:H24),{1,2,3,4}))-35.4</f>
        <v>8.1000000000000014</v>
      </c>
      <c r="U24" s="120">
        <f>AVERAGE(SMALL(($E24:I24),{1,2,3,4}))-35.4</f>
        <v>7.9750000000000014</v>
      </c>
      <c r="V24" s="120">
        <f>AVERAGE(SMALL(($E24:J24),{1,2,3,4}))-35.4</f>
        <v>7.4750000000000014</v>
      </c>
      <c r="W24" s="120">
        <f>AVERAGE(SMALL(($F24:K24),{1,2,3,4}))-35.4</f>
        <v>7.6000000000000014</v>
      </c>
      <c r="X24" s="120">
        <f>AVERAGE(SMALL(($E24:L24),{1,2,3,4,5}))-35.4</f>
        <v>7.5</v>
      </c>
      <c r="Y24" s="120">
        <f>AVERAGE(SMALL(($F24:M24),{1,2,3,4,5}))-35.4</f>
        <v>7.6000000000000014</v>
      </c>
      <c r="Z24" s="120">
        <f>AVERAGE(SMALL(($F24:N24),{1,2,3,4,5}))-35.4</f>
        <v>7.3999999999999986</v>
      </c>
      <c r="AA24" s="120">
        <f>AVERAGE(SMALL(($F24:O24),{1,2,3,4,5}))-35.4</f>
        <v>7.3999999999999986</v>
      </c>
      <c r="AB24" s="120">
        <f>AVERAGE(SMALL(($F24:P24),{1,2,3,4,5}))-35.4</f>
        <v>7.3999999999999986</v>
      </c>
      <c r="AC24" s="121">
        <f t="shared" si="1"/>
        <v>11</v>
      </c>
      <c r="AD24" s="122">
        <v>2</v>
      </c>
    </row>
    <row r="25" spans="1:70" ht="15.75" x14ac:dyDescent="0.25">
      <c r="A25" s="30" t="s">
        <v>87</v>
      </c>
      <c r="B25" s="117" t="str">
        <f>INDEX('[1]2024 Sign Ups'!$B$2:$B$101,MATCH(A25,'[1]2024 Sign Ups'!$A$2:$A$101,0))</f>
        <v>Y</v>
      </c>
      <c r="C25" s="117">
        <v>8</v>
      </c>
      <c r="D25" s="118">
        <f t="shared" si="2"/>
        <v>47.875</v>
      </c>
      <c r="E25" s="118">
        <f t="shared" si="0"/>
        <v>47.875</v>
      </c>
      <c r="F25" s="119">
        <v>50</v>
      </c>
      <c r="G25" s="119">
        <v>46</v>
      </c>
      <c r="H25" s="119">
        <v>45</v>
      </c>
      <c r="I25" s="119">
        <v>43</v>
      </c>
      <c r="J25" s="119">
        <v>50</v>
      </c>
      <c r="K25" s="119">
        <v>49</v>
      </c>
      <c r="L25" s="119">
        <v>45</v>
      </c>
      <c r="M25" s="119">
        <v>50</v>
      </c>
      <c r="N25" s="119">
        <v>46</v>
      </c>
      <c r="O25" s="119">
        <v>48</v>
      </c>
      <c r="P25" s="119" t="s">
        <v>233</v>
      </c>
      <c r="Q25" s="120">
        <f>VLOOKUP($A25,'[1]2024 Sign Ups'!$A$2:$T$101,3,FALSE)</f>
        <v>12.475000000000001</v>
      </c>
      <c r="R25" s="120">
        <f>AVERAGE(SMALL((D25:F25),{1,2,3}))-$E$1</f>
        <v>13.183333333333337</v>
      </c>
      <c r="S25" s="120">
        <f>AVERAGE(SMALL(($D25:G25),{1,2,3,4}))-35.4</f>
        <v>12.537500000000001</v>
      </c>
      <c r="T25" s="120">
        <f>AVERAGE(SMALL((D25:H25),{1,2,3,4}))-35.4</f>
        <v>11.287500000000001</v>
      </c>
      <c r="U25" s="120">
        <f>AVERAGE(SMALL(($E25:I25),{1,2,3,4}))-35.4</f>
        <v>10.068750000000001</v>
      </c>
      <c r="V25" s="120">
        <f>AVERAGE(SMALL(($E25:J25),{1,2,3,4}))-35.4</f>
        <v>10.068750000000001</v>
      </c>
      <c r="W25" s="120">
        <f>AVERAGE(SMALL(($F25:K25),{1,2,3,4}))-35.4</f>
        <v>10.350000000000001</v>
      </c>
      <c r="X25" s="120">
        <f>AVERAGE(SMALL(($E25:L25),{1,2,3,4,5}))-35.4</f>
        <v>9.9750000000000014</v>
      </c>
      <c r="Y25" s="120">
        <f>AVERAGE(SMALL(($F25:M25),{1,2,3,4,5}))-35.4</f>
        <v>10.200000000000003</v>
      </c>
      <c r="Z25" s="120">
        <f>AVERAGE(SMALL(($F25:N25),{1,2,3,4,5}))-35.4</f>
        <v>9.6000000000000014</v>
      </c>
      <c r="AA25" s="120">
        <f>AVERAGE(SMALL(($F25:O25),{1,2,3,4,5}))-35.4</f>
        <v>9.6000000000000014</v>
      </c>
      <c r="AB25" s="120">
        <f>AVERAGE(SMALL(($F25:P25),{1,2,3,4,5}))-35.4</f>
        <v>9.6000000000000014</v>
      </c>
      <c r="AC25" s="121">
        <f t="shared" si="1"/>
        <v>10</v>
      </c>
      <c r="AD25" s="122">
        <v>2</v>
      </c>
    </row>
    <row r="26" spans="1:70" ht="15.75" x14ac:dyDescent="0.25">
      <c r="A26" s="30" t="s">
        <v>90</v>
      </c>
      <c r="B26" s="117" t="str">
        <f>INDEX('[1]2024 Sign Ups'!$B$2:$B$101,MATCH(A26,'[1]2024 Sign Ups'!$A$2:$A$101,0))</f>
        <v>Y</v>
      </c>
      <c r="C26" s="117">
        <v>6</v>
      </c>
      <c r="D26" s="118">
        <f t="shared" si="2"/>
        <v>56.571428571428569</v>
      </c>
      <c r="E26" s="118">
        <f t="shared" si="0"/>
        <v>56.571428571428569</v>
      </c>
      <c r="F26" s="119">
        <v>57</v>
      </c>
      <c r="G26" s="119">
        <v>55</v>
      </c>
      <c r="H26" s="119">
        <v>58</v>
      </c>
      <c r="I26" s="119">
        <v>57</v>
      </c>
      <c r="J26" s="119">
        <v>50</v>
      </c>
      <c r="K26" s="119">
        <v>52</v>
      </c>
      <c r="L26" s="119">
        <v>49</v>
      </c>
      <c r="M26" s="119">
        <v>54</v>
      </c>
      <c r="N26" s="119">
        <v>56</v>
      </c>
      <c r="O26" s="119">
        <v>57</v>
      </c>
      <c r="P26" s="119">
        <v>48</v>
      </c>
      <c r="Q26" s="120">
        <f>VLOOKUP($A26,'[1]2024 Sign Ups'!$A$2:$T$101,3,FALSE)</f>
        <v>21.171428571428571</v>
      </c>
      <c r="R26" s="120">
        <f>AVERAGE(SMALL((D26:F26),{1,2,3}))-$E$1</f>
        <v>21.314285714285717</v>
      </c>
      <c r="S26" s="120">
        <f>AVERAGE(SMALL(($D26:G26),{1,2,3,4}))-35.4</f>
        <v>20.885714285714286</v>
      </c>
      <c r="T26" s="120">
        <f>AVERAGE(SMALL((D26:H26),{1,2,3,4}))-35.4</f>
        <v>20.885714285714286</v>
      </c>
      <c r="U26" s="120">
        <f>AVERAGE(SMALL(($E26:I26),{1,2,3,4}))-35.4</f>
        <v>20.99285714285714</v>
      </c>
      <c r="V26" s="120">
        <f>AVERAGE(SMALL(($E26:J26),{1,2,3,4}))-35.4</f>
        <v>19.24285714285714</v>
      </c>
      <c r="W26" s="120">
        <f>AVERAGE(SMALL(($F26:K26),{1,2,3,4}))-35.4</f>
        <v>18.100000000000001</v>
      </c>
      <c r="X26" s="120">
        <f>AVERAGE(SMALL(($E26:L26),{1,2,3,4,5}))-35.4</f>
        <v>17.114285714285714</v>
      </c>
      <c r="Y26" s="120">
        <f>AVERAGE(SMALL(($F26:M26),{1,2,3,4,5}))-35.4</f>
        <v>16.600000000000001</v>
      </c>
      <c r="Z26" s="120">
        <f>AVERAGE(SMALL(($F26:N26),{1,2,3,4,5}))-35.4</f>
        <v>16.600000000000001</v>
      </c>
      <c r="AA26" s="120">
        <f>AVERAGE(SMALL(($F26:O26),{1,2,3,4,5}))-35.4</f>
        <v>16.600000000000001</v>
      </c>
      <c r="AB26" s="120">
        <f>AVERAGE(SMALL(($F26:P26),{1,2,3,4,5}))-35.4</f>
        <v>15.200000000000003</v>
      </c>
      <c r="AC26" s="121">
        <f t="shared" si="1"/>
        <v>11</v>
      </c>
      <c r="AD26" s="122">
        <v>2</v>
      </c>
    </row>
    <row r="27" spans="1:70" ht="15.75" x14ac:dyDescent="0.25">
      <c r="A27" s="30" t="s">
        <v>92</v>
      </c>
      <c r="B27" s="117" t="str">
        <f>INDEX('[1]2024 Sign Ups'!$B$2:$B$101,MATCH(A27,'[1]2024 Sign Ups'!$A$2:$A$101,0))</f>
        <v>Y</v>
      </c>
      <c r="C27" s="117">
        <v>6</v>
      </c>
      <c r="D27" s="118">
        <f t="shared" si="2"/>
        <v>37</v>
      </c>
      <c r="E27" s="118">
        <f t="shared" si="0"/>
        <v>37</v>
      </c>
      <c r="F27" s="119">
        <v>39</v>
      </c>
      <c r="G27" s="119">
        <v>39</v>
      </c>
      <c r="H27" s="119">
        <v>35</v>
      </c>
      <c r="I27" s="119">
        <v>43</v>
      </c>
      <c r="J27" s="119">
        <v>38</v>
      </c>
      <c r="K27" s="119">
        <v>39</v>
      </c>
      <c r="L27" s="119">
        <v>42</v>
      </c>
      <c r="M27" s="119">
        <v>38</v>
      </c>
      <c r="N27" s="119">
        <v>39</v>
      </c>
      <c r="O27" s="119" t="s">
        <v>233</v>
      </c>
      <c r="P27" s="119">
        <v>39</v>
      </c>
      <c r="Q27" s="120">
        <f>VLOOKUP($A27,'[1]2024 Sign Ups'!$A$2:$T$101,3,FALSE)</f>
        <v>1.6000000000000014</v>
      </c>
      <c r="R27" s="120">
        <f>AVERAGE(SMALL((D27:F27),{1,2,3}))-$E$1</f>
        <v>2.2666666666666657</v>
      </c>
      <c r="S27" s="120">
        <f>AVERAGE(SMALL(($D27:G27),{1,2,3,4}))-35.4</f>
        <v>2.6000000000000014</v>
      </c>
      <c r="T27" s="120">
        <f>AVERAGE(SMALL((D27:H27),{1,2,3,4}))-35.4</f>
        <v>1.6000000000000014</v>
      </c>
      <c r="U27" s="120">
        <f>AVERAGE(SMALL(($E27:I27),{1,2,3,4}))-35.4</f>
        <v>2.1000000000000014</v>
      </c>
      <c r="V27" s="120">
        <f>AVERAGE(SMALL(($E27:J27),{1,2,3,4}))-35.4</f>
        <v>1.8500000000000014</v>
      </c>
      <c r="W27" s="120">
        <f>AVERAGE(SMALL(($F27:K27),{1,2,3,4}))-35.4</f>
        <v>2.3500000000000014</v>
      </c>
      <c r="X27" s="120">
        <f>AVERAGE(SMALL(($E27:L27),{1,2,3,4,5}))-35.4</f>
        <v>2.2000000000000028</v>
      </c>
      <c r="Y27" s="120">
        <f>AVERAGE(SMALL(($F27:M27),{1,2,3,4,5}))-35.4</f>
        <v>2.3999999999999986</v>
      </c>
      <c r="Z27" s="120">
        <f>AVERAGE(SMALL(($F27:N27),{1,2,3,4,5}))-35.4</f>
        <v>2.3999999999999986</v>
      </c>
      <c r="AA27" s="120">
        <f>AVERAGE(SMALL(($F27:O27),{1,2,3,4,5}))-35.4</f>
        <v>2.3999999999999986</v>
      </c>
      <c r="AB27" s="120">
        <f>AVERAGE(SMALL(($F27:P27),{1,2,3,4,5}))-35.4</f>
        <v>2.3999999999999986</v>
      </c>
      <c r="AC27" s="121">
        <f t="shared" si="1"/>
        <v>10</v>
      </c>
      <c r="AD27" s="122">
        <v>2</v>
      </c>
    </row>
    <row r="28" spans="1:70" ht="15.75" x14ac:dyDescent="0.25">
      <c r="A28" s="30" t="s">
        <v>94</v>
      </c>
      <c r="B28" s="117" t="str">
        <f>INDEX('[1]2024 Sign Ups'!$B$2:$B$101,MATCH(A28,'[1]2024 Sign Ups'!$A$2:$A$101,0))</f>
        <v>Y</v>
      </c>
      <c r="C28" s="117">
        <v>8</v>
      </c>
      <c r="D28" s="118">
        <f t="shared" si="2"/>
        <v>42.375</v>
      </c>
      <c r="E28" s="118">
        <f t="shared" si="0"/>
        <v>42.375</v>
      </c>
      <c r="F28" s="119">
        <v>47</v>
      </c>
      <c r="G28" s="119" t="s">
        <v>233</v>
      </c>
      <c r="H28" s="119">
        <v>45</v>
      </c>
      <c r="I28" s="119">
        <v>44</v>
      </c>
      <c r="J28" s="119">
        <v>41</v>
      </c>
      <c r="K28" s="119" t="s">
        <v>233</v>
      </c>
      <c r="L28" s="119">
        <v>43</v>
      </c>
      <c r="M28" s="119">
        <v>44</v>
      </c>
      <c r="N28" s="119">
        <v>42</v>
      </c>
      <c r="O28" s="119">
        <v>46</v>
      </c>
      <c r="P28" s="119">
        <v>42</v>
      </c>
      <c r="Q28" s="120">
        <f>VLOOKUP($A28,'[1]2024 Sign Ups'!$A$2:$T$101,3,FALSE)</f>
        <v>6.9750000000000014</v>
      </c>
      <c r="R28" s="120">
        <f>AVERAGE(SMALL((D28:F28),{1,2,3}))-$E$1</f>
        <v>8.5166666666666657</v>
      </c>
      <c r="S28" s="120">
        <f>AVERAGE(SMALL(($D28:G28),{1,2,3}))-35.4</f>
        <v>8.5166666666666657</v>
      </c>
      <c r="T28" s="120">
        <f>AVERAGE(SMALL((D28:H28),{1,2,3,4}))-35.4</f>
        <v>8.7875000000000014</v>
      </c>
      <c r="U28" s="120">
        <f>AVERAGE(SMALL(($D28:I28),{1,2,3,4}))-35.4</f>
        <v>8.0375000000000014</v>
      </c>
      <c r="V28" s="120">
        <f>AVERAGE(SMALL(($E28:J28),{1,2,3,4}))-35.4</f>
        <v>7.6937500000000014</v>
      </c>
      <c r="W28" s="120">
        <f>AVERAGE(SMALL(($E28:K28),{1,2,3,4}))-35.4</f>
        <v>7.6937500000000014</v>
      </c>
      <c r="X28" s="120">
        <f>AVERAGE(SMALL(($E28:L28),{1,2,3,4}))-35.4</f>
        <v>7.1937500000000014</v>
      </c>
      <c r="Y28" s="120">
        <f>AVERAGE(SMALL(($F28:M28),{1,2,3,4}))-35.4</f>
        <v>7.6000000000000014</v>
      </c>
      <c r="Z28" s="120">
        <f>AVERAGE(SMALL(($F28:N28),{1,2,3,4,5}))-35.4</f>
        <v>7.3999999999999986</v>
      </c>
      <c r="AA28" s="120">
        <f>AVERAGE(SMALL(($F28:O28),{1,2,3,4,5}))-35.4</f>
        <v>7.3999999999999986</v>
      </c>
      <c r="AB28" s="120">
        <f>AVERAGE(SMALL(($F28:P28),{1,2,3,4,5}))-35.4</f>
        <v>7</v>
      </c>
      <c r="AC28" s="121">
        <f t="shared" si="1"/>
        <v>9</v>
      </c>
      <c r="AD28" s="122">
        <v>2</v>
      </c>
    </row>
    <row r="29" spans="1:70" ht="15.75" x14ac:dyDescent="0.25">
      <c r="A29" s="30" t="s">
        <v>91</v>
      </c>
      <c r="B29" s="117" t="str">
        <f>INDEX('[1]2024 Sign Ups'!$B$2:$B$101,MATCH(A29,'[1]2024 Sign Ups'!$A$2:$A$101,0))</f>
        <v>New</v>
      </c>
      <c r="C29" s="117">
        <v>2</v>
      </c>
      <c r="D29" s="118">
        <f>AVERAGE(F29:I29)</f>
        <v>50.5</v>
      </c>
      <c r="E29" s="120">
        <f t="shared" si="0"/>
        <v>50.5</v>
      </c>
      <c r="F29" s="119">
        <v>52</v>
      </c>
      <c r="G29" s="119" t="s">
        <v>233</v>
      </c>
      <c r="H29" s="119" t="s">
        <v>233</v>
      </c>
      <c r="I29" s="119">
        <v>49</v>
      </c>
      <c r="J29" s="119" t="s">
        <v>233</v>
      </c>
      <c r="K29" s="119" t="s">
        <v>233</v>
      </c>
      <c r="L29" s="119">
        <v>51</v>
      </c>
      <c r="M29" s="119" t="s">
        <v>233</v>
      </c>
      <c r="N29" s="119">
        <v>44</v>
      </c>
      <c r="O29" s="119" t="s">
        <v>233</v>
      </c>
      <c r="P29" s="119" t="s">
        <v>233</v>
      </c>
      <c r="Q29" s="120">
        <f>(F29-$E$1)*0.7</f>
        <v>11.620000000000001</v>
      </c>
      <c r="R29" s="120" t="s">
        <v>219</v>
      </c>
      <c r="S29" s="120" t="s">
        <v>219</v>
      </c>
      <c r="T29" s="120">
        <f>(I29-$E$1)*0.7</f>
        <v>9.52</v>
      </c>
      <c r="U29" s="120">
        <f>AVERAGE(SMALL(($D29:I29),{1,2,3,4}))-35.4</f>
        <v>15.100000000000001</v>
      </c>
      <c r="V29" s="120">
        <f>AVERAGE(SMALL(($D29:J29),{1,2,3,4}))-35.4</f>
        <v>15.100000000000001</v>
      </c>
      <c r="W29" s="120">
        <f>AVERAGE(SMALL(($D29:K29),{1,2,3,4}))-35.4</f>
        <v>15.100000000000001</v>
      </c>
      <c r="X29" s="120">
        <f>AVERAGE(SMALL(($D29:L29),{1,2,3,4}))-$E$1</f>
        <v>14.850000000000001</v>
      </c>
      <c r="Y29" s="120">
        <f>AVERAGE(SMALL(($D29:M29),{1,2,3,4}))-$E$1</f>
        <v>14.850000000000001</v>
      </c>
      <c r="Z29" s="120">
        <f>AVERAGE(SMALL(($E29:N29),{1,2,3,4}))-35.4</f>
        <v>13.225000000000001</v>
      </c>
      <c r="AA29" s="120">
        <f>AVERAGE(SMALL(($E29:O29),{1,2,3,4}))-35.4</f>
        <v>13.225000000000001</v>
      </c>
      <c r="AB29" s="120">
        <f>AVERAGE(SMALL(($E29:P29),{1,2,3,4}))-35.4</f>
        <v>13.225000000000001</v>
      </c>
      <c r="AC29" s="121">
        <f t="shared" si="1"/>
        <v>4</v>
      </c>
      <c r="AD29" s="122">
        <v>0</v>
      </c>
    </row>
    <row r="30" spans="1:70" ht="15.75" x14ac:dyDescent="0.25">
      <c r="A30" s="30" t="s">
        <v>81</v>
      </c>
      <c r="B30" s="117" t="str">
        <f>INDEX('[1]2024 Sign Ups'!$B$2:$B$101,MATCH(A30,'[1]2024 Sign Ups'!$A$2:$A$101,0))</f>
        <v>Y</v>
      </c>
      <c r="C30" s="117">
        <v>2</v>
      </c>
      <c r="D30" s="118">
        <f t="shared" ref="D30:D36" si="3">Q30+35.4</f>
        <v>35.5</v>
      </c>
      <c r="E30" s="118">
        <f t="shared" si="0"/>
        <v>35.5</v>
      </c>
      <c r="F30" s="119">
        <v>35</v>
      </c>
      <c r="G30" s="119">
        <v>38</v>
      </c>
      <c r="H30" s="119">
        <v>37</v>
      </c>
      <c r="I30" s="119">
        <v>40</v>
      </c>
      <c r="J30" s="119" t="s">
        <v>233</v>
      </c>
      <c r="K30" s="119">
        <v>35</v>
      </c>
      <c r="L30" s="119">
        <v>38</v>
      </c>
      <c r="M30" s="119">
        <v>36</v>
      </c>
      <c r="N30" s="119">
        <v>38</v>
      </c>
      <c r="O30" s="119">
        <v>37</v>
      </c>
      <c r="P30" s="119">
        <v>37</v>
      </c>
      <c r="Q30" s="120">
        <f>VLOOKUP($A30,'[1]2024 Sign Ups'!$A$2:$T$101,3,FALSE)</f>
        <v>0.10000000000000142</v>
      </c>
      <c r="R30" s="120">
        <f>AVERAGE(SMALL((D30:F30),{1,2,3}))-$E$1</f>
        <v>-6.6666666666662877E-2</v>
      </c>
      <c r="S30" s="120">
        <f>AVERAGE(SMALL(($D30:G30),{1,2,3,4}))-35.4</f>
        <v>0.60000000000000142</v>
      </c>
      <c r="T30" s="120">
        <f>AVERAGE(SMALL((D30:H30),{1,2,3,4}))-35.4</f>
        <v>0.35000000000000142</v>
      </c>
      <c r="U30" s="120">
        <f>AVERAGE(SMALL(($E30:I30),{1,2,3,4}))-35.4</f>
        <v>0.97500000000000142</v>
      </c>
      <c r="V30" s="120">
        <f>AVERAGE(SMALL(($E30:J30),{1,2,3,4}))-35.4</f>
        <v>0.97500000000000142</v>
      </c>
      <c r="W30" s="120">
        <f>AVERAGE(SMALL(($E30:K30),{1,2,3,4}))-35.4</f>
        <v>0.22500000000000142</v>
      </c>
      <c r="X30" s="120">
        <f>AVERAGE(SMALL(($F30:L30),{1,2,3,4}))-35.4</f>
        <v>0.85000000000000142</v>
      </c>
      <c r="Y30" s="120">
        <f>AVERAGE(SMALL(($F30:M30),{1,2,3,4,5}))-35.4</f>
        <v>0.80000000000000426</v>
      </c>
      <c r="Z30" s="120">
        <f>AVERAGE(SMALL(($F30:N30),{1,2,3,4,5}))-35.4</f>
        <v>0.80000000000000426</v>
      </c>
      <c r="AA30" s="120">
        <f>AVERAGE(SMALL(($F30:O30),{1,2,3,4,5}))-35.4</f>
        <v>0.60000000000000142</v>
      </c>
      <c r="AB30" s="120">
        <f>AVERAGE(SMALL(($F30:P30),{1,2,3,4,5}))-35.4</f>
        <v>0.60000000000000142</v>
      </c>
      <c r="AC30" s="121">
        <f t="shared" si="1"/>
        <v>10</v>
      </c>
      <c r="AD30" s="122">
        <v>2</v>
      </c>
    </row>
    <row r="31" spans="1:70" ht="15.75" x14ac:dyDescent="0.25">
      <c r="A31" s="30" t="s">
        <v>95</v>
      </c>
      <c r="B31" s="117" t="str">
        <f>INDEX('[1]2024 Sign Ups'!$B$2:$B$101,MATCH(A31,'[1]2024 Sign Ups'!$A$2:$A$101,0))</f>
        <v>Y</v>
      </c>
      <c r="C31" s="117">
        <v>10</v>
      </c>
      <c r="D31" s="118">
        <f t="shared" si="3"/>
        <v>42.125</v>
      </c>
      <c r="E31" s="118">
        <f t="shared" si="0"/>
        <v>42.125</v>
      </c>
      <c r="F31" s="119">
        <v>44</v>
      </c>
      <c r="G31" s="119">
        <v>51</v>
      </c>
      <c r="H31" s="119">
        <v>48</v>
      </c>
      <c r="I31" s="119">
        <v>45</v>
      </c>
      <c r="J31" s="119">
        <v>50</v>
      </c>
      <c r="K31" s="119">
        <v>49</v>
      </c>
      <c r="L31" s="119">
        <v>48</v>
      </c>
      <c r="M31" s="119">
        <v>45</v>
      </c>
      <c r="N31" s="119">
        <v>45</v>
      </c>
      <c r="O31" s="119">
        <v>49</v>
      </c>
      <c r="P31" s="119">
        <v>41</v>
      </c>
      <c r="Q31" s="120">
        <f>VLOOKUP($A31,'[1]2024 Sign Ups'!$A$2:$T$101,3,FALSE)</f>
        <v>6.7250000000000014</v>
      </c>
      <c r="R31" s="120">
        <f>AVERAGE(SMALL((D31:F31),{1,2,3}))-$E$1</f>
        <v>7.3500000000000014</v>
      </c>
      <c r="S31" s="120">
        <f>AVERAGE(SMALL(($D31:G31),{1,2,3,4}))-35.4</f>
        <v>9.4125000000000014</v>
      </c>
      <c r="T31" s="120">
        <f>AVERAGE(SMALL((D31:H31),{1,2,3,4}))-35.4</f>
        <v>8.6625000000000014</v>
      </c>
      <c r="U31" s="120">
        <f>AVERAGE(SMALL(($E31:I31),{1,2,3,4}))-35.4</f>
        <v>9.3812500000000014</v>
      </c>
      <c r="V31" s="120">
        <f>AVERAGE(SMALL(($E31:J31),{1,2,3,4}))-35.4</f>
        <v>9.3812500000000014</v>
      </c>
      <c r="W31" s="120">
        <f>AVERAGE(SMALL(($F31:K31),{1,2,3,4}))-35.4</f>
        <v>11.100000000000001</v>
      </c>
      <c r="X31" s="120">
        <f>AVERAGE(SMALL(($E31:L31),{1,2,3,4,5}))-35.4</f>
        <v>10.024999999999999</v>
      </c>
      <c r="Y31" s="120">
        <f>AVERAGE(SMALL(($F31:M31),{1,2,3,4,5}))-35.4</f>
        <v>10.600000000000001</v>
      </c>
      <c r="Z31" s="120">
        <f>AVERAGE(SMALL(($F31:N31),{1,2,3,4,5}))-35.4</f>
        <v>10</v>
      </c>
      <c r="AA31" s="120">
        <f>AVERAGE(SMALL(($F31:O31),{1,2,3,4,5}))-35.4</f>
        <v>10</v>
      </c>
      <c r="AB31" s="120">
        <f>AVERAGE(SMALL(($F31:P31),{1,2,3,4,5}))-35.4</f>
        <v>8.6000000000000014</v>
      </c>
      <c r="AC31" s="121">
        <f t="shared" si="1"/>
        <v>11</v>
      </c>
      <c r="AD31" s="122">
        <v>2</v>
      </c>
    </row>
    <row r="32" spans="1:70" ht="15.75" x14ac:dyDescent="0.25">
      <c r="A32" s="30" t="s">
        <v>98</v>
      </c>
      <c r="B32" s="117" t="str">
        <f>INDEX('[1]2024 Sign Ups'!$B$2:$B$101,MATCH(A32,'[1]2024 Sign Ups'!$A$2:$A$101,0))</f>
        <v>Y</v>
      </c>
      <c r="C32" s="117">
        <v>5</v>
      </c>
      <c r="D32" s="118">
        <f t="shared" si="3"/>
        <v>43.916666666666664</v>
      </c>
      <c r="E32" s="118">
        <f t="shared" si="0"/>
        <v>43.916666666666664</v>
      </c>
      <c r="F32" s="119">
        <v>45</v>
      </c>
      <c r="G32" s="119">
        <v>59</v>
      </c>
      <c r="H32" s="119">
        <v>49</v>
      </c>
      <c r="I32" s="119">
        <v>47</v>
      </c>
      <c r="J32" s="119">
        <v>50</v>
      </c>
      <c r="K32" s="119">
        <v>48</v>
      </c>
      <c r="L32" s="119">
        <v>48</v>
      </c>
      <c r="M32" s="119">
        <v>50</v>
      </c>
      <c r="N32" s="119">
        <v>42</v>
      </c>
      <c r="O32" s="119">
        <v>49</v>
      </c>
      <c r="P32" s="119">
        <v>49</v>
      </c>
      <c r="Q32" s="120">
        <f>VLOOKUP($A32,'[1]2024 Sign Ups'!$A$2:$T$101,3,FALSE)</f>
        <v>8.5166666666666657</v>
      </c>
      <c r="R32" s="120">
        <f>AVERAGE(SMALL((D32:F32),{1,2,3}))-$E$1</f>
        <v>8.8777777777777729</v>
      </c>
      <c r="S32" s="120">
        <f>AVERAGE(SMALL(($D32:G32),{1,2,3,4}))-35.4</f>
        <v>12.55833333333333</v>
      </c>
      <c r="T32" s="120">
        <f>AVERAGE(SMALL((D32:H32),{1,2,3,4}))-35.4</f>
        <v>10.05833333333333</v>
      </c>
      <c r="U32" s="120">
        <f>AVERAGE(SMALL(($E32:I32),{1,2,3,4}))-35.4</f>
        <v>10.829166666666666</v>
      </c>
      <c r="V32" s="120">
        <f>AVERAGE(SMALL(($E32:J32),{1,2,3,4}))-35.4</f>
        <v>10.829166666666666</v>
      </c>
      <c r="W32" s="120">
        <f>AVERAGE(SMALL(($F32:K32),{1,2,3,4}))-35.4</f>
        <v>11.850000000000001</v>
      </c>
      <c r="X32" s="120">
        <f>AVERAGE(SMALL(($E32:L32),{1,2,3,4,5}))-35.4</f>
        <v>10.983333333333334</v>
      </c>
      <c r="Y32" s="120">
        <f>AVERAGE(SMALL(($F32:M32),{1,2,3,4,5}))-35.4</f>
        <v>12</v>
      </c>
      <c r="Z32" s="120">
        <f>AVERAGE(SMALL(($F32:N32),{1,2,3,4,5}))-35.4</f>
        <v>10.600000000000001</v>
      </c>
      <c r="AA32" s="120">
        <f>AVERAGE(SMALL(($F32:O32),{1,2,3,4,5}))-35.4</f>
        <v>10.600000000000001</v>
      </c>
      <c r="AB32" s="120">
        <f>AVERAGE(SMALL(($F32:P32),{1,2,3,4,5}))-35.4</f>
        <v>10.600000000000001</v>
      </c>
      <c r="AC32" s="121">
        <f t="shared" si="1"/>
        <v>11</v>
      </c>
      <c r="AD32" s="122">
        <v>2</v>
      </c>
    </row>
    <row r="33" spans="1:30" ht="15.75" x14ac:dyDescent="0.25">
      <c r="A33" s="38" t="s">
        <v>101</v>
      </c>
      <c r="B33" s="117" t="str">
        <f>INDEX('[1]2024 Sign Ups'!$B$2:$B$101,MATCH(A33,'[1]2024 Sign Ups'!$A$2:$A$101,0))</f>
        <v>Y</v>
      </c>
      <c r="C33" s="117">
        <v>9</v>
      </c>
      <c r="D33" s="118">
        <f t="shared" si="3"/>
        <v>41.625</v>
      </c>
      <c r="E33" s="118">
        <f t="shared" si="0"/>
        <v>41.625</v>
      </c>
      <c r="F33" s="119">
        <v>47</v>
      </c>
      <c r="G33" s="119">
        <v>43</v>
      </c>
      <c r="H33" s="119">
        <v>49</v>
      </c>
      <c r="I33" s="119">
        <v>42</v>
      </c>
      <c r="J33" s="119">
        <v>41</v>
      </c>
      <c r="K33" s="119">
        <v>40</v>
      </c>
      <c r="L33" s="119">
        <v>43</v>
      </c>
      <c r="M33" s="119" t="s">
        <v>233</v>
      </c>
      <c r="N33" s="119" t="s">
        <v>233</v>
      </c>
      <c r="O33" s="119" t="s">
        <v>233</v>
      </c>
      <c r="P33" s="119" t="s">
        <v>233</v>
      </c>
      <c r="Q33" s="120">
        <f>VLOOKUP($A33,'[1]2024 Sign Ups'!$A$2:$T$101,3,FALSE)</f>
        <v>6.2250000000000014</v>
      </c>
      <c r="R33" s="120">
        <f>AVERAGE(SMALL((D33:F33),{1,2,3}))-$E$1</f>
        <v>8.0166666666666657</v>
      </c>
      <c r="S33" s="120">
        <f>AVERAGE(SMALL(($D33:G33),{1,2,3,4}))-35.4</f>
        <v>7.9125000000000014</v>
      </c>
      <c r="T33" s="120">
        <f>AVERAGE(SMALL((D33:H33),{1,2,3,4}))-35.4</f>
        <v>7.9125000000000014</v>
      </c>
      <c r="U33" s="120">
        <f>AVERAGE(SMALL(($E33:I33),{1,2,3,4}))-35.4</f>
        <v>8.0062500000000014</v>
      </c>
      <c r="V33" s="120">
        <f>AVERAGE(SMALL(($E33:J33),{1,2,3,4}))-35.4</f>
        <v>6.5062500000000014</v>
      </c>
      <c r="W33" s="120">
        <f>AVERAGE(SMALL(($F33:K33),{1,2,3,4}))-35.4</f>
        <v>6.1000000000000014</v>
      </c>
      <c r="X33" s="120">
        <f>AVERAGE(SMALL(($E33:L33),{1,2,3,4,5}))-35.4</f>
        <v>6.125</v>
      </c>
      <c r="Y33" s="120">
        <f>AVERAGE(SMALL(($F33:M33),{1,2,3,4,5}))-35.4</f>
        <v>6.3999999999999986</v>
      </c>
      <c r="Z33" s="120">
        <f>AVERAGE(SMALL(($F33:N33),{1,2,3,4,5}))-35.4</f>
        <v>6.3999999999999986</v>
      </c>
      <c r="AA33" s="120">
        <f>AVERAGE(SMALL(($F33:O33),{1,2,3,4,5}))-35.4</f>
        <v>6.3999999999999986</v>
      </c>
      <c r="AB33" s="120">
        <f>AVERAGE(SMALL(($F33:P33),{1,2,3,4,5}))-35.4</f>
        <v>6.3999999999999986</v>
      </c>
      <c r="AC33" s="121">
        <f t="shared" si="1"/>
        <v>7</v>
      </c>
      <c r="AD33" s="122">
        <v>2</v>
      </c>
    </row>
    <row r="34" spans="1:30" ht="15.75" x14ac:dyDescent="0.25">
      <c r="A34" s="30" t="s">
        <v>35</v>
      </c>
      <c r="B34" s="117" t="str">
        <f>INDEX('[1]2024 Sign Ups'!$B$2:$B$101,MATCH(A34,'[1]2024 Sign Ups'!$A$2:$A$101,0))</f>
        <v>Y</v>
      </c>
      <c r="C34" s="117">
        <v>1</v>
      </c>
      <c r="D34" s="118">
        <f t="shared" si="3"/>
        <v>41.142857142857146</v>
      </c>
      <c r="E34" s="118">
        <f t="shared" si="0"/>
        <v>41.142857142857146</v>
      </c>
      <c r="F34" s="119">
        <v>44</v>
      </c>
      <c r="G34" s="119">
        <v>45</v>
      </c>
      <c r="H34" s="119">
        <v>46</v>
      </c>
      <c r="I34" s="119">
        <v>39</v>
      </c>
      <c r="J34" s="119" t="s">
        <v>233</v>
      </c>
      <c r="K34" s="119">
        <v>42</v>
      </c>
      <c r="L34" s="119">
        <v>44</v>
      </c>
      <c r="M34" s="119">
        <v>48</v>
      </c>
      <c r="N34" s="119" t="s">
        <v>233</v>
      </c>
      <c r="O34" s="119">
        <v>44</v>
      </c>
      <c r="P34" s="119">
        <v>38</v>
      </c>
      <c r="Q34" s="120">
        <f>VLOOKUP($A34,'[1]2024 Sign Ups'!$A$2:$T$101,3,FALSE)</f>
        <v>5.7428571428571473</v>
      </c>
      <c r="R34" s="120">
        <f>AVERAGE(SMALL((D34:F34),{1,2,3}))-$E$1</f>
        <v>6.6952380952380963</v>
      </c>
      <c r="S34" s="120">
        <f>AVERAGE(SMALL(($D34:G34),{1,2,3,4}))-35.4</f>
        <v>7.4214285714285708</v>
      </c>
      <c r="T34" s="120">
        <f>AVERAGE(SMALL((D34:H34),{1,2,3,4}))-35.4</f>
        <v>7.4214285714285708</v>
      </c>
      <c r="U34" s="120">
        <f>AVERAGE(SMALL(($E34:I34),{1,2,3,4}))-35.4</f>
        <v>6.8857142857142861</v>
      </c>
      <c r="V34" s="120">
        <f>AVERAGE(SMALL(($E34:J34),{1,2,3,4}))-35.4</f>
        <v>6.8857142857142861</v>
      </c>
      <c r="W34" s="120">
        <f>AVERAGE(SMALL(($E34:K34),{1,2,3,4}))-35.4</f>
        <v>6.1357142857142861</v>
      </c>
      <c r="X34" s="120">
        <f>AVERAGE(SMALL(($F34:L34),{1,2,3,4}))-35.4</f>
        <v>6.8500000000000014</v>
      </c>
      <c r="Y34" s="120">
        <f>AVERAGE(SMALL(($F34:M34),{1,2,3,4,5}))-35.4</f>
        <v>7.3999999999999986</v>
      </c>
      <c r="Z34" s="120">
        <f>AVERAGE(SMALL(($F34:N34),{1,2,3,4,5}))-35.4</f>
        <v>7.3999999999999986</v>
      </c>
      <c r="AA34" s="120">
        <f>AVERAGE(SMALL(($F34:O34),{1,2,3,4,5}))-35.4</f>
        <v>7.2000000000000028</v>
      </c>
      <c r="AB34" s="120">
        <f>AVERAGE(SMALL(($F34:P34),{1,2,3,4,5}))-35.4</f>
        <v>6</v>
      </c>
      <c r="AC34" s="121">
        <f t="shared" si="1"/>
        <v>9</v>
      </c>
      <c r="AD34" s="122">
        <v>2</v>
      </c>
    </row>
    <row r="35" spans="1:30" ht="15.75" x14ac:dyDescent="0.25">
      <c r="A35" s="30" t="s">
        <v>102</v>
      </c>
      <c r="B35" s="117" t="str">
        <f>INDEX('[1]2024 Sign Ups'!$B$2:$B$101,MATCH(A35,'[1]2024 Sign Ups'!$A$2:$A$101,0))</f>
        <v>Y</v>
      </c>
      <c r="C35" s="117">
        <v>10</v>
      </c>
      <c r="D35" s="118">
        <f t="shared" si="3"/>
        <v>39.857142857142854</v>
      </c>
      <c r="E35" s="118">
        <f t="shared" ref="E35:E66" si="4">D35</f>
        <v>39.857142857142854</v>
      </c>
      <c r="F35" s="119">
        <v>44</v>
      </c>
      <c r="G35" s="119">
        <v>42</v>
      </c>
      <c r="H35" s="119">
        <v>40</v>
      </c>
      <c r="I35" s="119">
        <v>38</v>
      </c>
      <c r="J35" s="119">
        <v>43</v>
      </c>
      <c r="K35" s="119" t="s">
        <v>233</v>
      </c>
      <c r="L35" s="119" t="s">
        <v>233</v>
      </c>
      <c r="M35" s="119">
        <v>50</v>
      </c>
      <c r="N35" s="119">
        <v>50</v>
      </c>
      <c r="O35" s="119">
        <v>43</v>
      </c>
      <c r="P35" s="119" t="s">
        <v>233</v>
      </c>
      <c r="Q35" s="120">
        <f>VLOOKUP($A35,'[1]2024 Sign Ups'!$A$2:$T$101,3,FALSE)</f>
        <v>4.4571428571428555</v>
      </c>
      <c r="R35" s="120">
        <f>AVERAGE(SMALL((D35:F35),{1,2,3}))-$E$1</f>
        <v>5.8380952380952351</v>
      </c>
      <c r="S35" s="120">
        <f>AVERAGE(SMALL(($D35:G35),{1,2,3,4}))-35.4</f>
        <v>6.028571428571432</v>
      </c>
      <c r="T35" s="120">
        <f>AVERAGE(SMALL((D35:H35),{1,2,3,4}))-35.4</f>
        <v>5.028571428571432</v>
      </c>
      <c r="U35" s="120">
        <f>AVERAGE(SMALL(($E35:I35),{1,2,3,4}))-35.4</f>
        <v>4.5642857142857167</v>
      </c>
      <c r="V35" s="120">
        <f>AVERAGE(SMALL(($E35:J35),{1,2,3,4}))-35.4</f>
        <v>4.5642857142857167</v>
      </c>
      <c r="W35" s="120">
        <f>AVERAGE(SMALL(($E35:K35),{1,2,3,4}))-35.4</f>
        <v>4.5642857142857167</v>
      </c>
      <c r="X35" s="120">
        <f>AVERAGE(SMALL(($E35:L35),{1,2,3,4}))-35.4</f>
        <v>4.5642857142857167</v>
      </c>
      <c r="Y35" s="120">
        <f>AVERAGE(SMALL(($F35:M35),{1,2,3,4}))-35.4</f>
        <v>5.3500000000000014</v>
      </c>
      <c r="Z35" s="120">
        <f>AVERAGE(SMALL(($F35:N35),{1,2,3,4,5}))-35.4</f>
        <v>6</v>
      </c>
      <c r="AA35" s="120">
        <f>AVERAGE(SMALL(($F35:O35),{1,2,3,4,5}))-35.4</f>
        <v>5.8000000000000043</v>
      </c>
      <c r="AB35" s="120">
        <f>AVERAGE(SMALL(($F35:P35),{1,2,3,4,5}))-35.4</f>
        <v>5.8000000000000043</v>
      </c>
      <c r="AC35" s="121">
        <f t="shared" ref="AC35:AC66" si="5">COUNT(F35:P35)</f>
        <v>8</v>
      </c>
      <c r="AD35" s="122">
        <v>2</v>
      </c>
    </row>
    <row r="36" spans="1:30" ht="15.75" x14ac:dyDescent="0.25">
      <c r="A36" s="30" t="s">
        <v>105</v>
      </c>
      <c r="B36" s="117" t="str">
        <f>INDEX('[1]2024 Sign Ups'!$B$2:$B$101,MATCH(A36,'[1]2024 Sign Ups'!$A$2:$A$101,0))</f>
        <v>Y</v>
      </c>
      <c r="C36" s="117">
        <v>6</v>
      </c>
      <c r="D36" s="118">
        <f t="shared" si="3"/>
        <v>42.666666666666664</v>
      </c>
      <c r="E36" s="118">
        <f t="shared" si="4"/>
        <v>42.666666666666664</v>
      </c>
      <c r="F36" s="119">
        <v>44</v>
      </c>
      <c r="G36" s="119">
        <v>53</v>
      </c>
      <c r="H36" s="119">
        <v>38</v>
      </c>
      <c r="I36" s="119" t="s">
        <v>233</v>
      </c>
      <c r="J36" s="119">
        <v>46</v>
      </c>
      <c r="K36" s="119">
        <v>42</v>
      </c>
      <c r="L36" s="119" t="s">
        <v>233</v>
      </c>
      <c r="M36" s="119">
        <v>45</v>
      </c>
      <c r="N36" s="119">
        <v>43</v>
      </c>
      <c r="O36" s="119" t="s">
        <v>233</v>
      </c>
      <c r="P36" s="119">
        <v>43</v>
      </c>
      <c r="Q36" s="120">
        <f>VLOOKUP($A36,'[1]2024 Sign Ups'!$A$2:$T$101,3,FALSE)</f>
        <v>7.2666666666666657</v>
      </c>
      <c r="R36" s="120">
        <f>AVERAGE(SMALL((D36:F36),{1,2,3}))-$E$1</f>
        <v>7.7111111111111086</v>
      </c>
      <c r="S36" s="120">
        <f>AVERAGE(SMALL(($D36:G36),{1,2,3,4}))-35.4</f>
        <v>10.18333333333333</v>
      </c>
      <c r="T36" s="120">
        <f>AVERAGE(SMALL((D36:H36),{1,2,3,4}))-35.4</f>
        <v>6.43333333333333</v>
      </c>
      <c r="U36" s="120">
        <f>AVERAGE(SMALL(($D36:I36),{1,2,3,4}))-35.4</f>
        <v>6.43333333333333</v>
      </c>
      <c r="V36" s="120">
        <f>AVERAGE(SMALL(($E36:J36),{1,2,3,4}))-35.4</f>
        <v>7.2666666666666657</v>
      </c>
      <c r="W36" s="120">
        <f>AVERAGE(SMALL(($E36:K36),{1,2,3,4}))-35.4</f>
        <v>6.2666666666666657</v>
      </c>
      <c r="X36" s="120">
        <f>AVERAGE(SMALL(($E36:L36),{1,2,3,4}))-35.4</f>
        <v>6.2666666666666657</v>
      </c>
      <c r="Y36" s="120">
        <f>AVERAGE(SMALL(($E36:M36),{1,2,3,4}))-$E$1</f>
        <v>6.2666666666666657</v>
      </c>
      <c r="Z36" s="120">
        <f>AVERAGE(SMALL(($F36:N36),{1,2,3,4,5}))-35.4</f>
        <v>7</v>
      </c>
      <c r="AA36" s="120">
        <f>AVERAGE(SMALL(($F36:O36),{1,2,3,4,5}))-35.4</f>
        <v>7</v>
      </c>
      <c r="AB36" s="120">
        <f>AVERAGE(SMALL(($F36:P36),{1,2,3,4,5}))-35.4</f>
        <v>6.6000000000000014</v>
      </c>
      <c r="AC36" s="121">
        <f t="shared" si="5"/>
        <v>8</v>
      </c>
      <c r="AD36" s="122">
        <v>2</v>
      </c>
    </row>
    <row r="37" spans="1:30" ht="15.75" x14ac:dyDescent="0.25">
      <c r="A37" s="30" t="s">
        <v>55</v>
      </c>
      <c r="B37" s="117" t="str">
        <f>INDEX('[1]2024 Sign Ups'!$B$2:$B$101,MATCH(A37,'[1]2024 Sign Ups'!$A$2:$A$101,0))</f>
        <v>New</v>
      </c>
      <c r="C37" s="117">
        <v>1</v>
      </c>
      <c r="D37" s="118">
        <f>AVERAGE(F37:G37)</f>
        <v>44</v>
      </c>
      <c r="E37" s="118">
        <f t="shared" si="4"/>
        <v>44</v>
      </c>
      <c r="F37" s="119">
        <v>48</v>
      </c>
      <c r="G37" s="119">
        <v>40</v>
      </c>
      <c r="H37" s="119">
        <v>47</v>
      </c>
      <c r="I37" s="119">
        <v>45</v>
      </c>
      <c r="J37" s="119">
        <v>46</v>
      </c>
      <c r="K37" s="119">
        <v>42</v>
      </c>
      <c r="L37" s="119" t="s">
        <v>233</v>
      </c>
      <c r="M37" s="119">
        <v>45</v>
      </c>
      <c r="N37" s="119" t="s">
        <v>233</v>
      </c>
      <c r="O37" s="119">
        <v>46</v>
      </c>
      <c r="P37" s="119" t="s">
        <v>233</v>
      </c>
      <c r="Q37" s="120">
        <f>(F37-$E$1)*0.7</f>
        <v>8.82</v>
      </c>
      <c r="R37" s="120">
        <f>(G37-$E$1)*0.6</f>
        <v>2.7600000000000007</v>
      </c>
      <c r="S37" s="120">
        <f>AVERAGE(SMALL(($D37:G37),{1,2,3,4}))-35.4</f>
        <v>8.6000000000000014</v>
      </c>
      <c r="T37" s="120">
        <f>AVERAGE(SMALL((D37:H37),{1,2,3,4}))-35.4</f>
        <v>8.3500000000000014</v>
      </c>
      <c r="U37" s="120">
        <f>AVERAGE(SMALL(($E37:I37),{1,2,3,4}))-35.4</f>
        <v>8.6000000000000014</v>
      </c>
      <c r="V37" s="120">
        <f>AVERAGE(SMALL(($E37:J37),{1,2,3,4}))-35.4</f>
        <v>8.3500000000000014</v>
      </c>
      <c r="W37" s="120">
        <f>AVERAGE(SMALL(($F37:K37),{1,2,3,4}))-35.4</f>
        <v>7.8500000000000014</v>
      </c>
      <c r="X37" s="120">
        <f>AVERAGE(SMALL(($F37:L37),{1,2,3,4}))-35.4</f>
        <v>7.8500000000000014</v>
      </c>
      <c r="Y37" s="120">
        <f>AVERAGE(SMALL(($F37:M37),{1,2,3,4,5}))-35.4</f>
        <v>8.2000000000000028</v>
      </c>
      <c r="Z37" s="120">
        <f>AVERAGE(SMALL(($F37:N37),{1,2,3,4,5}))-35.4</f>
        <v>8.2000000000000028</v>
      </c>
      <c r="AA37" s="120">
        <f>AVERAGE(SMALL(($F37:O37),{1,2,3,4,5}))-35.4</f>
        <v>8.2000000000000028</v>
      </c>
      <c r="AB37" s="120">
        <f>AVERAGE(SMALL(($F37:P37),{1,2,3,4,5}))-35.4</f>
        <v>8.2000000000000028</v>
      </c>
      <c r="AC37" s="121">
        <f t="shared" si="5"/>
        <v>8</v>
      </c>
      <c r="AD37" s="122">
        <v>0</v>
      </c>
    </row>
    <row r="38" spans="1:30" ht="15.75" x14ac:dyDescent="0.25">
      <c r="A38" s="30" t="s">
        <v>109</v>
      </c>
      <c r="B38" s="117" t="str">
        <f>INDEX('[1]2024 Sign Ups'!$B$2:$B$101,MATCH(A38,'[1]2024 Sign Ups'!$A$2:$A$101,0))</f>
        <v>Y</v>
      </c>
      <c r="C38" s="117">
        <v>10</v>
      </c>
      <c r="D38" s="118">
        <f>Q38+35.4</f>
        <v>45.5</v>
      </c>
      <c r="E38" s="118">
        <f t="shared" si="4"/>
        <v>45.5</v>
      </c>
      <c r="F38" s="119" t="s">
        <v>233</v>
      </c>
      <c r="G38" s="119">
        <v>41</v>
      </c>
      <c r="H38" s="119">
        <v>44</v>
      </c>
      <c r="I38" s="119">
        <v>46</v>
      </c>
      <c r="J38" s="119" t="s">
        <v>233</v>
      </c>
      <c r="K38" s="119">
        <v>43</v>
      </c>
      <c r="L38" s="119">
        <v>46</v>
      </c>
      <c r="M38" s="119">
        <v>40</v>
      </c>
      <c r="N38" s="119">
        <v>43</v>
      </c>
      <c r="O38" s="119">
        <v>46</v>
      </c>
      <c r="P38" s="119">
        <v>42</v>
      </c>
      <c r="Q38" s="120">
        <f>VLOOKUP($A38,'[1]2024 Sign Ups'!$A$2:$T$101,3,FALSE)</f>
        <v>10.100000000000001</v>
      </c>
      <c r="R38" s="120">
        <f>AVERAGE(SMALL((D38:F38),{1,2}))-$E$1</f>
        <v>10.100000000000001</v>
      </c>
      <c r="S38" s="120">
        <f>AVERAGE(SMALL(($D38:G38),{1,2,3}))-35.4</f>
        <v>8.6000000000000014</v>
      </c>
      <c r="T38" s="120">
        <f>AVERAGE(SMALL((D38:H38),{1,2,3,4}))-35.4</f>
        <v>8.6000000000000014</v>
      </c>
      <c r="U38" s="120">
        <f>AVERAGE(SMALL(($D38:I38),{1,2,3,4}))-35.4</f>
        <v>8.6000000000000014</v>
      </c>
      <c r="V38" s="120">
        <f>AVERAGE(SMALL(($D38:J38),{1,2,3,4}))-35.4</f>
        <v>8.6000000000000014</v>
      </c>
      <c r="W38" s="120">
        <f>AVERAGE(SMALL(($E38:K38),{1,2,3,4}))-35.4</f>
        <v>7.9750000000000014</v>
      </c>
      <c r="X38" s="120">
        <f>AVERAGE(SMALL(($E38:L38),{1,2,3,4}))-35.4</f>
        <v>7.9750000000000014</v>
      </c>
      <c r="Y38" s="120">
        <f>AVERAGE(SMALL(($F38:M38),{1,2,3,4}))-35.4</f>
        <v>6.6000000000000014</v>
      </c>
      <c r="Z38" s="120">
        <f>AVERAGE(SMALL(($F38:N38),{1,2,3,4,5}))-35.4</f>
        <v>6.8000000000000043</v>
      </c>
      <c r="AA38" s="120">
        <f>AVERAGE(SMALL(($F38:O38),{1,2,3,4,5}))-35.4</f>
        <v>6.8000000000000043</v>
      </c>
      <c r="AB38" s="120">
        <f>AVERAGE(SMALL(($F38:P38),{1,2,3,4,5}))-35.4</f>
        <v>6.3999999999999986</v>
      </c>
      <c r="AC38" s="121">
        <f t="shared" si="5"/>
        <v>9</v>
      </c>
      <c r="AD38" s="122">
        <v>2</v>
      </c>
    </row>
    <row r="39" spans="1:30" ht="15.75" x14ac:dyDescent="0.25">
      <c r="A39" s="30" t="s">
        <v>111</v>
      </c>
      <c r="B39" s="117" t="str">
        <f>INDEX('[1]2024 Sign Ups'!$B$2:$B$101,MATCH(A39,'[1]2024 Sign Ups'!$A$2:$A$101,0))</f>
        <v>Y</v>
      </c>
      <c r="C39" s="117">
        <v>9</v>
      </c>
      <c r="D39" s="118">
        <f>Q39+35.4</f>
        <v>45.6</v>
      </c>
      <c r="E39" s="118">
        <f t="shared" si="4"/>
        <v>45.6</v>
      </c>
      <c r="F39" s="119" t="s">
        <v>233</v>
      </c>
      <c r="G39" s="119">
        <v>45</v>
      </c>
      <c r="H39" s="119">
        <v>47</v>
      </c>
      <c r="I39" s="119">
        <v>45</v>
      </c>
      <c r="J39" s="119" t="s">
        <v>233</v>
      </c>
      <c r="K39" s="119">
        <v>49</v>
      </c>
      <c r="L39" s="119">
        <v>47</v>
      </c>
      <c r="M39" s="119">
        <v>47</v>
      </c>
      <c r="N39" s="119">
        <v>47</v>
      </c>
      <c r="O39" s="119">
        <v>47</v>
      </c>
      <c r="P39" s="119" t="s">
        <v>233</v>
      </c>
      <c r="Q39" s="120">
        <f>VLOOKUP($A39,'[1]2024 Sign Ups'!$A$2:$T$101,3,FALSE)</f>
        <v>10.200000000000003</v>
      </c>
      <c r="R39" s="120">
        <f>AVERAGE(SMALL((D39:F39),{1,2}))-$E$1</f>
        <v>10.200000000000003</v>
      </c>
      <c r="S39" s="120">
        <f>AVERAGE(SMALL(($D39:G39),{1,2,3}))-35.4</f>
        <v>10</v>
      </c>
      <c r="T39" s="120">
        <f>AVERAGE(SMALL((D39:H39),{1,2,3,4}))-35.4</f>
        <v>10.399999999999999</v>
      </c>
      <c r="U39" s="120">
        <f>AVERAGE(SMALL(($D39:I39),{1,2,3,4}))-35.4</f>
        <v>9.8999999999999986</v>
      </c>
      <c r="V39" s="120">
        <f>AVERAGE(SMALL(($D39:J39),{1,2,3,4}))-35.4</f>
        <v>9.8999999999999986</v>
      </c>
      <c r="W39" s="120">
        <f>AVERAGE(SMALL(($E39:K39),{1,2,3,4}))-35.4</f>
        <v>10.25</v>
      </c>
      <c r="X39" s="120">
        <f>AVERAGE(SMALL(($E39:L39),{1,2,3,4}))-35.4</f>
        <v>10.25</v>
      </c>
      <c r="Y39" s="120">
        <f>AVERAGE(SMALL(($F39:M39),{1,2,3,4}))-35.4</f>
        <v>10.600000000000001</v>
      </c>
      <c r="Z39" s="120">
        <f>AVERAGE(SMALL(($F39:N39),{1,2,3,4,5}))-35.4</f>
        <v>10.800000000000004</v>
      </c>
      <c r="AA39" s="120">
        <f>AVERAGE(SMALL(($F39:O39),{1,2,3,4,5}))-35.4</f>
        <v>10.800000000000004</v>
      </c>
      <c r="AB39" s="120">
        <f>AVERAGE(SMALL(($F39:P39),{1,2,3,4,5}))-35.4</f>
        <v>10.800000000000004</v>
      </c>
      <c r="AC39" s="121">
        <f t="shared" si="5"/>
        <v>8</v>
      </c>
      <c r="AD39" s="122">
        <v>2</v>
      </c>
    </row>
    <row r="40" spans="1:30" ht="15.75" x14ac:dyDescent="0.25">
      <c r="A40" s="38" t="s">
        <v>33</v>
      </c>
      <c r="B40" s="117" t="str">
        <f>INDEX('[1]2024 Sign Ups'!$B$2:$B$101,MATCH(A40,'[1]2024 Sign Ups'!$A$2:$A$101,0))</f>
        <v>Y</v>
      </c>
      <c r="C40" s="117">
        <v>7</v>
      </c>
      <c r="D40" s="118">
        <f>Q40+35.4</f>
        <v>45.75</v>
      </c>
      <c r="E40" s="118">
        <f t="shared" si="4"/>
        <v>45.75</v>
      </c>
      <c r="F40" s="119">
        <v>50</v>
      </c>
      <c r="G40" s="119">
        <v>52</v>
      </c>
      <c r="H40" s="119">
        <v>47</v>
      </c>
      <c r="I40" s="119" t="s">
        <v>233</v>
      </c>
      <c r="J40" s="119" t="s">
        <v>233</v>
      </c>
      <c r="K40" s="119">
        <v>50</v>
      </c>
      <c r="L40" s="119">
        <v>49</v>
      </c>
      <c r="M40" s="119">
        <v>52</v>
      </c>
      <c r="N40" s="119" t="s">
        <v>233</v>
      </c>
      <c r="O40" s="119" t="s">
        <v>233</v>
      </c>
      <c r="P40" s="119">
        <v>48</v>
      </c>
      <c r="Q40" s="120">
        <f>VLOOKUP($A40,'[1]2024 Sign Ups'!$A$2:$T$101,3,FALSE)</f>
        <v>10.350000000000001</v>
      </c>
      <c r="R40" s="120">
        <f>AVERAGE(SMALL((D40:F40),{1,2,3}))-$E$1</f>
        <v>11.766666666666666</v>
      </c>
      <c r="S40" s="120">
        <f>AVERAGE(SMALL(($D40:G40),{1,2,3,4}))-35.4</f>
        <v>12.975000000000001</v>
      </c>
      <c r="T40" s="120">
        <f>AVERAGE(SMALL((D40:H40),{1,2,3,4}))-35.4</f>
        <v>11.725000000000001</v>
      </c>
      <c r="U40" s="120">
        <f>AVERAGE(SMALL(($D40:I40),{1,2,3,4}))-35.4</f>
        <v>11.725000000000001</v>
      </c>
      <c r="V40" s="120">
        <f>AVERAGE(SMALL(($D40:J40),{1,2,3,4}))-35.4</f>
        <v>11.725000000000001</v>
      </c>
      <c r="W40" s="120">
        <f>AVERAGE(SMALL(($E40:K40),{1,2,3,4}))-35.4</f>
        <v>12.787500000000001</v>
      </c>
      <c r="X40" s="120">
        <f>AVERAGE(SMALL(($E40:L40),{1,2,3,4}))-35.4</f>
        <v>12.537500000000001</v>
      </c>
      <c r="Y40" s="120">
        <f>AVERAGE(SMALL(($E40:M40),{1,2,3,4}))-$E$1</f>
        <v>12.537500000000001</v>
      </c>
      <c r="Z40" s="120">
        <f>AVERAGE(SMALL(($F40:M40),{1,2,3,4}))-35.4</f>
        <v>13.600000000000001</v>
      </c>
      <c r="AA40" s="120">
        <f>AVERAGE(SMALL(($F40:O40),{1,2,3,4}))-35.4</f>
        <v>13.600000000000001</v>
      </c>
      <c r="AB40" s="120">
        <f>AVERAGE(SMALL(($F40:P40),{1,2,3,4,5}))-35.4</f>
        <v>13.399999999999999</v>
      </c>
      <c r="AC40" s="121">
        <f t="shared" si="5"/>
        <v>7</v>
      </c>
      <c r="AD40" s="122">
        <v>2</v>
      </c>
    </row>
    <row r="41" spans="1:30" ht="15.75" x14ac:dyDescent="0.25">
      <c r="A41" s="30" t="s">
        <v>44</v>
      </c>
      <c r="B41" s="117" t="str">
        <f>INDEX('[1]2024 Sign Ups'!$B$2:$B$101,MATCH(A41,'[1]2024 Sign Ups'!$A$2:$A$101,0))</f>
        <v>New</v>
      </c>
      <c r="C41" s="117">
        <v>7</v>
      </c>
      <c r="D41" s="118">
        <f>AVERAGE(F41:G41)</f>
        <v>47.5</v>
      </c>
      <c r="E41" s="118">
        <f t="shared" si="4"/>
        <v>47.5</v>
      </c>
      <c r="F41" s="119">
        <v>48</v>
      </c>
      <c r="G41" s="119">
        <v>47</v>
      </c>
      <c r="H41" s="119">
        <v>49</v>
      </c>
      <c r="I41" s="119" t="s">
        <v>233</v>
      </c>
      <c r="J41" s="119">
        <v>45</v>
      </c>
      <c r="K41" s="119" t="s">
        <v>233</v>
      </c>
      <c r="L41" s="119" t="s">
        <v>233</v>
      </c>
      <c r="M41" s="119" t="s">
        <v>233</v>
      </c>
      <c r="N41" s="119">
        <v>42</v>
      </c>
      <c r="O41" s="119" t="s">
        <v>233</v>
      </c>
      <c r="P41" s="119">
        <v>46</v>
      </c>
      <c r="Q41" s="120">
        <f>(F41-$E$1)*0.7</f>
        <v>8.82</v>
      </c>
      <c r="R41" s="120">
        <f>(G41-$E$1)*0.7</f>
        <v>8.120000000000001</v>
      </c>
      <c r="S41" s="120">
        <f>AVERAGE(SMALL(($D41:G41),{1,2,3,4}))-35.4</f>
        <v>12.100000000000001</v>
      </c>
      <c r="T41" s="120">
        <f>AVERAGE(SMALL((D41:H41),{1,2,3,4}))-35.4</f>
        <v>12.100000000000001</v>
      </c>
      <c r="U41" s="120">
        <f>AVERAGE(SMALL(($D41:I41),{1,2,3,4}))-35.4</f>
        <v>12.100000000000001</v>
      </c>
      <c r="V41" s="120">
        <f>AVERAGE(SMALL(($E41:J41),{1,2,3,4}))-35.4</f>
        <v>11.475000000000001</v>
      </c>
      <c r="W41" s="120">
        <f>AVERAGE(SMALL(($E41:K41),{1,2,3,4}))-35.4</f>
        <v>11.475000000000001</v>
      </c>
      <c r="X41" s="120">
        <f>AVERAGE(SMALL(($E41:L41),{1,2,3,4}))-35.4</f>
        <v>11.475000000000001</v>
      </c>
      <c r="Y41" s="120">
        <f>AVERAGE(SMALL(($E41:M41),{1,2,3,4}))-$E$1</f>
        <v>11.475000000000001</v>
      </c>
      <c r="Z41" s="120">
        <f>AVERAGE(SMALL(($E41:N41),{1,2,3,4}))-35.4</f>
        <v>9.9750000000000014</v>
      </c>
      <c r="AA41" s="120">
        <f>AVERAGE(SMALL(($E41:O41),{1,2,3,4}))-35.4</f>
        <v>9.9750000000000014</v>
      </c>
      <c r="AB41" s="120">
        <f>AVERAGE(SMALL(($F41:P41),{1,2,3,4}))-35.4</f>
        <v>9.6000000000000014</v>
      </c>
      <c r="AC41" s="121">
        <f t="shared" si="5"/>
        <v>6</v>
      </c>
      <c r="AD41" s="122">
        <v>0</v>
      </c>
    </row>
    <row r="42" spans="1:30" ht="15.75" x14ac:dyDescent="0.25">
      <c r="A42" s="38" t="s">
        <v>38</v>
      </c>
      <c r="B42" s="117" t="str">
        <f>INDEX('[1]2024 Sign Ups'!$B$2:$B$101,MATCH(A42,'[1]2024 Sign Ups'!$A$2:$A$101,0))</f>
        <v>New</v>
      </c>
      <c r="C42" s="117">
        <v>1</v>
      </c>
      <c r="D42" s="118">
        <f>AVERAGE(F42:G42)</f>
        <v>42</v>
      </c>
      <c r="E42" s="118">
        <f t="shared" si="4"/>
        <v>42</v>
      </c>
      <c r="F42" s="119">
        <v>41</v>
      </c>
      <c r="G42" s="119">
        <v>43</v>
      </c>
      <c r="H42" s="119">
        <v>41</v>
      </c>
      <c r="I42" s="119" t="s">
        <v>233</v>
      </c>
      <c r="J42" s="119">
        <v>40</v>
      </c>
      <c r="K42" s="119">
        <v>41</v>
      </c>
      <c r="L42" s="119">
        <v>39</v>
      </c>
      <c r="M42" s="119">
        <v>39</v>
      </c>
      <c r="N42" s="119">
        <v>41</v>
      </c>
      <c r="O42" s="119" t="s">
        <v>233</v>
      </c>
      <c r="P42" s="119">
        <v>39</v>
      </c>
      <c r="Q42" s="120">
        <f>(F42-$E$1)*0.6</f>
        <v>3.3600000000000008</v>
      </c>
      <c r="R42" s="120">
        <f>(G42-$E$1)*0.6</f>
        <v>4.5600000000000005</v>
      </c>
      <c r="S42" s="120">
        <f>AVERAGE(SMALL(($D42:G42),{1,2,3,4}))-35.4</f>
        <v>6.6000000000000014</v>
      </c>
      <c r="T42" s="120">
        <f>AVERAGE(SMALL((D42:H42),{1,2,3,4}))-35.4</f>
        <v>6.1000000000000014</v>
      </c>
      <c r="U42" s="120">
        <f>AVERAGE(SMALL(($D42:I42),{1,2,3,4}))-35.4</f>
        <v>6.1000000000000014</v>
      </c>
      <c r="V42" s="120">
        <f>AVERAGE(SMALL(($E42:J42),{1,2,3,4}))-35.4</f>
        <v>5.6000000000000014</v>
      </c>
      <c r="W42" s="120">
        <f>AVERAGE(SMALL(($E42:K42),{1,2,3,4}))-35.4</f>
        <v>5.3500000000000014</v>
      </c>
      <c r="X42" s="120">
        <f>AVERAGE(SMALL(($F42:L42),{1,2,3,4}))-35.4</f>
        <v>4.8500000000000014</v>
      </c>
      <c r="Y42" s="120">
        <f>AVERAGE(SMALL(($F42:M42),{1,2,3,4,5}))-35.4</f>
        <v>4.6000000000000014</v>
      </c>
      <c r="Z42" s="120">
        <f>AVERAGE(SMALL(($F42:N42),{1,2,3,4,5}))-35.4</f>
        <v>4.6000000000000014</v>
      </c>
      <c r="AA42" s="120">
        <f>AVERAGE(SMALL(($F42:O42),{1,2,3,4,5}))-35.4</f>
        <v>4.6000000000000014</v>
      </c>
      <c r="AB42" s="120">
        <f>AVERAGE(SMALL(($F42:P42),{1,2,3,4,5}))-35.4</f>
        <v>4.2000000000000028</v>
      </c>
      <c r="AC42" s="121">
        <f t="shared" si="5"/>
        <v>9</v>
      </c>
      <c r="AD42" s="122">
        <v>0</v>
      </c>
    </row>
    <row r="43" spans="1:30" ht="15.75" x14ac:dyDescent="0.25">
      <c r="A43" s="30" t="s">
        <v>86</v>
      </c>
      <c r="B43" s="117" t="str">
        <f>INDEX('[1]2024 Sign Ups'!$B$2:$B$101,MATCH(A43,'[1]2024 Sign Ups'!$A$2:$A$101,0))</f>
        <v>Y</v>
      </c>
      <c r="C43" s="117">
        <v>2</v>
      </c>
      <c r="D43" s="118">
        <f t="shared" ref="D43:D50" si="6">Q43+35.4</f>
        <v>43.8</v>
      </c>
      <c r="E43" s="118">
        <f t="shared" si="4"/>
        <v>43.8</v>
      </c>
      <c r="F43" s="120" t="s">
        <v>233</v>
      </c>
      <c r="G43" s="120">
        <v>46</v>
      </c>
      <c r="H43" s="120" t="s">
        <v>233</v>
      </c>
      <c r="I43" s="120">
        <v>45</v>
      </c>
      <c r="J43" s="120" t="s">
        <v>233</v>
      </c>
      <c r="K43" s="120" t="s">
        <v>233</v>
      </c>
      <c r="L43" s="120">
        <v>39</v>
      </c>
      <c r="M43" s="120">
        <v>48</v>
      </c>
      <c r="N43" s="120" t="s">
        <v>233</v>
      </c>
      <c r="O43" s="120">
        <v>43</v>
      </c>
      <c r="P43" s="120">
        <v>44</v>
      </c>
      <c r="Q43" s="120">
        <f>VLOOKUP($A43,'[1]2024 Sign Ups'!$A$2:$T$101,3,FALSE)</f>
        <v>8.3999999999999986</v>
      </c>
      <c r="R43" s="120">
        <f>AVERAGE(SMALL((D43:F43),{1,2}))-$E$1</f>
        <v>8.3999999999999986</v>
      </c>
      <c r="S43" s="120">
        <f>AVERAGE(SMALL(($D43:G43),{1,2,3}))-35.4</f>
        <v>9.1333333333333329</v>
      </c>
      <c r="T43" s="120">
        <f>AVERAGE(SMALL((D43:H43),{1,2,3}))-$E$1</f>
        <v>9.1333333333333329</v>
      </c>
      <c r="U43" s="120">
        <f>AVERAGE(SMALL(($D43:I43),{1,2,3,4}))-35.4</f>
        <v>9.25</v>
      </c>
      <c r="V43" s="120">
        <f>AVERAGE(SMALL(($D43:J43),{1,2,3,4}))-35.4</f>
        <v>9.25</v>
      </c>
      <c r="W43" s="120">
        <f>AVERAGE(SMALL(($D43:K43),{1,2,3,4}))-35.4</f>
        <v>9.25</v>
      </c>
      <c r="X43" s="120">
        <f>AVERAGE(SMALL(($D43:L43),{1,2,3,4}))-$E$1</f>
        <v>7.5</v>
      </c>
      <c r="Y43" s="120">
        <f>AVERAGE(SMALL(($E43:M43),{1,2,3,4}))-$E$1</f>
        <v>8.0500000000000043</v>
      </c>
      <c r="Z43" s="120">
        <f>AVERAGE(SMALL(($E43:N43),{1,2,3,4}))-35.4</f>
        <v>8.0500000000000043</v>
      </c>
      <c r="AA43" s="120">
        <f>AVERAGE(SMALL(($E43:O43),{1,2,3,4}))-35.4</f>
        <v>7.3000000000000043</v>
      </c>
      <c r="AB43" s="120">
        <f>AVERAGE(SMALL(($F43:P43),{1,2,3,4}))-35.4</f>
        <v>7.3500000000000014</v>
      </c>
      <c r="AC43" s="121">
        <f t="shared" si="5"/>
        <v>6</v>
      </c>
      <c r="AD43" s="122">
        <v>2</v>
      </c>
    </row>
    <row r="44" spans="1:30" ht="15.75" x14ac:dyDescent="0.25">
      <c r="A44" s="30" t="s">
        <v>117</v>
      </c>
      <c r="B44" s="117" t="str">
        <f>INDEX('[1]2024 Sign Ups'!$B$2:$B$101,MATCH(A44,'[1]2024 Sign Ups'!$A$2:$A$101,0))</f>
        <v>Y</v>
      </c>
      <c r="C44" s="117">
        <v>3</v>
      </c>
      <c r="D44" s="118">
        <f t="shared" si="6"/>
        <v>36.125</v>
      </c>
      <c r="E44" s="118">
        <f t="shared" si="4"/>
        <v>36.125</v>
      </c>
      <c r="F44" s="119">
        <v>37</v>
      </c>
      <c r="G44" s="119">
        <v>39</v>
      </c>
      <c r="H44" s="119">
        <v>40</v>
      </c>
      <c r="I44" s="119">
        <v>35</v>
      </c>
      <c r="J44" s="119">
        <v>36</v>
      </c>
      <c r="K44" s="119">
        <v>36</v>
      </c>
      <c r="L44" s="119">
        <v>38</v>
      </c>
      <c r="M44" s="119">
        <v>36</v>
      </c>
      <c r="N44" s="119">
        <v>41</v>
      </c>
      <c r="O44" s="119">
        <v>41</v>
      </c>
      <c r="P44" s="119">
        <v>41</v>
      </c>
      <c r="Q44" s="120">
        <f>VLOOKUP($A44,'[1]2024 Sign Ups'!$A$2:$T$101,3,FALSE)</f>
        <v>0.72500000000000142</v>
      </c>
      <c r="R44" s="120">
        <f>AVERAGE(SMALL((D44:F44),{1,2,3}))-$E$1</f>
        <v>1.0166666666666657</v>
      </c>
      <c r="S44" s="120">
        <f>AVERAGE(SMALL(($D44:G44),{1,2,3,4}))-35.4</f>
        <v>1.6625000000000014</v>
      </c>
      <c r="T44" s="120">
        <f>AVERAGE(SMALL((D44:H44),{1,2,3,4}))-35.4</f>
        <v>1.6625000000000014</v>
      </c>
      <c r="U44" s="120">
        <f>AVERAGE(SMALL(($E44:I44),{1,2,3,4}))-35.4</f>
        <v>1.3812500000000014</v>
      </c>
      <c r="V44" s="120">
        <f>AVERAGE(SMALL(($E44:J44),{1,2,3,4}))-35.4</f>
        <v>0.63125000000000142</v>
      </c>
      <c r="W44" s="120">
        <f>AVERAGE(SMALL(($F44:K44),{1,2,3,4}))-35.4</f>
        <v>0.60000000000000142</v>
      </c>
      <c r="X44" s="120">
        <f>AVERAGE(SMALL(($E44:L44),{1,2,3,4,5}))-35.4</f>
        <v>0.625</v>
      </c>
      <c r="Y44" s="120">
        <f>AVERAGE(SMALL(($F44:M44),{1,2,3,4,5}))-35.4</f>
        <v>0.60000000000000142</v>
      </c>
      <c r="Z44" s="120">
        <f>AVERAGE(SMALL(($F44:N44),{1,2,3,4,5}))-35.4</f>
        <v>0.60000000000000142</v>
      </c>
      <c r="AA44" s="120">
        <f>AVERAGE(SMALL(($F44:O44),{1,2,3,4,5}))-35.4</f>
        <v>0.60000000000000142</v>
      </c>
      <c r="AB44" s="120">
        <f>AVERAGE(SMALL(($F44:P44),{1,2,3,4,5}))-35.4</f>
        <v>0.60000000000000142</v>
      </c>
      <c r="AC44" s="121">
        <f t="shared" si="5"/>
        <v>11</v>
      </c>
      <c r="AD44" s="122">
        <v>2</v>
      </c>
    </row>
    <row r="45" spans="1:30" ht="15.75" x14ac:dyDescent="0.25">
      <c r="A45" s="30" t="s">
        <v>118</v>
      </c>
      <c r="B45" s="117" t="str">
        <f>INDEX('[1]2024 Sign Ups'!$B$2:$B$101,MATCH(A45,'[1]2024 Sign Ups'!$A$2:$A$101,0))</f>
        <v>Y</v>
      </c>
      <c r="C45" s="117">
        <v>9</v>
      </c>
      <c r="D45" s="118">
        <f t="shared" si="6"/>
        <v>42.285714285714285</v>
      </c>
      <c r="E45" s="118">
        <f t="shared" si="4"/>
        <v>42.285714285714285</v>
      </c>
      <c r="F45" s="119">
        <v>44</v>
      </c>
      <c r="G45" s="119">
        <v>43</v>
      </c>
      <c r="H45" s="119">
        <v>44</v>
      </c>
      <c r="I45" s="119">
        <v>41</v>
      </c>
      <c r="J45" s="119">
        <v>42</v>
      </c>
      <c r="K45" s="119">
        <v>40</v>
      </c>
      <c r="L45" s="119">
        <v>41</v>
      </c>
      <c r="M45" s="119" t="s">
        <v>233</v>
      </c>
      <c r="N45" s="119" t="s">
        <v>233</v>
      </c>
      <c r="O45" s="119" t="s">
        <v>233</v>
      </c>
      <c r="P45" s="119">
        <v>37</v>
      </c>
      <c r="Q45" s="120">
        <f>VLOOKUP($A45,'[1]2024 Sign Ups'!$A$2:$T$101,3,FALSE)</f>
        <v>6.8857142857142861</v>
      </c>
      <c r="R45" s="120">
        <f>AVERAGE(SMALL((D45:F45),{1,2,3}))-$E$1</f>
        <v>7.4571428571428555</v>
      </c>
      <c r="S45" s="120">
        <f>AVERAGE(SMALL(($D45:G45),{1,2,3,4}))-35.4</f>
        <v>7.4928571428571402</v>
      </c>
      <c r="T45" s="120">
        <f>AVERAGE(SMALL((D45:H45),{1,2,3,4}))-35.4</f>
        <v>7.4928571428571402</v>
      </c>
      <c r="U45" s="120">
        <f>AVERAGE(SMALL(($E45:I45),{1,2,3,4}))-35.4</f>
        <v>7.1714285714285708</v>
      </c>
      <c r="V45" s="120">
        <f>AVERAGE(SMALL(($E45:J45),{1,2,3,4}))-35.4</f>
        <v>6.6714285714285708</v>
      </c>
      <c r="W45" s="120">
        <f>AVERAGE(SMALL(($F45:K45),{1,2,3,4}))-35.4</f>
        <v>6.1000000000000014</v>
      </c>
      <c r="X45" s="120">
        <f>AVERAGE(SMALL(($E45:L45),{1,2,3,4,5}))-35.4</f>
        <v>5.8571428571428541</v>
      </c>
      <c r="Y45" s="120">
        <f>AVERAGE(SMALL(($F45:M45),{1,2,3,4,5}))-35.4</f>
        <v>6</v>
      </c>
      <c r="Z45" s="120">
        <f>AVERAGE(SMALL(($F45:N45),{1,2,3,4,5}))-35.4</f>
        <v>6</v>
      </c>
      <c r="AA45" s="120">
        <f>AVERAGE(SMALL(($F45:O45),{1,2,3,4,5}))-35.4</f>
        <v>6</v>
      </c>
      <c r="AB45" s="120">
        <f>AVERAGE(SMALL(($F45:P45),{1,2,3,4,5}))-35.4</f>
        <v>4.8000000000000043</v>
      </c>
      <c r="AC45" s="121">
        <f t="shared" si="5"/>
        <v>8</v>
      </c>
      <c r="AD45" s="122">
        <v>2</v>
      </c>
    </row>
    <row r="46" spans="1:30" ht="15.75" x14ac:dyDescent="0.25">
      <c r="A46" s="30" t="s">
        <v>36</v>
      </c>
      <c r="B46" s="117" t="str">
        <f>INDEX('[1]2024 Sign Ups'!$B$2:$B$101,MATCH(A46,'[1]2024 Sign Ups'!$A$2:$A$101,0))</f>
        <v>Y</v>
      </c>
      <c r="C46" s="117">
        <v>7</v>
      </c>
      <c r="D46" s="118">
        <f t="shared" si="6"/>
        <v>44.166666666666664</v>
      </c>
      <c r="E46" s="118">
        <f t="shared" si="4"/>
        <v>44.166666666666664</v>
      </c>
      <c r="F46" s="119">
        <v>41</v>
      </c>
      <c r="G46" s="119">
        <v>47</v>
      </c>
      <c r="H46" s="119">
        <v>44</v>
      </c>
      <c r="I46" s="119">
        <v>42</v>
      </c>
      <c r="J46" s="119">
        <v>41</v>
      </c>
      <c r="K46" s="119">
        <v>45</v>
      </c>
      <c r="L46" s="119" t="s">
        <v>233</v>
      </c>
      <c r="M46" s="119">
        <v>44</v>
      </c>
      <c r="N46" s="119">
        <v>39</v>
      </c>
      <c r="O46" s="119">
        <v>44</v>
      </c>
      <c r="P46" s="119">
        <v>41</v>
      </c>
      <c r="Q46" s="120">
        <f>VLOOKUP($A46,'[1]2024 Sign Ups'!$A$2:$T$101,3,FALSE)</f>
        <v>8.7666666666666657</v>
      </c>
      <c r="R46" s="120">
        <f>AVERAGE(SMALL((D46:F46),{1,2,3}))-$E$1</f>
        <v>7.7111111111111086</v>
      </c>
      <c r="S46" s="120">
        <f>AVERAGE(SMALL(($D46:G46),{1,2,3,4}))-35.4</f>
        <v>8.68333333333333</v>
      </c>
      <c r="T46" s="120">
        <f>AVERAGE(SMALL((D46:H46),{1,2,3,4}))-35.4</f>
        <v>7.93333333333333</v>
      </c>
      <c r="U46" s="120">
        <f>AVERAGE(SMALL(($E46:I46),{1,2,3,4}))-35.4</f>
        <v>7.3916666666666657</v>
      </c>
      <c r="V46" s="120">
        <f>AVERAGE(SMALL(($E46:J46),{1,2,3,4}))-35.4</f>
        <v>6.6000000000000014</v>
      </c>
      <c r="W46" s="120">
        <f>AVERAGE(SMALL(($F46:K46),{1,2,3,4}))-35.4</f>
        <v>6.6000000000000014</v>
      </c>
      <c r="X46" s="120">
        <f>AVERAGE(SMALL(($F46:L46),{1,2,3,4}))-35.4</f>
        <v>6.6000000000000014</v>
      </c>
      <c r="Y46" s="120">
        <f>AVERAGE(SMALL(($F46:M46),{1,2,3,4,5}))-35.4</f>
        <v>7</v>
      </c>
      <c r="Z46" s="120">
        <f>AVERAGE(SMALL(($F46:N46),{1,2,3,4,5}))-35.4</f>
        <v>6</v>
      </c>
      <c r="AA46" s="120">
        <f>AVERAGE(SMALL(($F46:O46),{1,2,3,4,5}))-35.4</f>
        <v>6</v>
      </c>
      <c r="AB46" s="120">
        <f>AVERAGE(SMALL(($F46:P46),{1,2,3,4,5}))-35.4</f>
        <v>5.3999999999999986</v>
      </c>
      <c r="AC46" s="121">
        <f t="shared" si="5"/>
        <v>10</v>
      </c>
      <c r="AD46" s="122">
        <v>2</v>
      </c>
    </row>
    <row r="47" spans="1:30" ht="15.75" x14ac:dyDescent="0.25">
      <c r="A47" s="30" t="s">
        <v>121</v>
      </c>
      <c r="B47" s="117" t="str">
        <f>INDEX('[1]2024 Sign Ups'!$B$2:$B$101,MATCH(A47,'[1]2024 Sign Ups'!$A$2:$A$101,0))</f>
        <v>Y</v>
      </c>
      <c r="C47" s="117">
        <v>9</v>
      </c>
      <c r="D47" s="118">
        <f t="shared" si="6"/>
        <v>39.875</v>
      </c>
      <c r="E47" s="120">
        <f t="shared" si="4"/>
        <v>39.875</v>
      </c>
      <c r="F47" s="119">
        <v>40</v>
      </c>
      <c r="G47" s="119" t="s">
        <v>233</v>
      </c>
      <c r="H47" s="119" t="s">
        <v>233</v>
      </c>
      <c r="I47" s="119" t="s">
        <v>233</v>
      </c>
      <c r="J47" s="119" t="s">
        <v>233</v>
      </c>
      <c r="K47" s="119" t="s">
        <v>233</v>
      </c>
      <c r="L47" s="119">
        <v>43</v>
      </c>
      <c r="M47" s="119" t="s">
        <v>233</v>
      </c>
      <c r="N47" s="119">
        <v>35</v>
      </c>
      <c r="O47" s="119">
        <v>40</v>
      </c>
      <c r="P47" s="119">
        <v>40</v>
      </c>
      <c r="Q47" s="120">
        <f>VLOOKUP($A47,'[1]2024 Sign Ups'!$A$2:$T$101,3,FALSE)</f>
        <v>4.4750000000000014</v>
      </c>
      <c r="R47" s="120">
        <f>AVERAGE(SMALL((D47:F47),{1,2,3}))-$E$1</f>
        <v>4.5166666666666657</v>
      </c>
      <c r="S47" s="120">
        <f>AVERAGE(SMALL(($D47:G47),{1,2,3}))-35.4</f>
        <v>4.5166666666666657</v>
      </c>
      <c r="T47" s="120">
        <f>AVERAGE(SMALL((D47:H47),{1,2,3}))-$E$1</f>
        <v>4.5166666666666657</v>
      </c>
      <c r="U47" s="120">
        <f>AVERAGE(SMALL((D47:I47),{1,2,3}))-$E$1</f>
        <v>4.5166666666666657</v>
      </c>
      <c r="V47" s="120">
        <f>AVERAGE(SMALL(($D47:J47),{1,2,3}))-$E$1</f>
        <v>4.5166666666666657</v>
      </c>
      <c r="W47" s="120">
        <f>AVERAGE(SMALL(($D47:K47),{1,2,3}))-$E$1</f>
        <v>4.5166666666666657</v>
      </c>
      <c r="X47" s="120">
        <f>AVERAGE(SMALL(($D47:L47),{1,2,3,4}))-$E$1</f>
        <v>5.2875000000000014</v>
      </c>
      <c r="Y47" s="120">
        <f>AVERAGE(SMALL(($D47:M47),{1,2,3,4}))-$E$1</f>
        <v>5.2875000000000014</v>
      </c>
      <c r="Z47" s="120">
        <f>AVERAGE(SMALL(($D47:N47),{1,2,3,4}))-$E$1</f>
        <v>3.2875000000000014</v>
      </c>
      <c r="AA47" s="120">
        <f>AVERAGE(SMALL(($E47:O47),{1,2,3,4}))-35.4</f>
        <v>3.3187500000000014</v>
      </c>
      <c r="AB47" s="120">
        <f>AVERAGE(SMALL(($E47:P47),{1,2,3,4}))-35.4</f>
        <v>3.3187500000000014</v>
      </c>
      <c r="AC47" s="121">
        <f t="shared" si="5"/>
        <v>5</v>
      </c>
      <c r="AD47" s="122">
        <v>2</v>
      </c>
    </row>
    <row r="48" spans="1:30" ht="15.75" x14ac:dyDescent="0.25">
      <c r="A48" s="30" t="s">
        <v>108</v>
      </c>
      <c r="B48" s="117" t="str">
        <f>INDEX('[1]2024 Sign Ups'!$B$2:$B$101,MATCH(A48,'[1]2024 Sign Ups'!$A$2:$A$101,0))</f>
        <v>Y</v>
      </c>
      <c r="C48" s="117">
        <v>6</v>
      </c>
      <c r="D48" s="118">
        <f t="shared" si="6"/>
        <v>41.5</v>
      </c>
      <c r="E48" s="118">
        <f t="shared" si="4"/>
        <v>41.5</v>
      </c>
      <c r="F48" s="119">
        <v>41</v>
      </c>
      <c r="G48" s="119">
        <v>39</v>
      </c>
      <c r="H48" s="119">
        <v>44</v>
      </c>
      <c r="I48" s="119">
        <v>40</v>
      </c>
      <c r="J48" s="119">
        <v>36</v>
      </c>
      <c r="K48" s="119">
        <v>37</v>
      </c>
      <c r="L48" s="119">
        <v>41</v>
      </c>
      <c r="M48" s="119" t="s">
        <v>233</v>
      </c>
      <c r="N48" s="119" t="s">
        <v>233</v>
      </c>
      <c r="O48" s="119">
        <v>43</v>
      </c>
      <c r="P48" s="119">
        <v>38</v>
      </c>
      <c r="Q48" s="120">
        <f>VLOOKUP($A48,'[1]2024 Sign Ups'!$A$2:$T$101,3,FALSE)</f>
        <v>6.1000000000000014</v>
      </c>
      <c r="R48" s="120">
        <f>AVERAGE(SMALL((D48:F48),{1,2,3}))-$E$1</f>
        <v>5.9333333333333371</v>
      </c>
      <c r="S48" s="120">
        <f>AVERAGE(SMALL(($D48:G48),{1,2,3,4}))-35.4</f>
        <v>5.3500000000000014</v>
      </c>
      <c r="T48" s="120">
        <f>AVERAGE(SMALL((D48:H48),{1,2,3,4}))-35.4</f>
        <v>5.3500000000000014</v>
      </c>
      <c r="U48" s="120">
        <f>AVERAGE(SMALL(($E48:I48),{1,2,3,4}))-35.4</f>
        <v>4.9750000000000014</v>
      </c>
      <c r="V48" s="120">
        <f>AVERAGE(SMALL(($E48:J48),{1,2,3,4}))-35.4</f>
        <v>3.6000000000000014</v>
      </c>
      <c r="W48" s="120">
        <f>AVERAGE(SMALL(($F48:K48),{1,2,3,4}))-35.4</f>
        <v>2.6000000000000014</v>
      </c>
      <c r="X48" s="120">
        <f>AVERAGE(SMALL(($E48:L48),{1,2,3,4,5}))-35.4</f>
        <v>3.2000000000000028</v>
      </c>
      <c r="Y48" s="120">
        <f>AVERAGE(SMALL(($F48:M48),{1,2,3,4,5}))-35.4</f>
        <v>3.2000000000000028</v>
      </c>
      <c r="Z48" s="120">
        <f>AVERAGE(SMALL(($F48:N48),{1,2,3,4,5}))-35.4</f>
        <v>3.2000000000000028</v>
      </c>
      <c r="AA48" s="120">
        <f>AVERAGE(SMALL(($F48:O48),{1,2,3,4,5}))-35.4</f>
        <v>3.2000000000000028</v>
      </c>
      <c r="AB48" s="120">
        <f>AVERAGE(SMALL(($F48:P48),{1,2,3,4,5}))-35.4</f>
        <v>2.6000000000000014</v>
      </c>
      <c r="AC48" s="121">
        <f t="shared" si="5"/>
        <v>9</v>
      </c>
      <c r="AD48" s="122">
        <v>2</v>
      </c>
    </row>
    <row r="49" spans="1:30" ht="15.75" x14ac:dyDescent="0.25">
      <c r="A49" s="30" t="s">
        <v>125</v>
      </c>
      <c r="B49" s="117" t="str">
        <f>INDEX('[1]2024 Sign Ups'!$B$2:$B$101,MATCH(A49,'[1]2024 Sign Ups'!$A$2:$A$101,0))</f>
        <v>Y</v>
      </c>
      <c r="C49" s="117">
        <v>9</v>
      </c>
      <c r="D49" s="118">
        <f t="shared" si="6"/>
        <v>44.428571428571431</v>
      </c>
      <c r="E49" s="118">
        <f t="shared" si="4"/>
        <v>44.428571428571431</v>
      </c>
      <c r="F49" s="119">
        <v>45</v>
      </c>
      <c r="G49" s="119" t="s">
        <v>233</v>
      </c>
      <c r="H49" s="119">
        <v>43</v>
      </c>
      <c r="I49" s="119" t="s">
        <v>233</v>
      </c>
      <c r="J49" s="119">
        <v>43</v>
      </c>
      <c r="K49" s="119">
        <v>45</v>
      </c>
      <c r="L49" s="119" t="s">
        <v>233</v>
      </c>
      <c r="M49" s="119">
        <v>47</v>
      </c>
      <c r="N49" s="119">
        <v>41</v>
      </c>
      <c r="O49" s="119">
        <v>48</v>
      </c>
      <c r="P49" s="119">
        <v>45</v>
      </c>
      <c r="Q49" s="120">
        <f>VLOOKUP($A49,'[1]2024 Sign Ups'!$A$2:$T$101,3,FALSE)</f>
        <v>9.028571428571432</v>
      </c>
      <c r="R49" s="120">
        <f>AVERAGE(SMALL((D49:F49),{1,2,3}))-$E$1</f>
        <v>9.2190476190476218</v>
      </c>
      <c r="S49" s="120">
        <f>AVERAGE(SMALL(($D49:G49),{1,2,3}))-35.4</f>
        <v>9.2190476190476218</v>
      </c>
      <c r="T49" s="120">
        <f>AVERAGE(SMALL((D49:H49),{1,2,3,4}))-35.4</f>
        <v>8.8142857142857167</v>
      </c>
      <c r="U49" s="120">
        <f>AVERAGE(SMALL(($D49:I49),{1,2,3,4}))-35.4</f>
        <v>8.8142857142857167</v>
      </c>
      <c r="V49" s="120">
        <f>AVERAGE(SMALL(($D49:J49),{1,2,3,4}))-35.4</f>
        <v>8.3142857142857238</v>
      </c>
      <c r="W49" s="120">
        <f>AVERAGE(SMALL(($E49:K49),{1,2,3,4}))-35.4</f>
        <v>8.4571428571428626</v>
      </c>
      <c r="X49" s="120">
        <f>AVERAGE(SMALL(($E49:L49),{1,2,3,4}))-35.4</f>
        <v>8.4571428571428626</v>
      </c>
      <c r="Y49" s="120">
        <f>AVERAGE(SMALL(($E49:M49),{1,2,3,4}))-$E$1</f>
        <v>8.4571428571428626</v>
      </c>
      <c r="Z49" s="120">
        <f>AVERAGE(SMALL(($F49:M49),{1,2,3,4}))-35.4</f>
        <v>8.6000000000000014</v>
      </c>
      <c r="AA49" s="120">
        <f>AVERAGE(SMALL(($F49:O49),{1,2,3,4,5}))-35.4</f>
        <v>8</v>
      </c>
      <c r="AB49" s="120">
        <f>AVERAGE(SMALL(($F49:P49),{1,2,3,4,5}))-35.4</f>
        <v>8</v>
      </c>
      <c r="AC49" s="121">
        <f t="shared" si="5"/>
        <v>8</v>
      </c>
      <c r="AD49" s="122">
        <v>2</v>
      </c>
    </row>
    <row r="50" spans="1:30" ht="15.75" x14ac:dyDescent="0.25">
      <c r="A50" s="30" t="s">
        <v>127</v>
      </c>
      <c r="B50" s="117" t="str">
        <f>INDEX('[1]2024 Sign Ups'!$B$2:$B$101,MATCH(A50,'[1]2024 Sign Ups'!$A$2:$A$101,0))</f>
        <v>Y</v>
      </c>
      <c r="C50" s="117">
        <v>9</v>
      </c>
      <c r="D50" s="118">
        <f t="shared" si="6"/>
        <v>49.714285714285715</v>
      </c>
      <c r="E50" s="118">
        <f t="shared" si="4"/>
        <v>49.714285714285715</v>
      </c>
      <c r="F50" s="119">
        <v>53</v>
      </c>
      <c r="G50" s="119">
        <v>57</v>
      </c>
      <c r="H50" s="119">
        <v>52</v>
      </c>
      <c r="I50" s="119">
        <v>54</v>
      </c>
      <c r="J50" s="119" t="s">
        <v>233</v>
      </c>
      <c r="K50" s="119">
        <v>53</v>
      </c>
      <c r="L50" s="119">
        <v>49</v>
      </c>
      <c r="M50" s="119">
        <v>52</v>
      </c>
      <c r="N50" s="119" t="s">
        <v>233</v>
      </c>
      <c r="O50" s="119">
        <v>59</v>
      </c>
      <c r="P50" s="119">
        <v>47</v>
      </c>
      <c r="Q50" s="120">
        <f>VLOOKUP($A50,'[1]2024 Sign Ups'!$A$2:$T$101,3,FALSE)</f>
        <v>14.314285714285717</v>
      </c>
      <c r="R50" s="120">
        <f>AVERAGE(SMALL((D50:F50),{1,2,3}))-$E$1</f>
        <v>15.409523809523819</v>
      </c>
      <c r="S50" s="120">
        <f>AVERAGE(SMALL(($D50:G50),{1,2,3,4}))-35.4</f>
        <v>16.957142857142863</v>
      </c>
      <c r="T50" s="120">
        <f>AVERAGE(SMALL((D50:H50),{1,2,3,4}))-35.4</f>
        <v>15.707142857142863</v>
      </c>
      <c r="U50" s="120">
        <f>AVERAGE(SMALL(($E50:I50),{1,2,3,4}))-35.4</f>
        <v>16.778571428571432</v>
      </c>
      <c r="V50" s="120">
        <f>AVERAGE(SMALL(($E50:J50),{1,2,3,4}))-35.4</f>
        <v>16.778571428571432</v>
      </c>
      <c r="W50" s="120">
        <f>AVERAGE(SMALL(($E50:K50),{1,2,3,4}))-35.4</f>
        <v>16.528571428571432</v>
      </c>
      <c r="X50" s="120">
        <f>AVERAGE(SMALL(($F50:L50),{1,2,3,4}))-35.4</f>
        <v>16.350000000000001</v>
      </c>
      <c r="Y50" s="120">
        <f>AVERAGE(SMALL(($F50:M50),{1,2,3,4,5}))-35.4</f>
        <v>16.399999999999999</v>
      </c>
      <c r="Z50" s="120">
        <f>AVERAGE(SMALL(($F50:N50),{1,2,3,4,5}))-35.4</f>
        <v>16.399999999999999</v>
      </c>
      <c r="AA50" s="120">
        <f>AVERAGE(SMALL(($F50:O50),{1,2,3,4,5}))-35.4</f>
        <v>16.399999999999999</v>
      </c>
      <c r="AB50" s="120">
        <f>AVERAGE(SMALL(($F50:P50),{1,2,3,4,5}))-35.4</f>
        <v>15.200000000000003</v>
      </c>
      <c r="AC50" s="121">
        <f t="shared" si="5"/>
        <v>9</v>
      </c>
      <c r="AD50" s="122">
        <v>2</v>
      </c>
    </row>
    <row r="51" spans="1:30" ht="15.75" x14ac:dyDescent="0.25">
      <c r="A51" s="30" t="s">
        <v>71</v>
      </c>
      <c r="B51" s="117" t="str">
        <f>INDEX('[1]2024 Sign Ups'!$B$2:$B$101,MATCH(A51,'[1]2024 Sign Ups'!$A$2:$A$101,0))</f>
        <v>New</v>
      </c>
      <c r="C51" s="117">
        <v>2</v>
      </c>
      <c r="D51" s="118">
        <f>AVERAGE(F51:G51)</f>
        <v>47</v>
      </c>
      <c r="E51" s="118">
        <f t="shared" si="4"/>
        <v>47</v>
      </c>
      <c r="F51" s="119">
        <v>48</v>
      </c>
      <c r="G51" s="119">
        <v>46</v>
      </c>
      <c r="H51" s="119">
        <v>47</v>
      </c>
      <c r="I51" s="119">
        <v>46</v>
      </c>
      <c r="J51" s="119" t="s">
        <v>233</v>
      </c>
      <c r="K51" s="119">
        <v>42</v>
      </c>
      <c r="L51" s="119">
        <v>46</v>
      </c>
      <c r="M51" s="119" t="s">
        <v>233</v>
      </c>
      <c r="N51" s="119">
        <v>46</v>
      </c>
      <c r="O51" s="119">
        <v>50</v>
      </c>
      <c r="P51" s="119">
        <v>41</v>
      </c>
      <c r="Q51" s="120">
        <f>(F51-$E$1)*0.7</f>
        <v>8.82</v>
      </c>
      <c r="R51" s="120">
        <f>(G51-$E$1)*0.6</f>
        <v>6.36</v>
      </c>
      <c r="S51" s="120">
        <f>AVERAGE(SMALL(($D51:G51),{1,2,3,4}))-35.4</f>
        <v>11.600000000000001</v>
      </c>
      <c r="T51" s="120">
        <f>AVERAGE(SMALL((D51:H51),{1,2,3,4}))-35.4</f>
        <v>11.350000000000001</v>
      </c>
      <c r="U51" s="120">
        <f>AVERAGE(SMALL(($E51:I51),{1,2,3,4}))-35.4</f>
        <v>11.100000000000001</v>
      </c>
      <c r="V51" s="120">
        <f>AVERAGE(SMALL(($E51:J51),{1,2,3,4}))-35.4</f>
        <v>11.100000000000001</v>
      </c>
      <c r="W51" s="120">
        <f>AVERAGE(SMALL(($E51:K51),{1,2,3,4}))-35.4</f>
        <v>9.8500000000000014</v>
      </c>
      <c r="X51" s="120">
        <f>AVERAGE(SMALL(($F51:L51),{1,2,3,4}))-35.4</f>
        <v>9.6000000000000014</v>
      </c>
      <c r="Y51" s="120">
        <f>AVERAGE(SMALL(($F51:M51),{1,2,3,4}))-35.4</f>
        <v>9.6000000000000014</v>
      </c>
      <c r="Z51" s="120">
        <f>AVERAGE(SMALL(($F51:N51),{1,2,3,4,5}))-35.4</f>
        <v>9.8000000000000043</v>
      </c>
      <c r="AA51" s="120">
        <f>AVERAGE(SMALL(($F51:O51),{1,2,3,4,5}))-35.4</f>
        <v>9.8000000000000043</v>
      </c>
      <c r="AB51" s="120">
        <f>AVERAGE(SMALL(($F51:P51),{1,2,3,4,5}))-35.4</f>
        <v>8.8000000000000043</v>
      </c>
      <c r="AC51" s="121">
        <f t="shared" si="5"/>
        <v>9</v>
      </c>
      <c r="AD51" s="122">
        <v>0</v>
      </c>
    </row>
    <row r="52" spans="1:30" ht="15.75" x14ac:dyDescent="0.25">
      <c r="A52" s="30" t="s">
        <v>130</v>
      </c>
      <c r="B52" s="117" t="str">
        <f>INDEX('[1]2024 Sign Ups'!$B$2:$B$101,MATCH(A52,'[1]2024 Sign Ups'!$A$2:$A$101,0))</f>
        <v>New</v>
      </c>
      <c r="C52" s="117">
        <v>3</v>
      </c>
      <c r="D52" s="118">
        <f>AVERAGE(F52:G52)</f>
        <v>53.5</v>
      </c>
      <c r="E52" s="118">
        <f t="shared" si="4"/>
        <v>53.5</v>
      </c>
      <c r="F52" s="119">
        <v>52</v>
      </c>
      <c r="G52" s="119">
        <v>55</v>
      </c>
      <c r="H52" s="119">
        <v>51</v>
      </c>
      <c r="I52" s="119">
        <v>49</v>
      </c>
      <c r="J52" s="119">
        <v>49</v>
      </c>
      <c r="K52" s="119">
        <v>51</v>
      </c>
      <c r="L52" s="119">
        <v>48</v>
      </c>
      <c r="M52" s="119">
        <v>50</v>
      </c>
      <c r="N52" s="119">
        <v>52</v>
      </c>
      <c r="O52" s="119">
        <v>60</v>
      </c>
      <c r="P52" s="119">
        <v>48</v>
      </c>
      <c r="Q52" s="120">
        <f>(F52-$E$1)*0.7</f>
        <v>11.620000000000001</v>
      </c>
      <c r="R52" s="120">
        <f>(G52-$E$1)*0.7</f>
        <v>13.72</v>
      </c>
      <c r="S52" s="120">
        <f>AVERAGE(SMALL(($D52:G52),{1,2,3,4}))-35.4</f>
        <v>18.100000000000001</v>
      </c>
      <c r="T52" s="120">
        <f>AVERAGE(SMALL((D52:H52),{1,2,3,4}))-35.4</f>
        <v>17.100000000000001</v>
      </c>
      <c r="U52" s="120">
        <f>AVERAGE(SMALL(($E52:I52),{1,2,3,4}))-35.4</f>
        <v>15.975000000000001</v>
      </c>
      <c r="V52" s="120">
        <f>AVERAGE(SMALL(($E52:J52),{1,2,3,4}))-35.4</f>
        <v>14.850000000000001</v>
      </c>
      <c r="W52" s="120">
        <f>AVERAGE(SMALL(($F52:K52),{1,2,3,4}))-35.4</f>
        <v>14.600000000000001</v>
      </c>
      <c r="X52" s="120">
        <f>AVERAGE(SMALL(($E52:L52),{1,2,3,4,5}))-35.4</f>
        <v>14.200000000000003</v>
      </c>
      <c r="Y52" s="120">
        <f>AVERAGE(SMALL(($F52:M52),{1,2,3,4,5}))-35.4</f>
        <v>14</v>
      </c>
      <c r="Z52" s="120">
        <f>AVERAGE(SMALL(($F52:N52),{1,2,3,4,5}))-35.4</f>
        <v>14</v>
      </c>
      <c r="AA52" s="120">
        <f>AVERAGE(SMALL(($F52:O52),{1,2,3,4,5}))-35.4</f>
        <v>14</v>
      </c>
      <c r="AB52" s="120">
        <f>AVERAGE(SMALL(($F52:P52),{1,2,3,4,5}))-35.4</f>
        <v>13.399999999999999</v>
      </c>
      <c r="AC52" s="121">
        <f t="shared" si="5"/>
        <v>11</v>
      </c>
      <c r="AD52" s="122">
        <v>0</v>
      </c>
    </row>
    <row r="53" spans="1:30" ht="15.75" x14ac:dyDescent="0.25">
      <c r="A53" s="30" t="s">
        <v>132</v>
      </c>
      <c r="B53" s="117" t="str">
        <f>INDEX('[1]2024 Sign Ups'!$B$2:$B$101,MATCH(A53,'[1]2024 Sign Ups'!$A$2:$A$101,0))</f>
        <v>Y</v>
      </c>
      <c r="C53" s="117">
        <v>3</v>
      </c>
      <c r="D53" s="118">
        <f>Q53+35.4</f>
        <v>46.625</v>
      </c>
      <c r="E53" s="118">
        <f t="shared" si="4"/>
        <v>46.625</v>
      </c>
      <c r="F53" s="119">
        <v>45</v>
      </c>
      <c r="G53" s="119">
        <v>47</v>
      </c>
      <c r="H53" s="119">
        <v>48</v>
      </c>
      <c r="I53" s="119">
        <v>44</v>
      </c>
      <c r="J53" s="119">
        <v>45</v>
      </c>
      <c r="K53" s="119">
        <v>44</v>
      </c>
      <c r="L53" s="119" t="s">
        <v>233</v>
      </c>
      <c r="M53" s="119">
        <v>46</v>
      </c>
      <c r="N53" s="119">
        <v>40</v>
      </c>
      <c r="O53" s="119">
        <v>48</v>
      </c>
      <c r="P53" s="119">
        <v>41</v>
      </c>
      <c r="Q53" s="120">
        <f>VLOOKUP($A53,'[1]2024 Sign Ups'!$A$2:$T$101,3,FALSE)</f>
        <v>11.225000000000001</v>
      </c>
      <c r="R53" s="120">
        <f>AVERAGE(SMALL((D53:F53),{1,2,3}))-$E$1</f>
        <v>10.683333333333337</v>
      </c>
      <c r="S53" s="120">
        <f>AVERAGE(SMALL(($D53:G53),{1,2,3,4}))-35.4</f>
        <v>10.912500000000001</v>
      </c>
      <c r="T53" s="120">
        <f>AVERAGE(SMALL((D53:H53),{1,2,3,4}))-35.4</f>
        <v>10.912500000000001</v>
      </c>
      <c r="U53" s="120">
        <f>AVERAGE(SMALL(($E53:I53),{1,2,3,4}))-35.4</f>
        <v>10.256250000000001</v>
      </c>
      <c r="V53" s="120">
        <f>AVERAGE(SMALL(($E53:J53),{1,2,3,4}))-35.4</f>
        <v>9.7562500000000014</v>
      </c>
      <c r="W53" s="120">
        <f>AVERAGE(SMALL(($F53:K53),{1,2,3,4}))-35.4</f>
        <v>9.1000000000000014</v>
      </c>
      <c r="X53" s="120">
        <f>AVERAGE(SMALL(($F53:L53),{1,2,3,4}))-35.4</f>
        <v>9.1000000000000014</v>
      </c>
      <c r="Y53" s="120">
        <f>AVERAGE(SMALL(($F53:M53),{1,2,3,4,5}))-35.4</f>
        <v>9.3999999999999986</v>
      </c>
      <c r="Z53" s="120">
        <f>AVERAGE(SMALL(($F53:N53),{1,2,3,4,5}))-35.4</f>
        <v>8.2000000000000028</v>
      </c>
      <c r="AA53" s="120">
        <f>AVERAGE(SMALL(($F53:O53),{1,2,3,4,5}))-35.4</f>
        <v>8.2000000000000028</v>
      </c>
      <c r="AB53" s="120">
        <f>AVERAGE(SMALL(($F53:P53),{1,2,3,4,5}))-35.4</f>
        <v>7.3999999999999986</v>
      </c>
      <c r="AC53" s="121">
        <f t="shared" si="5"/>
        <v>10</v>
      </c>
      <c r="AD53" s="122">
        <v>2</v>
      </c>
    </row>
    <row r="54" spans="1:30" ht="15.75" x14ac:dyDescent="0.25">
      <c r="A54" s="30" t="s">
        <v>89</v>
      </c>
      <c r="B54" s="117" t="str">
        <f>INDEX('[1]2024 Sign Ups'!$B$2:$B$101,MATCH(A54,'[1]2024 Sign Ups'!$A$2:$A$101,0))</f>
        <v>Y</v>
      </c>
      <c r="C54" s="117">
        <v>2</v>
      </c>
      <c r="D54" s="118">
        <f>Q54+35.4</f>
        <v>46.625</v>
      </c>
      <c r="E54" s="118">
        <f t="shared" si="4"/>
        <v>46.625</v>
      </c>
      <c r="F54" s="119">
        <v>48</v>
      </c>
      <c r="G54" s="119">
        <v>45</v>
      </c>
      <c r="H54" s="119">
        <v>44</v>
      </c>
      <c r="I54" s="119" t="s">
        <v>233</v>
      </c>
      <c r="J54" s="119" t="s">
        <v>233</v>
      </c>
      <c r="K54" s="119">
        <v>49</v>
      </c>
      <c r="L54" s="119" t="s">
        <v>233</v>
      </c>
      <c r="M54" s="119" t="s">
        <v>233</v>
      </c>
      <c r="N54" s="119">
        <v>43</v>
      </c>
      <c r="O54" s="119">
        <v>48</v>
      </c>
      <c r="P54" s="119">
        <v>52</v>
      </c>
      <c r="Q54" s="120">
        <f>VLOOKUP($A54,'[1]2024 Sign Ups'!$A$2:$T$101,3,FALSE)</f>
        <v>11.225000000000001</v>
      </c>
      <c r="R54" s="120">
        <f>AVERAGE(SMALL((D54:F54),{1,2,3}))-$E$1</f>
        <v>11.683333333333337</v>
      </c>
      <c r="S54" s="120">
        <f>AVERAGE(SMALL(($D54:G54),{1,2,3,4}))-35.4</f>
        <v>11.162500000000001</v>
      </c>
      <c r="T54" s="120">
        <f>AVERAGE(SMALL((D54:H54),{1,2,3,4}))-35.4</f>
        <v>10.162500000000001</v>
      </c>
      <c r="U54" s="120">
        <f>AVERAGE(SMALL(($D54:I54),{1,2,3,4}))-35.4</f>
        <v>10.162500000000001</v>
      </c>
      <c r="V54" s="120">
        <f>AVERAGE(SMALL(($D54:J54),{1,2,3,4}))-35.4</f>
        <v>10.162500000000001</v>
      </c>
      <c r="W54" s="120">
        <f>AVERAGE(SMALL(($E54:K54),{1,2,3,4}))-35.4</f>
        <v>10.506250000000001</v>
      </c>
      <c r="X54" s="120">
        <f>AVERAGE(SMALL(($E54:L54),{1,2,3,4}))-35.4</f>
        <v>10.506250000000001</v>
      </c>
      <c r="Y54" s="120">
        <f>AVERAGE(SMALL(($E54:M54),{1,2,3,4}))-$E$1</f>
        <v>10.506250000000001</v>
      </c>
      <c r="Z54" s="120">
        <f>AVERAGE(SMALL(($E54:N54),{1,2,3,4}))-35.4</f>
        <v>9.2562500000000014</v>
      </c>
      <c r="AA54" s="120">
        <f>AVERAGE(SMALL(($F54:O54),{1,2,3,4}))-35.4</f>
        <v>9.6000000000000014</v>
      </c>
      <c r="AB54" s="120">
        <f>AVERAGE(SMALL(($F54:P54),{1,2,3,4,5}))-35.4</f>
        <v>10.200000000000003</v>
      </c>
      <c r="AC54" s="121">
        <f t="shared" si="5"/>
        <v>7</v>
      </c>
      <c r="AD54" s="122">
        <v>2</v>
      </c>
    </row>
    <row r="55" spans="1:30" ht="15.75" x14ac:dyDescent="0.25">
      <c r="A55" s="30" t="s">
        <v>124</v>
      </c>
      <c r="B55" s="117" t="str">
        <f>INDEX('[1]2024 Sign Ups'!$B$2:$B$101,MATCH(A55,'[1]2024 Sign Ups'!$A$2:$A$101,0))</f>
        <v>New</v>
      </c>
      <c r="C55" s="117">
        <v>9</v>
      </c>
      <c r="D55" s="118">
        <f>AVERAGE(F55:G55)</f>
        <v>48</v>
      </c>
      <c r="E55" s="118">
        <f t="shared" si="4"/>
        <v>48</v>
      </c>
      <c r="F55" s="119">
        <v>44</v>
      </c>
      <c r="G55" s="119">
        <v>52</v>
      </c>
      <c r="H55" s="119" t="s">
        <v>233</v>
      </c>
      <c r="I55" s="119" t="s">
        <v>233</v>
      </c>
      <c r="J55" s="119">
        <v>55</v>
      </c>
      <c r="K55" s="119">
        <v>51</v>
      </c>
      <c r="L55" s="119" t="s">
        <v>233</v>
      </c>
      <c r="M55" s="119">
        <v>51</v>
      </c>
      <c r="N55" s="119" t="s">
        <v>233</v>
      </c>
      <c r="O55" s="119">
        <v>44</v>
      </c>
      <c r="P55" s="119">
        <v>40</v>
      </c>
      <c r="Q55" s="120">
        <f>(F55-$E$1)*0.6</f>
        <v>5.160000000000001</v>
      </c>
      <c r="R55" s="120">
        <f>(G55-$E$1)*0.7</f>
        <v>11.620000000000001</v>
      </c>
      <c r="S55" s="120">
        <f>AVERAGE(SMALL(($D55:G55),{1,2,3,4}))-35.4</f>
        <v>12.600000000000001</v>
      </c>
      <c r="T55" s="120">
        <f>AVERAGE(SMALL((D55:H55),{1,2,3,4}))-35.4</f>
        <v>12.600000000000001</v>
      </c>
      <c r="U55" s="120">
        <f>AVERAGE(SMALL(($D55:I55),{1,2,3,4}))-35.4</f>
        <v>12.600000000000001</v>
      </c>
      <c r="V55" s="120">
        <f>AVERAGE(SMALL(($D55:J55),{1,2,3,4}))-35.4</f>
        <v>12.600000000000001</v>
      </c>
      <c r="W55" s="120">
        <f>AVERAGE(SMALL(($E55:K55),{1,2,3,4}))-35.4</f>
        <v>13.350000000000001</v>
      </c>
      <c r="X55" s="120">
        <f>AVERAGE(SMALL(($E55:L55),{1,2,3,4}))-35.4</f>
        <v>13.350000000000001</v>
      </c>
      <c r="Y55" s="120">
        <f>AVERAGE(SMALL(($E55:M55),{1,2,3,4}))-$E$1</f>
        <v>13.100000000000001</v>
      </c>
      <c r="Z55" s="120">
        <f>AVERAGE(SMALL(($E55:N55),{1,2,3,4}))-35.4</f>
        <v>13.100000000000001</v>
      </c>
      <c r="AA55" s="120">
        <f>AVERAGE(SMALL(($F55:O55),{1,2,3,4}))-35.4</f>
        <v>12.100000000000001</v>
      </c>
      <c r="AB55" s="120">
        <f>AVERAGE(SMALL(($F55:P55),{1,2,3,4,5}))-35.4</f>
        <v>10.600000000000001</v>
      </c>
      <c r="AC55" s="121">
        <f t="shared" si="5"/>
        <v>7</v>
      </c>
      <c r="AD55" s="122">
        <v>0</v>
      </c>
    </row>
    <row r="56" spans="1:30" ht="15.75" x14ac:dyDescent="0.25">
      <c r="A56" s="30" t="s">
        <v>136</v>
      </c>
      <c r="B56" s="117" t="str">
        <f>INDEX('[1]2024 Sign Ups'!$B$2:$B$101,MATCH(A56,'[1]2024 Sign Ups'!$A$2:$A$101,0))</f>
        <v>Y</v>
      </c>
      <c r="C56" s="117">
        <v>3</v>
      </c>
      <c r="D56" s="118">
        <f t="shared" ref="D56:D62" si="7">Q56+35.4</f>
        <v>40.75</v>
      </c>
      <c r="E56" s="118">
        <f t="shared" si="4"/>
        <v>40.75</v>
      </c>
      <c r="F56" s="119" t="s">
        <v>233</v>
      </c>
      <c r="G56" s="119">
        <v>44</v>
      </c>
      <c r="H56" s="119">
        <v>43</v>
      </c>
      <c r="I56" s="119">
        <v>43</v>
      </c>
      <c r="J56" s="119">
        <v>42</v>
      </c>
      <c r="K56" s="119">
        <v>40</v>
      </c>
      <c r="L56" s="119">
        <v>39</v>
      </c>
      <c r="M56" s="119" t="s">
        <v>233</v>
      </c>
      <c r="N56" s="119">
        <v>39</v>
      </c>
      <c r="O56" s="119" t="s">
        <v>233</v>
      </c>
      <c r="P56" s="119">
        <v>37</v>
      </c>
      <c r="Q56" s="120">
        <f>VLOOKUP($A56,'[1]2024 Sign Ups'!$A$2:$T$101,3,FALSE)</f>
        <v>5.3500000000000014</v>
      </c>
      <c r="R56" s="120">
        <f>AVERAGE(SMALL((D56:F56),{1,2}))-$E$1</f>
        <v>5.3500000000000014</v>
      </c>
      <c r="S56" s="120">
        <f>AVERAGE(SMALL(($D56:G56),{1,2,3}))-35.4</f>
        <v>6.4333333333333371</v>
      </c>
      <c r="T56" s="120">
        <f>AVERAGE(SMALL((D56:H56),{1,2,3,4}))-35.4</f>
        <v>6.7250000000000014</v>
      </c>
      <c r="U56" s="120">
        <f>AVERAGE(SMALL(($D56:I56),{1,2,3,4}))-35.4</f>
        <v>6.4750000000000014</v>
      </c>
      <c r="V56" s="120">
        <f>AVERAGE(SMALL(($E56:J56),{1,2,3,4}))-35.4</f>
        <v>6.7875000000000014</v>
      </c>
      <c r="W56" s="120">
        <f>AVERAGE(SMALL(($E56:K56),{1,2,3,4}))-35.4</f>
        <v>6.0375000000000014</v>
      </c>
      <c r="X56" s="120">
        <f>AVERAGE(SMALL(($F56:L56),{1,2,3,4}))-35.4</f>
        <v>5.6000000000000014</v>
      </c>
      <c r="Y56" s="120">
        <f>AVERAGE(SMALL(($E56:M56),{1,2,3,4}))-$E$1</f>
        <v>5.0375000000000014</v>
      </c>
      <c r="Z56" s="120">
        <f>AVERAGE(SMALL(($F56:N56),{1,2,3,4,5}))-35.4</f>
        <v>5.2000000000000028</v>
      </c>
      <c r="AA56" s="120">
        <f>AVERAGE(SMALL(($F56:O56),{1,2,3,4,5}))-35.4</f>
        <v>5.2000000000000028</v>
      </c>
      <c r="AB56" s="120">
        <f>AVERAGE(SMALL(($F56:P56),{1,2,3,4,5}))-35.4</f>
        <v>4</v>
      </c>
      <c r="AC56" s="121">
        <f t="shared" si="5"/>
        <v>8</v>
      </c>
      <c r="AD56" s="122">
        <v>2</v>
      </c>
    </row>
    <row r="57" spans="1:30" ht="15.75" x14ac:dyDescent="0.25">
      <c r="A57" s="30" t="s">
        <v>137</v>
      </c>
      <c r="B57" s="117" t="str">
        <f>INDEX('[1]2024 Sign Ups'!$B$2:$B$101,MATCH(A57,'[1]2024 Sign Ups'!$A$2:$A$101,0))</f>
        <v>Y</v>
      </c>
      <c r="C57" s="117">
        <v>10</v>
      </c>
      <c r="D57" s="118">
        <f t="shared" si="7"/>
        <v>41.625</v>
      </c>
      <c r="E57" s="118">
        <f t="shared" si="4"/>
        <v>41.625</v>
      </c>
      <c r="F57" s="119">
        <v>45</v>
      </c>
      <c r="G57" s="119">
        <v>43</v>
      </c>
      <c r="H57" s="119">
        <v>38</v>
      </c>
      <c r="I57" s="119">
        <v>45</v>
      </c>
      <c r="J57" s="119">
        <v>44</v>
      </c>
      <c r="K57" s="119" t="s">
        <v>233</v>
      </c>
      <c r="L57" s="119">
        <v>45</v>
      </c>
      <c r="M57" s="119" t="s">
        <v>233</v>
      </c>
      <c r="N57" s="119" t="s">
        <v>233</v>
      </c>
      <c r="O57" s="119">
        <v>46</v>
      </c>
      <c r="P57" s="119" t="s">
        <v>233</v>
      </c>
      <c r="Q57" s="120">
        <f>VLOOKUP($A57,'[1]2024 Sign Ups'!$A$2:$T$101,3,FALSE)</f>
        <v>6.2250000000000014</v>
      </c>
      <c r="R57" s="120">
        <f>AVERAGE(SMALL((D57:F57),{1,2,3}))-$E$1</f>
        <v>7.3500000000000014</v>
      </c>
      <c r="S57" s="120">
        <f>AVERAGE(SMALL(($D57:G57),{1,2,3,4}))-35.4</f>
        <v>7.4125000000000014</v>
      </c>
      <c r="T57" s="120">
        <f>AVERAGE(SMALL((D57:H57),{1,2,3,4}))-35.4</f>
        <v>5.6625000000000014</v>
      </c>
      <c r="U57" s="120">
        <f>AVERAGE(SMALL(($E57:I57),{1,2,3,4}))-35.4</f>
        <v>6.5062500000000014</v>
      </c>
      <c r="V57" s="120">
        <f>AVERAGE(SMALL(($E57:J57),{1,2,3,4}))-35.4</f>
        <v>6.2562500000000014</v>
      </c>
      <c r="W57" s="120">
        <f>AVERAGE(SMALL(($E57:K57),{1,2,3,4}))-35.4</f>
        <v>6.2562500000000014</v>
      </c>
      <c r="X57" s="120">
        <f>AVERAGE(SMALL(($F57:L57),{1,2,3,4}))-35.4</f>
        <v>7.1000000000000014</v>
      </c>
      <c r="Y57" s="120">
        <f>AVERAGE(SMALL(($F57:M57),{1,2,3,4}))-35.4</f>
        <v>7.1000000000000014</v>
      </c>
      <c r="Z57" s="120">
        <f>AVERAGE(SMALL(($F57:M57),{1,2,3,4}))-35.4</f>
        <v>7.1000000000000014</v>
      </c>
      <c r="AA57" s="120">
        <f>AVERAGE(SMALL(($F57:O57),{1,2,3,4,5}))-35.4</f>
        <v>7.6000000000000014</v>
      </c>
      <c r="AB57" s="120">
        <f>AVERAGE(SMALL(($F57:P57),{1,2,3,4,5}))-35.4</f>
        <v>7.6000000000000014</v>
      </c>
      <c r="AC57" s="121">
        <f t="shared" si="5"/>
        <v>7</v>
      </c>
      <c r="AD57" s="122">
        <v>2</v>
      </c>
    </row>
    <row r="58" spans="1:30" ht="15.75" x14ac:dyDescent="0.25">
      <c r="A58" s="30" t="s">
        <v>104</v>
      </c>
      <c r="B58" s="117" t="str">
        <f>INDEX('[1]2024 Sign Ups'!$B$2:$B$101,MATCH(A58,'[1]2024 Sign Ups'!$A$2:$A$101,0))</f>
        <v>Y</v>
      </c>
      <c r="C58" s="117">
        <v>5</v>
      </c>
      <c r="D58" s="118">
        <f t="shared" si="7"/>
        <v>42.666666666666664</v>
      </c>
      <c r="E58" s="118">
        <f t="shared" si="4"/>
        <v>42.666666666666664</v>
      </c>
      <c r="F58" s="119">
        <v>44</v>
      </c>
      <c r="G58" s="119">
        <v>45</v>
      </c>
      <c r="H58" s="119">
        <v>45</v>
      </c>
      <c r="I58" s="119">
        <v>44</v>
      </c>
      <c r="J58" s="119">
        <v>47</v>
      </c>
      <c r="K58" s="119">
        <v>44</v>
      </c>
      <c r="L58" s="119" t="s">
        <v>233</v>
      </c>
      <c r="M58" s="119">
        <v>44</v>
      </c>
      <c r="N58" s="119">
        <v>53</v>
      </c>
      <c r="O58" s="119" t="s">
        <v>233</v>
      </c>
      <c r="P58" s="119">
        <v>42</v>
      </c>
      <c r="Q58" s="120">
        <f>VLOOKUP($A58,'[1]2024 Sign Ups'!$A$2:$T$101,3,FALSE)</f>
        <v>7.2666666666666657</v>
      </c>
      <c r="R58" s="120">
        <f>AVERAGE(SMALL((D58:F58),{1,2,3}))-$E$1</f>
        <v>7.7111111111111086</v>
      </c>
      <c r="S58" s="120">
        <f>AVERAGE(SMALL(($D58:G58),{1,2,3,4}))-35.4</f>
        <v>8.18333333333333</v>
      </c>
      <c r="T58" s="120">
        <f>AVERAGE(SMALL((D58:H58),{1,2,3,4}))-35.4</f>
        <v>8.18333333333333</v>
      </c>
      <c r="U58" s="120">
        <f>AVERAGE(SMALL(($E58:I58),{1,2,3,4}))-35.4</f>
        <v>8.5166666666666657</v>
      </c>
      <c r="V58" s="120">
        <f>AVERAGE(SMALL(($E58:J58),{1,2,3,4}))-35.4</f>
        <v>8.5166666666666657</v>
      </c>
      <c r="W58" s="120">
        <f>AVERAGE(SMALL(($F58:K58),{1,2,3,4}))-35.4</f>
        <v>8.8500000000000014</v>
      </c>
      <c r="X58" s="120">
        <f>AVERAGE(SMALL(($F58:L58),{1,2,3,4}))-35.4</f>
        <v>8.8500000000000014</v>
      </c>
      <c r="Y58" s="120">
        <f>AVERAGE(SMALL(($F58:M58),{1,2,3,4,5}))-35.4</f>
        <v>8.8000000000000043</v>
      </c>
      <c r="Z58" s="120">
        <f>AVERAGE(SMALL(($F58:N58),{1,2,3,4,5}))-35.4</f>
        <v>8.8000000000000043</v>
      </c>
      <c r="AA58" s="120">
        <f>AVERAGE(SMALL(($F58:O58),{1,2,3,4,5}))-35.4</f>
        <v>8.8000000000000043</v>
      </c>
      <c r="AB58" s="120">
        <f>AVERAGE(SMALL(($F58:P58),{1,2,3,4,5}))-35.4</f>
        <v>8.2000000000000028</v>
      </c>
      <c r="AC58" s="121">
        <f t="shared" si="5"/>
        <v>9</v>
      </c>
      <c r="AD58" s="122">
        <v>2</v>
      </c>
    </row>
    <row r="59" spans="1:30" ht="15.75" x14ac:dyDescent="0.25">
      <c r="A59" s="30" t="s">
        <v>57</v>
      </c>
      <c r="B59" s="117" t="str">
        <f>INDEX('[1]2024 Sign Ups'!$B$2:$B$101,MATCH(A59,'[1]2024 Sign Ups'!$A$2:$A$101,0))</f>
        <v>Y</v>
      </c>
      <c r="C59" s="117">
        <v>7</v>
      </c>
      <c r="D59" s="120">
        <f t="shared" si="7"/>
        <v>38.695</v>
      </c>
      <c r="E59" s="120">
        <f t="shared" si="4"/>
        <v>38.695</v>
      </c>
      <c r="F59" s="120" t="s">
        <v>233</v>
      </c>
      <c r="G59" s="120" t="s">
        <v>233</v>
      </c>
      <c r="H59" s="120" t="s">
        <v>233</v>
      </c>
      <c r="I59" s="120">
        <v>44</v>
      </c>
      <c r="J59" s="120">
        <v>44</v>
      </c>
      <c r="K59" s="120">
        <v>50</v>
      </c>
      <c r="L59" s="120" t="s">
        <v>233</v>
      </c>
      <c r="M59" s="120" t="s">
        <v>233</v>
      </c>
      <c r="N59" s="120" t="s">
        <v>233</v>
      </c>
      <c r="O59" s="120" t="s">
        <v>233</v>
      </c>
      <c r="P59" s="120" t="s">
        <v>233</v>
      </c>
      <c r="Q59" s="120">
        <f>VLOOKUP($A59,'[1]2024 Sign Ups'!$A$2:$T$101,3,FALSE)</f>
        <v>3.2950000000000017</v>
      </c>
      <c r="R59" s="120">
        <f>AVERAGE(SMALL((D59:F59),{1,2}))-$E$1</f>
        <v>3.2950000000000017</v>
      </c>
      <c r="S59" s="120">
        <f>AVERAGE(SMALL((D59:G59),{1,2}))-$E$1</f>
        <v>3.2950000000000017</v>
      </c>
      <c r="T59" s="120">
        <f>AVERAGE(SMALL((D59:H59),{1,2}))-$E$1</f>
        <v>3.2950000000000017</v>
      </c>
      <c r="U59" s="120">
        <f>AVERAGE(SMALL((D59:I59),{1,2,3}))-$E$1</f>
        <v>5.0633333333333326</v>
      </c>
      <c r="V59" s="120">
        <f>AVERAGE(SMALL(($D59:J59),{1,2,3,4}))-35.4</f>
        <v>5.947499999999998</v>
      </c>
      <c r="W59" s="120">
        <f>AVERAGE(SMALL(($D59:K59),{1,2,3,4}))-35.4</f>
        <v>5.947499999999998</v>
      </c>
      <c r="X59" s="120">
        <f>AVERAGE(SMALL(($D59:L59),{1,2,3,4}))-$E$1</f>
        <v>5.947499999999998</v>
      </c>
      <c r="Y59" s="120">
        <f>AVERAGE(SMALL(($D59:M59),{1,2,3,4}))-$E$1</f>
        <v>5.947499999999998</v>
      </c>
      <c r="Z59" s="120">
        <f>AVERAGE(SMALL(($D59:N59),{1,2,3,4}))-$E$1</f>
        <v>5.947499999999998</v>
      </c>
      <c r="AA59" s="120">
        <f>AVERAGE(SMALL(($D59:O59),{1,2,3,4}))-$E$1</f>
        <v>5.947499999999998</v>
      </c>
      <c r="AB59" s="120">
        <f>AVERAGE(SMALL(($D59:P59),{1,2,3,4}))-$E$1</f>
        <v>5.947499999999998</v>
      </c>
      <c r="AC59" s="121">
        <f t="shared" si="5"/>
        <v>3</v>
      </c>
      <c r="AD59" s="122">
        <v>2</v>
      </c>
    </row>
    <row r="60" spans="1:30" ht="15.75" x14ac:dyDescent="0.25">
      <c r="A60" s="30" t="s">
        <v>83</v>
      </c>
      <c r="B60" s="117" t="str">
        <f>INDEX('[1]2024 Sign Ups'!$B$2:$B$101,MATCH(A60,'[1]2024 Sign Ups'!$A$2:$A$101,0))</f>
        <v>Y</v>
      </c>
      <c r="C60" s="117">
        <v>4</v>
      </c>
      <c r="D60" s="118">
        <f t="shared" si="7"/>
        <v>43.833333333333336</v>
      </c>
      <c r="E60" s="118">
        <f t="shared" si="4"/>
        <v>43.833333333333336</v>
      </c>
      <c r="F60" s="119">
        <v>44</v>
      </c>
      <c r="G60" s="119">
        <v>45</v>
      </c>
      <c r="H60" s="119">
        <v>46</v>
      </c>
      <c r="I60" s="119">
        <v>43</v>
      </c>
      <c r="J60" s="119">
        <v>50</v>
      </c>
      <c r="K60" s="119">
        <v>45</v>
      </c>
      <c r="L60" s="119">
        <v>47</v>
      </c>
      <c r="M60" s="119">
        <v>45</v>
      </c>
      <c r="N60" s="119">
        <v>47</v>
      </c>
      <c r="O60" s="119">
        <v>50</v>
      </c>
      <c r="P60" s="119">
        <v>45</v>
      </c>
      <c r="Q60" s="120">
        <f>VLOOKUP($A60,'[1]2024 Sign Ups'!$A$2:$T$101,3,FALSE)</f>
        <v>8.4333333333333371</v>
      </c>
      <c r="R60" s="120">
        <f>AVERAGE(SMALL((D60:F60),{1,2,3}))-$E$1</f>
        <v>8.4888888888888943</v>
      </c>
      <c r="S60" s="120">
        <f>AVERAGE(SMALL(($D60:G60),{1,2,3,4}))-35.4</f>
        <v>8.7666666666666728</v>
      </c>
      <c r="T60" s="120">
        <f>AVERAGE(SMALL((D60:H60),{1,2,3,4}))-35.4</f>
        <v>8.7666666666666728</v>
      </c>
      <c r="U60" s="120">
        <f>AVERAGE(SMALL(($E60:I60),{1,2,3,4}))-35.4</f>
        <v>8.5583333333333371</v>
      </c>
      <c r="V60" s="120">
        <f>AVERAGE(SMALL(($E60:J60),{1,2,3,4}))-35.4</f>
        <v>8.5583333333333371</v>
      </c>
      <c r="W60" s="120">
        <f>AVERAGE(SMALL(($F60:K60),{1,2,3,4}))-35.4</f>
        <v>8.8500000000000014</v>
      </c>
      <c r="X60" s="120">
        <f>AVERAGE(SMALL(($E60:L60),{1,2,3,4,5}))-35.4</f>
        <v>8.7666666666666728</v>
      </c>
      <c r="Y60" s="120">
        <f>AVERAGE(SMALL(($F60:M60),{1,2,3,4,5}))-35.4</f>
        <v>9</v>
      </c>
      <c r="Z60" s="120">
        <f>AVERAGE(SMALL(($F60:N60),{1,2,3,4,5}))-35.4</f>
        <v>9</v>
      </c>
      <c r="AA60" s="120">
        <f>AVERAGE(SMALL(($F60:O60),{1,2,3,4,5}))-35.4</f>
        <v>9</v>
      </c>
      <c r="AB60" s="120">
        <f>AVERAGE(SMALL(($F60:P60),{1,2,3,4,5}))-35.4</f>
        <v>9</v>
      </c>
      <c r="AC60" s="121">
        <f t="shared" si="5"/>
        <v>11</v>
      </c>
      <c r="AD60" s="122">
        <v>2</v>
      </c>
    </row>
    <row r="61" spans="1:30" ht="15.75" x14ac:dyDescent="0.25">
      <c r="A61" s="30" t="s">
        <v>43</v>
      </c>
      <c r="B61" s="117" t="str">
        <f>INDEX('[1]2024 Sign Ups'!$B$2:$B$101,MATCH(A61,'[1]2024 Sign Ups'!$A$2:$A$101,0))</f>
        <v>Y</v>
      </c>
      <c r="C61" s="117">
        <v>1</v>
      </c>
      <c r="D61" s="118">
        <f t="shared" si="7"/>
        <v>43.666666666666664</v>
      </c>
      <c r="E61" s="118">
        <f t="shared" si="4"/>
        <v>43.666666666666664</v>
      </c>
      <c r="F61" s="119">
        <v>40</v>
      </c>
      <c r="G61" s="119">
        <v>47</v>
      </c>
      <c r="H61" s="119">
        <v>42</v>
      </c>
      <c r="I61" s="119" t="s">
        <v>233</v>
      </c>
      <c r="J61" s="119">
        <v>41</v>
      </c>
      <c r="K61" s="119">
        <v>48</v>
      </c>
      <c r="L61" s="119">
        <v>43</v>
      </c>
      <c r="M61" s="119">
        <v>45</v>
      </c>
      <c r="N61" s="119">
        <v>45</v>
      </c>
      <c r="O61" s="119">
        <v>47</v>
      </c>
      <c r="P61" s="119">
        <v>44</v>
      </c>
      <c r="Q61" s="120">
        <f>VLOOKUP($A61,'[1]2024 Sign Ups'!$A$2:$T$101,3,FALSE)</f>
        <v>8.2666666666666657</v>
      </c>
      <c r="R61" s="120">
        <f>AVERAGE(SMALL((D61:F61),{1,2,3}))-$E$1</f>
        <v>7.0444444444444372</v>
      </c>
      <c r="S61" s="120">
        <f>AVERAGE(SMALL(($D61:G61),{1,2,3,4}))-35.4</f>
        <v>8.18333333333333</v>
      </c>
      <c r="T61" s="120">
        <f>AVERAGE(SMALL((D61:H61),{1,2,3,4}))-35.4</f>
        <v>6.93333333333333</v>
      </c>
      <c r="U61" s="120">
        <f>AVERAGE(SMALL(($D61:I61),{1,2,3,4}))-35.4</f>
        <v>6.93333333333333</v>
      </c>
      <c r="V61" s="120">
        <f>AVERAGE(SMALL(($E61:J61),{1,2,3,4}))-35.4</f>
        <v>6.2666666666666657</v>
      </c>
      <c r="W61" s="120">
        <f>AVERAGE(SMALL(($E61:K61),{1,2,3,4}))-35.4</f>
        <v>6.2666666666666657</v>
      </c>
      <c r="X61" s="120">
        <f>AVERAGE(SMALL(($F61:L61),{1,2,3,4}))-35.4</f>
        <v>6.1000000000000014</v>
      </c>
      <c r="Y61" s="120">
        <f>AVERAGE(SMALL(($F61:M61),{1,2,3,4,5}))-35.4</f>
        <v>6.8000000000000043</v>
      </c>
      <c r="Z61" s="120">
        <f>AVERAGE(SMALL(($F61:N61),{1,2,3,4,5}))-35.4</f>
        <v>6.8000000000000043</v>
      </c>
      <c r="AA61" s="120">
        <f>AVERAGE(SMALL(($F61:O61),{1,2,3,4,5}))-35.4</f>
        <v>6.8000000000000043</v>
      </c>
      <c r="AB61" s="120">
        <f>AVERAGE(SMALL(($F61:P61),{1,2,3,4,5}))-35.4</f>
        <v>6.6000000000000014</v>
      </c>
      <c r="AC61" s="121">
        <f t="shared" si="5"/>
        <v>10</v>
      </c>
      <c r="AD61" s="122">
        <v>2</v>
      </c>
    </row>
    <row r="62" spans="1:30" ht="15.75" x14ac:dyDescent="0.25">
      <c r="A62" s="30" t="s">
        <v>80</v>
      </c>
      <c r="B62" s="117" t="str">
        <f>INDEX('[1]2024 Sign Ups'!$B$2:$B$101,MATCH(A62,'[1]2024 Sign Ups'!$A$2:$A$101,0))</f>
        <v>Y</v>
      </c>
      <c r="C62" s="117">
        <v>4</v>
      </c>
      <c r="D62" s="118">
        <f t="shared" si="7"/>
        <v>41.428571428571431</v>
      </c>
      <c r="E62" s="118">
        <f t="shared" si="4"/>
        <v>41.428571428571431</v>
      </c>
      <c r="F62" s="120">
        <v>46</v>
      </c>
      <c r="G62" s="120" t="s">
        <v>233</v>
      </c>
      <c r="H62" s="120">
        <v>44</v>
      </c>
      <c r="I62" s="120">
        <v>45</v>
      </c>
      <c r="J62" s="120" t="s">
        <v>233</v>
      </c>
      <c r="K62" s="120" t="s">
        <v>233</v>
      </c>
      <c r="L62" s="120">
        <v>44</v>
      </c>
      <c r="M62" s="120">
        <v>45</v>
      </c>
      <c r="N62" s="120">
        <v>43</v>
      </c>
      <c r="O62" s="120">
        <v>42</v>
      </c>
      <c r="P62" s="120">
        <v>43</v>
      </c>
      <c r="Q62" s="120">
        <f>VLOOKUP($A62,'[1]2024 Sign Ups'!$A$2:$T$101,3,FALSE)</f>
        <v>6.028571428571432</v>
      </c>
      <c r="R62" s="120">
        <f>AVERAGE(SMALL((D62:F62),{1,2,3}))-$E$1</f>
        <v>7.5523809523809575</v>
      </c>
      <c r="S62" s="120">
        <f>AVERAGE(SMALL(($D62:G62),{1,2,3}))-35.4</f>
        <v>7.5523809523809575</v>
      </c>
      <c r="T62" s="120">
        <f>AVERAGE(SMALL((D62:H62),{1,2,3,4}))-35.4</f>
        <v>7.8142857142857167</v>
      </c>
      <c r="U62" s="120">
        <f>AVERAGE(SMALL(($D62:I62),{1,2,3,4}))-35.4</f>
        <v>7.5642857142857167</v>
      </c>
      <c r="V62" s="120">
        <f>AVERAGE(SMALL(($D62:J62),{1,2,3,4}))-35.4</f>
        <v>7.5642857142857167</v>
      </c>
      <c r="W62" s="120">
        <f>AVERAGE(SMALL(($D62:K62),{1,2,3,4}))-35.4</f>
        <v>7.5642857142857167</v>
      </c>
      <c r="X62" s="120">
        <f>AVERAGE(SMALL(($E62:L62),{1,2,3,4}))-35.4</f>
        <v>8.2071428571428626</v>
      </c>
      <c r="Y62" s="120">
        <f>AVERAGE(SMALL(($E62:M62),{1,2,3,4}))-$E$1</f>
        <v>8.2071428571428626</v>
      </c>
      <c r="Z62" s="120">
        <f>AVERAGE(SMALL(($F62:M62),{1,2,3,4}))-35.4</f>
        <v>9.1000000000000014</v>
      </c>
      <c r="AA62" s="120">
        <f>AVERAGE(SMALL(($F62:O62),{1,2,3,4,5}))-35.4</f>
        <v>8.2000000000000028</v>
      </c>
      <c r="AB62" s="120">
        <f>AVERAGE(SMALL(($F62:P62),{1,2,3,4,5}))-35.4</f>
        <v>7.8000000000000043</v>
      </c>
      <c r="AC62" s="121">
        <f t="shared" si="5"/>
        <v>8</v>
      </c>
      <c r="AD62" s="122">
        <v>2</v>
      </c>
    </row>
    <row r="63" spans="1:30" ht="15.75" x14ac:dyDescent="0.25">
      <c r="A63" s="30" t="s">
        <v>85</v>
      </c>
      <c r="B63" s="117" t="str">
        <f>INDEX('[1]2024 Sign Ups'!$B$2:$B$101,MATCH(A63,'[1]2024 Sign Ups'!$A$2:$A$101,0))</f>
        <v>New</v>
      </c>
      <c r="C63" s="117">
        <v>4</v>
      </c>
      <c r="D63" s="118">
        <f>AVERAGE(F63:G63)</f>
        <v>44.5</v>
      </c>
      <c r="E63" s="118">
        <f t="shared" si="4"/>
        <v>44.5</v>
      </c>
      <c r="F63" s="119">
        <v>45</v>
      </c>
      <c r="G63" s="119">
        <v>44</v>
      </c>
      <c r="H63" s="119">
        <v>43</v>
      </c>
      <c r="I63" s="119">
        <v>42</v>
      </c>
      <c r="J63" s="119">
        <v>35</v>
      </c>
      <c r="K63" s="119">
        <v>44</v>
      </c>
      <c r="L63" s="119">
        <v>43</v>
      </c>
      <c r="M63" s="119">
        <v>41</v>
      </c>
      <c r="N63" s="119" t="s">
        <v>233</v>
      </c>
      <c r="O63" s="119">
        <v>41</v>
      </c>
      <c r="P63" s="119">
        <v>42</v>
      </c>
      <c r="Q63" s="120">
        <f>(F63-$E$1)*0.6</f>
        <v>5.7600000000000007</v>
      </c>
      <c r="R63" s="120">
        <f>(G63-$E$1)*0.6</f>
        <v>5.160000000000001</v>
      </c>
      <c r="S63" s="120">
        <f>AVERAGE(SMALL(($D63:G63),{1,2,3,4}))-35.4</f>
        <v>9.1000000000000014</v>
      </c>
      <c r="T63" s="120">
        <f>AVERAGE(SMALL((D63:H63),{1,2,3,4}))-35.4</f>
        <v>8.6000000000000014</v>
      </c>
      <c r="U63" s="120">
        <f>AVERAGE(SMALL(($E63:I63),{1,2,3,4}))-35.4</f>
        <v>7.9750000000000014</v>
      </c>
      <c r="V63" s="120">
        <f>AVERAGE(SMALL(($E63:J63),{1,2,3,4}))-35.4</f>
        <v>5.6000000000000014</v>
      </c>
      <c r="W63" s="120">
        <f>AVERAGE(SMALL(($F63:K63),{1,2,3,4}))-35.4</f>
        <v>5.6000000000000014</v>
      </c>
      <c r="X63" s="120">
        <f>AVERAGE(SMALL(($E63:L63),{1,2,3,4,5}))-35.4</f>
        <v>6</v>
      </c>
      <c r="Y63" s="120">
        <f>AVERAGE(SMALL(($F63:M63),{1,2,3,4,5}))-35.4</f>
        <v>5.3999999999999986</v>
      </c>
      <c r="Z63" s="120">
        <f>AVERAGE(SMALL(($F63:N63),{1,2,3,4,5}))-35.4</f>
        <v>5.3999999999999986</v>
      </c>
      <c r="AA63" s="120">
        <f>AVERAGE(SMALL(($F63:O63),{1,2,3,4,5}))-35.4</f>
        <v>5</v>
      </c>
      <c r="AB63" s="120">
        <f>AVERAGE(SMALL(($F63:P63),{1,2,3,4,5}))-35.4</f>
        <v>4.8000000000000043</v>
      </c>
      <c r="AC63" s="121">
        <f t="shared" si="5"/>
        <v>10</v>
      </c>
      <c r="AD63" s="122">
        <v>0</v>
      </c>
    </row>
    <row r="64" spans="1:30" ht="15.75" x14ac:dyDescent="0.25">
      <c r="A64" s="30" t="s">
        <v>84</v>
      </c>
      <c r="B64" s="117" t="str">
        <f>INDEX('[1]2024 Sign Ups'!$B$2:$B$101,MATCH(A64,'[1]2024 Sign Ups'!$A$2:$A$101,0))</f>
        <v>Y</v>
      </c>
      <c r="C64" s="117">
        <v>2</v>
      </c>
      <c r="D64" s="118">
        <f t="shared" ref="D64:D71" si="8">Q64+35.4</f>
        <v>41.166666666666664</v>
      </c>
      <c r="E64" s="118">
        <f t="shared" si="4"/>
        <v>41.166666666666664</v>
      </c>
      <c r="F64" s="120" t="s">
        <v>233</v>
      </c>
      <c r="G64" s="120">
        <v>35</v>
      </c>
      <c r="H64" s="120">
        <v>38</v>
      </c>
      <c r="I64" s="120">
        <v>39</v>
      </c>
      <c r="J64" s="120" t="s">
        <v>233</v>
      </c>
      <c r="K64" s="120" t="s">
        <v>233</v>
      </c>
      <c r="L64" s="120">
        <v>36</v>
      </c>
      <c r="M64" s="120">
        <v>38</v>
      </c>
      <c r="N64" s="120" t="s">
        <v>233</v>
      </c>
      <c r="O64" s="120">
        <v>38</v>
      </c>
      <c r="P64" s="120">
        <v>37</v>
      </c>
      <c r="Q64" s="120">
        <f>VLOOKUP($A64,'[1]2024 Sign Ups'!$A$2:$T$101,3,FALSE)</f>
        <v>5.7666666666666657</v>
      </c>
      <c r="R64" s="120">
        <f>AVERAGE(SMALL((D64:F64),{1,2}))-$E$1</f>
        <v>5.7666666666666657</v>
      </c>
      <c r="S64" s="120">
        <f>AVERAGE(SMALL(($D64:G64),{1,2,3}))-35.4</f>
        <v>3.7111111111111086</v>
      </c>
      <c r="T64" s="120">
        <f>AVERAGE(SMALL((D64:H64),{1,2,3,4}))-35.4</f>
        <v>3.43333333333333</v>
      </c>
      <c r="U64" s="120">
        <f>AVERAGE(SMALL(($D64:I64),{1,2,3,4}))-35.4</f>
        <v>2.8916666666666657</v>
      </c>
      <c r="V64" s="120">
        <f>AVERAGE(SMALL(($D64:J64),{1,2,3,4}))-35.4</f>
        <v>2.8916666666666657</v>
      </c>
      <c r="W64" s="120">
        <f>AVERAGE(SMALL(($D64:K64),{1,2,3,4}))-35.4</f>
        <v>2.8916666666666657</v>
      </c>
      <c r="X64" s="120">
        <f>AVERAGE(SMALL(($E64:L64),{1,2,3,4}))-35.4</f>
        <v>1.6000000000000014</v>
      </c>
      <c r="Y64" s="120">
        <f>AVERAGE(SMALL(($E64:M64),{1,2,3,4}))-$E$1</f>
        <v>1.3500000000000014</v>
      </c>
      <c r="Z64" s="120">
        <f>AVERAGE(SMALL(($E64:N64),{1,2,3,4}))-35.4</f>
        <v>1.3500000000000014</v>
      </c>
      <c r="AA64" s="120">
        <f>AVERAGE(SMALL(($F64:O64),{1,2,3,4}))-35.4</f>
        <v>1.3500000000000014</v>
      </c>
      <c r="AB64" s="120">
        <f>AVERAGE(SMALL(($F64:P64),{1,2,3,4,5}))-35.4</f>
        <v>1.3999999999999986</v>
      </c>
      <c r="AC64" s="121">
        <f t="shared" si="5"/>
        <v>7</v>
      </c>
      <c r="AD64" s="122">
        <v>2</v>
      </c>
    </row>
    <row r="65" spans="1:30" ht="15.75" x14ac:dyDescent="0.25">
      <c r="A65" s="30" t="s">
        <v>103</v>
      </c>
      <c r="B65" s="117" t="str">
        <f>INDEX('[1]2024 Sign Ups'!$B$2:$B$101,MATCH(A65,'[1]2024 Sign Ups'!$A$2:$A$101,0))</f>
        <v>Y</v>
      </c>
      <c r="C65" s="117">
        <v>6</v>
      </c>
      <c r="D65" s="118">
        <f t="shared" si="8"/>
        <v>40.333333333333336</v>
      </c>
      <c r="E65" s="120">
        <f t="shared" si="4"/>
        <v>40.333333333333336</v>
      </c>
      <c r="F65" s="119">
        <v>43</v>
      </c>
      <c r="G65" s="119" t="s">
        <v>233</v>
      </c>
      <c r="H65" s="119" t="s">
        <v>233</v>
      </c>
      <c r="I65" s="119" t="s">
        <v>233</v>
      </c>
      <c r="J65" s="119" t="s">
        <v>233</v>
      </c>
      <c r="K65" s="119" t="s">
        <v>233</v>
      </c>
      <c r="L65" s="119">
        <v>43</v>
      </c>
      <c r="M65" s="119" t="s">
        <v>233</v>
      </c>
      <c r="N65" s="119">
        <v>40</v>
      </c>
      <c r="O65" s="119">
        <v>41</v>
      </c>
      <c r="P65" s="119">
        <v>40</v>
      </c>
      <c r="Q65" s="120">
        <f>VLOOKUP($A65,'[1]2024 Sign Ups'!$A$2:$T$101,3,FALSE)</f>
        <v>4.9333333333333371</v>
      </c>
      <c r="R65" s="120">
        <f>AVERAGE(SMALL((D65:F65),{1,2,3}))-$E$1</f>
        <v>5.8222222222222229</v>
      </c>
      <c r="S65" s="120">
        <f>AVERAGE(SMALL(($D65:G65),{1,2,3}))-35.4</f>
        <v>5.8222222222222229</v>
      </c>
      <c r="T65" s="120">
        <f>AVERAGE(SMALL((D65:H65),{1,2,3}))-$E$1</f>
        <v>5.8222222222222229</v>
      </c>
      <c r="U65" s="120">
        <f>AVERAGE(SMALL((D65:I65),{1,2,3}))-$E$1</f>
        <v>5.8222222222222229</v>
      </c>
      <c r="V65" s="120">
        <f>AVERAGE(SMALL(($D65:J65),{1,2,3}))-$E$1</f>
        <v>5.8222222222222229</v>
      </c>
      <c r="W65" s="120">
        <f>AVERAGE(SMALL(($D65:K65),{1,2,3}))-$E$1</f>
        <v>5.8222222222222229</v>
      </c>
      <c r="X65" s="120">
        <f>AVERAGE(SMALL(($D65:L65),{1,2,3,4}))-$E$1</f>
        <v>6.2666666666666728</v>
      </c>
      <c r="Y65" s="120">
        <f>AVERAGE(SMALL(($D65:M65),{1,2,3,4}))-$E$1</f>
        <v>6.2666666666666728</v>
      </c>
      <c r="Z65" s="120">
        <f>AVERAGE(SMALL(($D65:N65),{1,2,3,4}))-$E$1</f>
        <v>5.5166666666666728</v>
      </c>
      <c r="AA65" s="120">
        <f>AVERAGE(SMALL(($E65:O65),{1,2,3,4}))-35.4</f>
        <v>5.6833333333333371</v>
      </c>
      <c r="AB65" s="120">
        <f>AVERAGE(SMALL(($E65:P65),{1,2,3,4}))-35.4</f>
        <v>4.9333333333333371</v>
      </c>
      <c r="AC65" s="121">
        <f t="shared" si="5"/>
        <v>5</v>
      </c>
      <c r="AD65" s="122">
        <v>2</v>
      </c>
    </row>
    <row r="66" spans="1:30" ht="15.75" x14ac:dyDescent="0.25">
      <c r="A66" s="30" t="s">
        <v>76</v>
      </c>
      <c r="B66" s="117" t="str">
        <f>INDEX('[1]2024 Sign Ups'!$B$2:$B$101,MATCH(A66,'[1]2024 Sign Ups'!$A$2:$A$101,0))</f>
        <v>Y</v>
      </c>
      <c r="C66" s="117">
        <v>2</v>
      </c>
      <c r="D66" s="118">
        <f t="shared" si="8"/>
        <v>43.333333333333336</v>
      </c>
      <c r="E66" s="120">
        <f t="shared" si="4"/>
        <v>43.333333333333336</v>
      </c>
      <c r="F66" s="120">
        <v>40</v>
      </c>
      <c r="G66" s="120" t="s">
        <v>233</v>
      </c>
      <c r="H66" s="120" t="s">
        <v>233</v>
      </c>
      <c r="I66" s="120">
        <v>44</v>
      </c>
      <c r="J66" s="120">
        <v>42</v>
      </c>
      <c r="K66" s="120" t="s">
        <v>233</v>
      </c>
      <c r="L66" s="120" t="s">
        <v>233</v>
      </c>
      <c r="M66" s="120" t="s">
        <v>233</v>
      </c>
      <c r="N66" s="120" t="s">
        <v>233</v>
      </c>
      <c r="O66" s="120" t="s">
        <v>233</v>
      </c>
      <c r="P66" s="120">
        <v>41</v>
      </c>
      <c r="Q66" s="120">
        <f>VLOOKUP($A66,'[1]2024 Sign Ups'!$A$2:$T$101,3,FALSE)</f>
        <v>7.9333333333333371</v>
      </c>
      <c r="R66" s="120">
        <f>AVERAGE(SMALL((D66:F66),{1,2,3}))-$E$1</f>
        <v>6.82222222222223</v>
      </c>
      <c r="S66" s="120">
        <f>AVERAGE(SMALL(($D66:G66),{1,2,3}))-35.4</f>
        <v>6.82222222222223</v>
      </c>
      <c r="T66" s="120">
        <f>AVERAGE(SMALL((D66:H66),{1,2,3}))-$E$1</f>
        <v>6.82222222222223</v>
      </c>
      <c r="U66" s="120">
        <f>AVERAGE(SMALL(($D66:I66),{1,2,3,4}))-35.4</f>
        <v>7.2666666666666728</v>
      </c>
      <c r="V66" s="120">
        <f>AVERAGE(SMALL(($D66:J66),{1,2,3,4}))-35.4</f>
        <v>6.7666666666666728</v>
      </c>
      <c r="W66" s="120">
        <f>AVERAGE(SMALL(($D66:K66),{1,2,3,4}))-35.4</f>
        <v>6.7666666666666728</v>
      </c>
      <c r="X66" s="120">
        <f>AVERAGE(SMALL(($D66:L66),{1,2,3,4}))-$E$1</f>
        <v>6.7666666666666728</v>
      </c>
      <c r="Y66" s="120">
        <f>AVERAGE(SMALL(($D66:M66),{1,2,3,4}))-$E$1</f>
        <v>6.7666666666666728</v>
      </c>
      <c r="Z66" s="120">
        <f>AVERAGE(SMALL(($D66:N66),{1,2,3,4}))-$E$1</f>
        <v>6.7666666666666728</v>
      </c>
      <c r="AA66" s="120">
        <f>AVERAGE(SMALL(($D66:O66),{1,2,3,4}))-$E$1</f>
        <v>6.7666666666666728</v>
      </c>
      <c r="AB66" s="120">
        <f>AVERAGE(SMALL(($E66:P66),{1,2,3,4}))-35.4</f>
        <v>6.1833333333333371</v>
      </c>
      <c r="AC66" s="121">
        <f t="shared" si="5"/>
        <v>4</v>
      </c>
      <c r="AD66" s="122">
        <v>2</v>
      </c>
    </row>
    <row r="67" spans="1:30" ht="15.75" x14ac:dyDescent="0.25">
      <c r="A67" s="30" t="s">
        <v>112</v>
      </c>
      <c r="B67" s="117" t="str">
        <f>INDEX('[1]2024 Sign Ups'!$B$2:$B$101,MATCH(A67,'[1]2024 Sign Ups'!$A$2:$A$101,0))</f>
        <v>Y</v>
      </c>
      <c r="C67" s="117">
        <v>5</v>
      </c>
      <c r="D67" s="118">
        <f t="shared" si="8"/>
        <v>36.375</v>
      </c>
      <c r="E67" s="118">
        <f t="shared" ref="E67:E98" si="9">D67</f>
        <v>36.375</v>
      </c>
      <c r="F67" s="119">
        <v>37</v>
      </c>
      <c r="G67" s="119">
        <v>38</v>
      </c>
      <c r="H67" s="119">
        <v>37</v>
      </c>
      <c r="I67" s="119">
        <v>38</v>
      </c>
      <c r="J67" s="119">
        <v>35</v>
      </c>
      <c r="K67" s="119">
        <v>38</v>
      </c>
      <c r="L67" s="119">
        <v>38</v>
      </c>
      <c r="M67" s="119">
        <v>38</v>
      </c>
      <c r="N67" s="119">
        <v>36</v>
      </c>
      <c r="O67" s="119">
        <v>39</v>
      </c>
      <c r="P67" s="119">
        <v>40</v>
      </c>
      <c r="Q67" s="120">
        <f>VLOOKUP($A67,'[1]2024 Sign Ups'!$A$2:$T$101,3,FALSE)</f>
        <v>0.97500000000000142</v>
      </c>
      <c r="R67" s="120">
        <f>AVERAGE(SMALL((D67:F67),{1,2,3}))-$E$1</f>
        <v>1.1833333333333371</v>
      </c>
      <c r="S67" s="120">
        <f>AVERAGE(SMALL(($D67:G67),{1,2,3,4}))-35.4</f>
        <v>1.5375000000000014</v>
      </c>
      <c r="T67" s="120">
        <f>AVERAGE(SMALL((D67:H67),{1,2,3,4}))-35.4</f>
        <v>1.2875000000000014</v>
      </c>
      <c r="U67" s="120">
        <f>AVERAGE(SMALL(($E67:I67),{1,2,3,4}))-35.4</f>
        <v>1.6937500000000014</v>
      </c>
      <c r="V67" s="120">
        <f>AVERAGE(SMALL(($E67:J67),{1,2,3,4}))-35.4</f>
        <v>0.94375000000000142</v>
      </c>
      <c r="W67" s="120">
        <f>AVERAGE(SMALL(($F67:K67),{1,2,3,4}))-35.4</f>
        <v>1.3500000000000014</v>
      </c>
      <c r="X67" s="120">
        <f>AVERAGE(SMALL(($E67:L67),{1,2,3,4,5}))-35.4</f>
        <v>1.2749999999999986</v>
      </c>
      <c r="Y67" s="120">
        <f>AVERAGE(SMALL(($F67:M67),{1,2,3,4,5}))-35.4</f>
        <v>1.6000000000000014</v>
      </c>
      <c r="Z67" s="120">
        <f>AVERAGE(SMALL(($F67:N67),{1,2,3,4,5}))-35.4</f>
        <v>1.2000000000000028</v>
      </c>
      <c r="AA67" s="120">
        <f>AVERAGE(SMALL(($F67:O67),{1,2,3,4,5}))-35.4</f>
        <v>1.2000000000000028</v>
      </c>
      <c r="AB67" s="120">
        <f>AVERAGE(SMALL(($F67:P67),{1,2,3,4,5}))-35.4</f>
        <v>1.2000000000000028</v>
      </c>
      <c r="AC67" s="121">
        <f t="shared" ref="AC67:AC100" si="10">COUNT(F67:P67)</f>
        <v>11</v>
      </c>
      <c r="AD67" s="122">
        <v>2</v>
      </c>
    </row>
    <row r="68" spans="1:30" ht="15.75" x14ac:dyDescent="0.25">
      <c r="A68" s="30" t="s">
        <v>41</v>
      </c>
      <c r="B68" s="117" t="str">
        <f>INDEX('[1]2024 Sign Ups'!$B$2:$B$101,MATCH(A68,'[1]2024 Sign Ups'!$A$2:$A$101,0))</f>
        <v>Y</v>
      </c>
      <c r="C68" s="117">
        <v>7</v>
      </c>
      <c r="D68" s="118">
        <f t="shared" si="8"/>
        <v>47.857142857142854</v>
      </c>
      <c r="E68" s="118">
        <f t="shared" si="9"/>
        <v>47.857142857142854</v>
      </c>
      <c r="F68" s="119">
        <v>49</v>
      </c>
      <c r="G68" s="119">
        <v>45</v>
      </c>
      <c r="H68" s="119">
        <v>49</v>
      </c>
      <c r="I68" s="119">
        <v>46</v>
      </c>
      <c r="J68" s="119">
        <v>44</v>
      </c>
      <c r="K68" s="119">
        <v>49</v>
      </c>
      <c r="L68" s="119">
        <v>56</v>
      </c>
      <c r="M68" s="119">
        <v>44</v>
      </c>
      <c r="N68" s="119">
        <v>47</v>
      </c>
      <c r="O68" s="119">
        <v>51</v>
      </c>
      <c r="P68" s="119">
        <v>45</v>
      </c>
      <c r="Q68" s="120">
        <f>VLOOKUP($A68,'[1]2024 Sign Ups'!$A$2:$T$101,3,FALSE)</f>
        <v>12.457142857142856</v>
      </c>
      <c r="R68" s="120">
        <f>AVERAGE(SMALL((D68:F68),{1,2,3}))-$E$1</f>
        <v>12.838095238095242</v>
      </c>
      <c r="S68" s="120">
        <f>AVERAGE(SMALL(($D68:G68),{1,2,3,4}))-35.4</f>
        <v>12.028571428571432</v>
      </c>
      <c r="T68" s="120">
        <f>AVERAGE(SMALL((D68:H68),{1,2,3,4}))-35.4</f>
        <v>12.028571428571432</v>
      </c>
      <c r="U68" s="120">
        <f>AVERAGE(SMALL(($E68:I68),{1,2,3,4}))-35.4</f>
        <v>11.564285714285717</v>
      </c>
      <c r="V68" s="120">
        <f>AVERAGE(SMALL(($E68:J68),{1,2,3,4}))-35.4</f>
        <v>10.314285714285717</v>
      </c>
      <c r="W68" s="120">
        <f>AVERAGE(SMALL(($F68:K68),{1,2,3,4}))-35.4</f>
        <v>10.600000000000001</v>
      </c>
      <c r="X68" s="120">
        <f>AVERAGE(SMALL(($E68:L68),{1,2,3,4,5}))-35.4</f>
        <v>10.971428571428575</v>
      </c>
      <c r="Y68" s="120">
        <f>AVERAGE(SMALL(($F68:M68),{1,2,3,4,5}))-35.4</f>
        <v>10.200000000000003</v>
      </c>
      <c r="Z68" s="120">
        <f>AVERAGE(SMALL(($F68:N68),{1,2,3,4,5}))-35.4</f>
        <v>9.8000000000000043</v>
      </c>
      <c r="AA68" s="120">
        <f>AVERAGE(SMALL(($F68:O68),{1,2,3,4,5}))-35.4</f>
        <v>9.8000000000000043</v>
      </c>
      <c r="AB68" s="120">
        <f>AVERAGE(SMALL(($F68:P68),{1,2,3,4,5}))-35.4</f>
        <v>9.3999999999999986</v>
      </c>
      <c r="AC68" s="121">
        <f t="shared" si="10"/>
        <v>11</v>
      </c>
      <c r="AD68" s="122">
        <v>2</v>
      </c>
    </row>
    <row r="69" spans="1:30" ht="15.75" x14ac:dyDescent="0.25">
      <c r="A69" s="59" t="s">
        <v>131</v>
      </c>
      <c r="B69" s="117" t="str">
        <f>INDEX('[1]2024 Sign Ups'!$B$2:$B$101,MATCH(A69,'[1]2024 Sign Ups'!$A$2:$A$101,0))</f>
        <v>Y</v>
      </c>
      <c r="C69" s="117">
        <v>9</v>
      </c>
      <c r="D69" s="118">
        <f t="shared" si="8"/>
        <v>39.166666666666664</v>
      </c>
      <c r="E69" s="118">
        <f t="shared" si="9"/>
        <v>39.166666666666664</v>
      </c>
      <c r="F69" s="119" t="s">
        <v>233</v>
      </c>
      <c r="G69" s="119">
        <v>40</v>
      </c>
      <c r="H69" s="119">
        <v>40</v>
      </c>
      <c r="I69" s="119" t="s">
        <v>233</v>
      </c>
      <c r="J69" s="119">
        <v>36</v>
      </c>
      <c r="K69" s="119">
        <v>41</v>
      </c>
      <c r="L69" s="119" t="s">
        <v>233</v>
      </c>
      <c r="M69" s="119">
        <v>42</v>
      </c>
      <c r="N69" s="119" t="s">
        <v>233</v>
      </c>
      <c r="O69" s="119" t="s">
        <v>233</v>
      </c>
      <c r="P69" s="119">
        <v>39</v>
      </c>
      <c r="Q69" s="120">
        <f>VLOOKUP($A69,'[1]2024 Sign Ups'!$A$2:$T$101,3,FALSE)</f>
        <v>3.7666666666666657</v>
      </c>
      <c r="R69" s="120">
        <f>AVERAGE(SMALL((D69:F69),{1,2}))-$E$1</f>
        <v>3.7666666666666657</v>
      </c>
      <c r="S69" s="120">
        <f>AVERAGE(SMALL(($D69:G69),{1,2,3}))-35.4</f>
        <v>4.0444444444444443</v>
      </c>
      <c r="T69" s="120">
        <f>AVERAGE(SMALL((D69:H69),{1,2,3,4}))-35.4</f>
        <v>4.18333333333333</v>
      </c>
      <c r="U69" s="120">
        <f>AVERAGE(SMALL(($D69:I69),{1,2,3,4}))-35.4</f>
        <v>4.18333333333333</v>
      </c>
      <c r="V69" s="120">
        <f>AVERAGE(SMALL(($D69:J69),{1,2,3,4}))-35.4</f>
        <v>3.18333333333333</v>
      </c>
      <c r="W69" s="120">
        <f>AVERAGE(SMALL(($E69:K69),{1,2,3,4}))-35.4</f>
        <v>3.3916666666666657</v>
      </c>
      <c r="X69" s="120">
        <f>AVERAGE(SMALL(($E69:L69),{1,2,3,4}))-35.4</f>
        <v>3.3916666666666657</v>
      </c>
      <c r="Y69" s="120">
        <f>AVERAGE(SMALL(($E69:M69),{1,2,3,4}))-$E$1</f>
        <v>3.3916666666666657</v>
      </c>
      <c r="Z69" s="120">
        <f>AVERAGE(SMALL(($E69:N69),{1,2,3,4}))-35.4</f>
        <v>3.3916666666666657</v>
      </c>
      <c r="AA69" s="120">
        <f>AVERAGE(SMALL(($E69:O69),{1,2,3,4}))-35.4</f>
        <v>3.3916666666666657</v>
      </c>
      <c r="AB69" s="120">
        <f>AVERAGE(SMALL(($F69:P69),{1,2,3,4}))-35.4</f>
        <v>3.3500000000000014</v>
      </c>
      <c r="AC69" s="121">
        <f t="shared" si="10"/>
        <v>6</v>
      </c>
      <c r="AD69" s="122">
        <v>2</v>
      </c>
    </row>
    <row r="70" spans="1:30" ht="15.75" x14ac:dyDescent="0.25">
      <c r="A70" s="30" t="s">
        <v>93</v>
      </c>
      <c r="B70" s="117" t="str">
        <f>INDEX('[1]2024 Sign Ups'!$B$2:$B$101,MATCH(A70,'[1]2024 Sign Ups'!$A$2:$A$101,0))</f>
        <v>Y</v>
      </c>
      <c r="C70" s="117">
        <v>4</v>
      </c>
      <c r="D70" s="120">
        <f t="shared" si="8"/>
        <v>36.125</v>
      </c>
      <c r="E70" s="120">
        <f t="shared" si="9"/>
        <v>36.125</v>
      </c>
      <c r="F70" s="120" t="s">
        <v>233</v>
      </c>
      <c r="G70" s="120" t="s">
        <v>233</v>
      </c>
      <c r="H70" s="120">
        <v>37</v>
      </c>
      <c r="I70" s="120">
        <v>35</v>
      </c>
      <c r="J70" s="120" t="s">
        <v>233</v>
      </c>
      <c r="K70" s="120" t="s">
        <v>233</v>
      </c>
      <c r="L70" s="120" t="s">
        <v>233</v>
      </c>
      <c r="M70" s="120" t="s">
        <v>233</v>
      </c>
      <c r="N70" s="120">
        <v>34</v>
      </c>
      <c r="O70" s="120" t="s">
        <v>233</v>
      </c>
      <c r="P70" s="120" t="s">
        <v>233</v>
      </c>
      <c r="Q70" s="120">
        <f>VLOOKUP($A70,'[1]2024 Sign Ups'!$A$2:$T$101,3,FALSE)</f>
        <v>0.72500000000000142</v>
      </c>
      <c r="R70" s="120">
        <f>AVERAGE(SMALL((D70:F70),{1,2}))-$E$1</f>
        <v>0.72500000000000142</v>
      </c>
      <c r="S70" s="120">
        <f>AVERAGE(SMALL((D70:G70),{1,2}))-$E$1</f>
        <v>0.72500000000000142</v>
      </c>
      <c r="T70" s="120">
        <f>AVERAGE(SMALL((D70:H70),{1,2,3}))-$E$1</f>
        <v>1.0166666666666657</v>
      </c>
      <c r="U70" s="120">
        <f>AVERAGE(SMALL(($D70:I70),{1,2,3,4}))-35.4</f>
        <v>0.66250000000000142</v>
      </c>
      <c r="V70" s="120">
        <f>AVERAGE(SMALL(($D70:J70),{1,2,3,4}))-35.4</f>
        <v>0.66250000000000142</v>
      </c>
      <c r="W70" s="120">
        <f>AVERAGE(SMALL(($D70:K70),{1,2,3,4}))-35.4</f>
        <v>0.66250000000000142</v>
      </c>
      <c r="X70" s="120">
        <f>AVERAGE(SMALL(($D70:L70),{1,2,3,4}))-$E$1</f>
        <v>0.66250000000000142</v>
      </c>
      <c r="Y70" s="120">
        <f>AVERAGE(SMALL(($D70:M70),{1,2,3,4}))-$E$1</f>
        <v>0.66250000000000142</v>
      </c>
      <c r="Z70" s="120">
        <f>AVERAGE(SMALL(($D70:N70),{1,2,3,4}))-$E$1</f>
        <v>-8.7499999999998579E-2</v>
      </c>
      <c r="AA70" s="120">
        <f>AVERAGE(SMALL(($D70:O70),{1,2,3,4}))-$E$1</f>
        <v>-8.7499999999998579E-2</v>
      </c>
      <c r="AB70" s="120">
        <f>AVERAGE(SMALL(($D70:P70),{1,2,3,4}))-$E$1</f>
        <v>-8.7499999999998579E-2</v>
      </c>
      <c r="AC70" s="121">
        <f t="shared" si="10"/>
        <v>3</v>
      </c>
      <c r="AD70" s="122">
        <v>2</v>
      </c>
    </row>
    <row r="71" spans="1:30" ht="15.75" x14ac:dyDescent="0.25">
      <c r="A71" s="30" t="s">
        <v>142</v>
      </c>
      <c r="B71" s="117" t="str">
        <f>INDEX('[1]2024 Sign Ups'!$B$2:$B$101,MATCH(A71,'[1]2024 Sign Ups'!$A$2:$A$101,0))</f>
        <v>Y</v>
      </c>
      <c r="C71" s="117">
        <v>8</v>
      </c>
      <c r="D71" s="118">
        <f t="shared" si="8"/>
        <v>45.625</v>
      </c>
      <c r="E71" s="118">
        <f t="shared" si="9"/>
        <v>45.625</v>
      </c>
      <c r="F71" s="119">
        <v>46</v>
      </c>
      <c r="G71" s="119">
        <v>50</v>
      </c>
      <c r="H71" s="119">
        <v>44</v>
      </c>
      <c r="I71" s="119">
        <v>48</v>
      </c>
      <c r="J71" s="119">
        <v>50</v>
      </c>
      <c r="K71" s="119" t="s">
        <v>233</v>
      </c>
      <c r="L71" s="119">
        <v>49</v>
      </c>
      <c r="M71" s="119">
        <v>49</v>
      </c>
      <c r="N71" s="119">
        <v>47</v>
      </c>
      <c r="O71" s="119">
        <v>51</v>
      </c>
      <c r="P71" s="119">
        <v>49</v>
      </c>
      <c r="Q71" s="120">
        <f>VLOOKUP($A71,'[1]2024 Sign Ups'!$A$2:$T$101,3,FALSE)</f>
        <v>10.225000000000001</v>
      </c>
      <c r="R71" s="120">
        <f>AVERAGE(SMALL((D71:F71),{1,2,3}))-$E$1</f>
        <v>10.350000000000001</v>
      </c>
      <c r="S71" s="120">
        <f>AVERAGE(SMALL(($D71:G71),{1,2,3,4}))-35.4</f>
        <v>11.412500000000001</v>
      </c>
      <c r="T71" s="120">
        <f>AVERAGE(SMALL((D71:H71),{1,2,3,4}))-35.4</f>
        <v>9.9125000000000014</v>
      </c>
      <c r="U71" s="120">
        <f>AVERAGE(SMALL(($E71:I71),{1,2,3,4}))-35.4</f>
        <v>10.506250000000001</v>
      </c>
      <c r="V71" s="120">
        <f>AVERAGE(SMALL(($E71:J71),{1,2,3,4}))-35.4</f>
        <v>10.506250000000001</v>
      </c>
      <c r="W71" s="120">
        <f>AVERAGE(SMALL(($E71:K71),{1,2,3,4}))-35.4</f>
        <v>10.506250000000001</v>
      </c>
      <c r="X71" s="120">
        <f>AVERAGE(SMALL(($F71:L71),{1,2,3,4}))-35.4</f>
        <v>11.350000000000001</v>
      </c>
      <c r="Y71" s="120">
        <f>AVERAGE(SMALL(($F71:M71),{1,2,3,4,5}))-35.4</f>
        <v>11.800000000000004</v>
      </c>
      <c r="Z71" s="120">
        <f>AVERAGE(SMALL(($F71:N71),{1,2,3,4,5}))-35.4</f>
        <v>11.399999999999999</v>
      </c>
      <c r="AA71" s="120">
        <f>AVERAGE(SMALL(($F71:O71),{1,2,3,4,5}))-35.4</f>
        <v>11.399999999999999</v>
      </c>
      <c r="AB71" s="120">
        <f>AVERAGE(SMALL(($F71:P71),{1,2,3,4,5}))-35.4</f>
        <v>11.399999999999999</v>
      </c>
      <c r="AC71" s="121">
        <f t="shared" si="10"/>
        <v>10</v>
      </c>
      <c r="AD71" s="122">
        <v>2</v>
      </c>
    </row>
    <row r="72" spans="1:30" ht="15.75" x14ac:dyDescent="0.25">
      <c r="A72" s="30" t="s">
        <v>116</v>
      </c>
      <c r="B72" s="117" t="str">
        <f>INDEX('[1]2024 Sign Ups'!$B$2:$B$101,MATCH(A72,'[1]2024 Sign Ups'!$A$2:$A$101,0))</f>
        <v>New</v>
      </c>
      <c r="C72" s="117">
        <v>5</v>
      </c>
      <c r="D72" s="118">
        <f>AVERAGE(F72:G72)</f>
        <v>49</v>
      </c>
      <c r="E72" s="118">
        <f t="shared" si="9"/>
        <v>49</v>
      </c>
      <c r="F72" s="119">
        <v>48</v>
      </c>
      <c r="G72" s="119">
        <v>50</v>
      </c>
      <c r="H72" s="119">
        <v>46</v>
      </c>
      <c r="I72" s="119" t="s">
        <v>233</v>
      </c>
      <c r="J72" s="119" t="s">
        <v>233</v>
      </c>
      <c r="K72" s="119">
        <v>45</v>
      </c>
      <c r="L72" s="119" t="s">
        <v>233</v>
      </c>
      <c r="M72" s="119">
        <v>45</v>
      </c>
      <c r="N72" s="119">
        <v>43</v>
      </c>
      <c r="O72" s="119" t="s">
        <v>233</v>
      </c>
      <c r="P72" s="119">
        <v>55</v>
      </c>
      <c r="Q72" s="120">
        <f>(F72-$E$1)*0.7</f>
        <v>8.82</v>
      </c>
      <c r="R72" s="120">
        <f>(G72-$E$1)*0.7</f>
        <v>10.220000000000001</v>
      </c>
      <c r="S72" s="120">
        <f>AVERAGE(SMALL(($D72:G72),{1,2,3,4}))-35.4</f>
        <v>13.600000000000001</v>
      </c>
      <c r="T72" s="120">
        <f>AVERAGE(SMALL((D72:H72),{1,2,3,4}))-35.4</f>
        <v>12.600000000000001</v>
      </c>
      <c r="U72" s="120">
        <f>AVERAGE(SMALL(($D72:I72),{1,2,3,4}))-35.4</f>
        <v>12.600000000000001</v>
      </c>
      <c r="V72" s="120">
        <f>AVERAGE(SMALL(($D72:J72),{1,2,3,4}))-35.4</f>
        <v>12.600000000000001</v>
      </c>
      <c r="W72" s="120">
        <f>AVERAGE(SMALL(($E72:K72),{1,2,3,4}))-35.4</f>
        <v>11.600000000000001</v>
      </c>
      <c r="X72" s="120">
        <f>AVERAGE(SMALL(($E72:L72),{1,2,3,4}))-35.4</f>
        <v>11.600000000000001</v>
      </c>
      <c r="Y72" s="120">
        <f>AVERAGE(SMALL(($E72:M72),{1,2,3,4}))-$E$1</f>
        <v>10.600000000000001</v>
      </c>
      <c r="Z72" s="120">
        <f>AVERAGE(SMALL(($F72:M72),{1,2,3,4}))-35.4</f>
        <v>10.600000000000001</v>
      </c>
      <c r="AA72" s="120">
        <f>AVERAGE(SMALL(($F72:O72),{1,2,3,4}))-35.4</f>
        <v>9.3500000000000014</v>
      </c>
      <c r="AB72" s="120">
        <f>AVERAGE(SMALL(($F72:P72),{1,2,3,4,5}))-35.4</f>
        <v>10</v>
      </c>
      <c r="AC72" s="121">
        <f t="shared" si="10"/>
        <v>7</v>
      </c>
      <c r="AD72" s="122">
        <v>0</v>
      </c>
    </row>
    <row r="73" spans="1:30" ht="15.75" x14ac:dyDescent="0.25">
      <c r="A73" s="51" t="s">
        <v>78</v>
      </c>
      <c r="B73" s="117" t="str">
        <f>INDEX('[1]2024 Sign Ups'!$B$2:$B$101,MATCH(A73,'[1]2024 Sign Ups'!$A$2:$A$101,0))</f>
        <v>Y</v>
      </c>
      <c r="C73" s="117">
        <v>4</v>
      </c>
      <c r="D73" s="118">
        <f>Q73+35.4</f>
        <v>40.5</v>
      </c>
      <c r="E73" s="118">
        <f t="shared" si="9"/>
        <v>40.5</v>
      </c>
      <c r="F73" s="119">
        <v>44</v>
      </c>
      <c r="G73" s="119">
        <v>43</v>
      </c>
      <c r="H73" s="119">
        <v>45</v>
      </c>
      <c r="I73" s="119">
        <v>46</v>
      </c>
      <c r="J73" s="119">
        <v>41</v>
      </c>
      <c r="K73" s="119">
        <v>44</v>
      </c>
      <c r="L73" s="119" t="s">
        <v>233</v>
      </c>
      <c r="M73" s="119">
        <v>44</v>
      </c>
      <c r="N73" s="119" t="s">
        <v>233</v>
      </c>
      <c r="O73" s="119" t="s">
        <v>233</v>
      </c>
      <c r="P73" s="119">
        <v>42</v>
      </c>
      <c r="Q73" s="120">
        <f>VLOOKUP($A73,'[1]2024 Sign Ups'!$A$2:$T$101,3,FALSE)</f>
        <v>5.1000000000000014</v>
      </c>
      <c r="R73" s="120">
        <f>AVERAGE(SMALL((D73:F73),{1,2,3}))-$E$1</f>
        <v>6.2666666666666657</v>
      </c>
      <c r="S73" s="120">
        <f>AVERAGE(SMALL(($D73:G73),{1,2,3,4}))-35.4</f>
        <v>6.6000000000000014</v>
      </c>
      <c r="T73" s="120">
        <f>AVERAGE(SMALL((D73:H73),{1,2,3,4}))-35.4</f>
        <v>6.6000000000000014</v>
      </c>
      <c r="U73" s="120">
        <f>AVERAGE(SMALL(($E73:I73),{1,2,3,4}))-35.4</f>
        <v>7.7250000000000014</v>
      </c>
      <c r="V73" s="120">
        <f>AVERAGE(SMALL(($E73:J73),{1,2,3,4}))-35.4</f>
        <v>6.7250000000000014</v>
      </c>
      <c r="W73" s="120">
        <f>AVERAGE(SMALL(($F73:K73),{1,2,3,4}))-35.4</f>
        <v>7.6000000000000014</v>
      </c>
      <c r="X73" s="120">
        <f>AVERAGE(SMALL(($F73:L73),{1,2,3,4}))-35.4</f>
        <v>7.6000000000000014</v>
      </c>
      <c r="Y73" s="120">
        <f>AVERAGE(SMALL(($F73:M73),{1,2,3,4,5}))-35.4</f>
        <v>7.8000000000000043</v>
      </c>
      <c r="Z73" s="120">
        <f>AVERAGE(SMALL(($F73:N73),{1,2,3,4,5}))-35.4</f>
        <v>7.8000000000000043</v>
      </c>
      <c r="AA73" s="120">
        <f>AVERAGE(SMALL(($F73:O73),{1,2,3,4,5}))-35.4</f>
        <v>7.8000000000000043</v>
      </c>
      <c r="AB73" s="120">
        <f>AVERAGE(SMALL(($F73:P73),{1,2,3,4,5}))-35.4</f>
        <v>7.3999999999999986</v>
      </c>
      <c r="AC73" s="121">
        <f t="shared" si="10"/>
        <v>8</v>
      </c>
      <c r="AD73" s="122">
        <v>2</v>
      </c>
    </row>
    <row r="74" spans="1:30" ht="15.75" x14ac:dyDescent="0.25">
      <c r="A74" s="30" t="s">
        <v>115</v>
      </c>
      <c r="B74" s="117" t="str">
        <f>INDEX('[1]2024 Sign Ups'!$B$2:$B$101,MATCH(A74,'[1]2024 Sign Ups'!$A$2:$A$101,0))</f>
        <v>Y</v>
      </c>
      <c r="C74" s="117">
        <v>6</v>
      </c>
      <c r="D74" s="118">
        <f>Q74+35.4</f>
        <v>45.8</v>
      </c>
      <c r="E74" s="118">
        <f t="shared" si="9"/>
        <v>45.8</v>
      </c>
      <c r="F74" s="119">
        <v>49</v>
      </c>
      <c r="G74" s="119" t="s">
        <v>233</v>
      </c>
      <c r="H74" s="119">
        <v>44</v>
      </c>
      <c r="I74" s="119" t="s">
        <v>233</v>
      </c>
      <c r="J74" s="119">
        <v>46</v>
      </c>
      <c r="K74" s="119">
        <v>51</v>
      </c>
      <c r="L74" s="119">
        <v>49</v>
      </c>
      <c r="M74" s="119">
        <v>48</v>
      </c>
      <c r="N74" s="119">
        <v>44</v>
      </c>
      <c r="O74" s="119" t="s">
        <v>233</v>
      </c>
      <c r="P74" s="119">
        <v>48</v>
      </c>
      <c r="Q74" s="120">
        <f>VLOOKUP($A74,'[1]2024 Sign Ups'!$A$2:$T$101,3,FALSE)</f>
        <v>10.399999999999999</v>
      </c>
      <c r="R74" s="120">
        <f>AVERAGE(SMALL((D74:F74),{1,2,3}))-$E$1</f>
        <v>11.466666666666669</v>
      </c>
      <c r="S74" s="120">
        <f>AVERAGE(SMALL(($D74:G74),{1,2,3}))-35.4</f>
        <v>11.466666666666669</v>
      </c>
      <c r="T74" s="120">
        <f>AVERAGE(SMALL((D74:H74),{1,2,3,4}))-35.4</f>
        <v>10.75</v>
      </c>
      <c r="U74" s="120">
        <f>AVERAGE(SMALL(($D74:I74),{1,2,3,4}))-35.4</f>
        <v>10.75</v>
      </c>
      <c r="V74" s="120">
        <f>AVERAGE(SMALL(($D74:J74),{1,2,3,4}))-35.4</f>
        <v>10</v>
      </c>
      <c r="W74" s="120">
        <f>AVERAGE(SMALL(($E74:K74),{1,2,3,4}))-35.4</f>
        <v>10.800000000000004</v>
      </c>
      <c r="X74" s="120">
        <f>AVERAGE(SMALL(($E74:L74),{1,2,3,4}))-35.4</f>
        <v>10.800000000000004</v>
      </c>
      <c r="Y74" s="120">
        <f>AVERAGE(SMALL(($F74:M74),{1,2,3,4}))-35.4</f>
        <v>11.350000000000001</v>
      </c>
      <c r="Z74" s="120">
        <f>AVERAGE(SMALL(($F74:N74),{1,2,3,4,5}))-35.4</f>
        <v>10.800000000000004</v>
      </c>
      <c r="AA74" s="120">
        <f>AVERAGE(SMALL(($F74:O74),{1,2,3,4,5}))-35.4</f>
        <v>10.800000000000004</v>
      </c>
      <c r="AB74" s="120">
        <f>AVERAGE(SMALL(($F74:P74),{1,2,3,4,5}))-35.4</f>
        <v>10.600000000000001</v>
      </c>
      <c r="AC74" s="121">
        <f t="shared" si="10"/>
        <v>8</v>
      </c>
      <c r="AD74" s="122">
        <v>2</v>
      </c>
    </row>
    <row r="75" spans="1:30" ht="15.75" x14ac:dyDescent="0.25">
      <c r="A75" s="30" t="s">
        <v>143</v>
      </c>
      <c r="B75" s="117" t="str">
        <f>INDEX('[1]2024 Sign Ups'!$B$2:$B$101,MATCH(A75,'[1]2024 Sign Ups'!$A$2:$A$101,0))</f>
        <v>New</v>
      </c>
      <c r="C75" s="117">
        <v>8</v>
      </c>
      <c r="D75" s="118">
        <f>AVERAGE(F75:G75)</f>
        <v>46.5</v>
      </c>
      <c r="E75" s="118">
        <f t="shared" si="9"/>
        <v>46.5</v>
      </c>
      <c r="F75" s="119">
        <v>45</v>
      </c>
      <c r="G75" s="119">
        <v>48</v>
      </c>
      <c r="H75" s="119">
        <v>48</v>
      </c>
      <c r="I75" s="119">
        <v>44</v>
      </c>
      <c r="J75" s="119">
        <v>46</v>
      </c>
      <c r="K75" s="119">
        <v>51</v>
      </c>
      <c r="L75" s="119">
        <v>50</v>
      </c>
      <c r="M75" s="119">
        <v>41</v>
      </c>
      <c r="N75" s="119">
        <v>41</v>
      </c>
      <c r="O75" s="119" t="s">
        <v>233</v>
      </c>
      <c r="P75" s="119">
        <v>47</v>
      </c>
      <c r="Q75" s="120">
        <f>(F75-$E$1)*0.6</f>
        <v>5.7600000000000007</v>
      </c>
      <c r="R75" s="120">
        <f>(G75-$E$1)*0.7</f>
        <v>8.82</v>
      </c>
      <c r="S75" s="120">
        <f>AVERAGE(SMALL(($D75:G75),{1,2,3,4}))-35.4</f>
        <v>11.100000000000001</v>
      </c>
      <c r="T75" s="120">
        <f>AVERAGE(SMALL((D75:H75),{1,2,3,4}))-35.4</f>
        <v>11.100000000000001</v>
      </c>
      <c r="U75" s="120">
        <f>AVERAGE(SMALL(($E75:I75),{1,2,3,4}))-35.4</f>
        <v>10.475000000000001</v>
      </c>
      <c r="V75" s="120">
        <f>AVERAGE(SMALL(($E75:J75),{1,2,3,4}))-35.4</f>
        <v>9.9750000000000014</v>
      </c>
      <c r="W75" s="120">
        <f>AVERAGE(SMALL(($F75:K75),{1,2,3,4}))-35.4</f>
        <v>10.350000000000001</v>
      </c>
      <c r="X75" s="120">
        <f>AVERAGE(SMALL(($E75:L75),{1,2,3,4,5}))-35.4</f>
        <v>10.5</v>
      </c>
      <c r="Y75" s="120">
        <f>AVERAGE(SMALL(($F75:M75),{1,2,3,4,5}))-35.4</f>
        <v>9.3999999999999986</v>
      </c>
      <c r="Z75" s="120">
        <f>AVERAGE(SMALL(($F75:N75),{1,2,3,4,5}))-35.4</f>
        <v>8</v>
      </c>
      <c r="AA75" s="120">
        <f>AVERAGE(SMALL(($F75:O75),{1,2,3,4,5}))-35.4</f>
        <v>8</v>
      </c>
      <c r="AB75" s="120">
        <f>AVERAGE(SMALL(($F75:P75),{1,2,3,4,5}))-35.4</f>
        <v>8</v>
      </c>
      <c r="AC75" s="121">
        <f t="shared" si="10"/>
        <v>10</v>
      </c>
      <c r="AD75" s="122">
        <v>0</v>
      </c>
    </row>
    <row r="76" spans="1:30" ht="15.75" x14ac:dyDescent="0.25">
      <c r="A76" s="30" t="s">
        <v>133</v>
      </c>
      <c r="B76" s="117" t="str">
        <f>INDEX('[1]2024 Sign Ups'!$B$2:$B$101,MATCH(A76,'[1]2024 Sign Ups'!$A$2:$A$101,0))</f>
        <v>New</v>
      </c>
      <c r="C76" s="117">
        <v>10</v>
      </c>
      <c r="D76" s="118">
        <f>AVERAGE(F76:G76)</f>
        <v>51</v>
      </c>
      <c r="E76" s="118">
        <f t="shared" si="9"/>
        <v>51</v>
      </c>
      <c r="F76" s="119">
        <v>49</v>
      </c>
      <c r="G76" s="119">
        <v>53</v>
      </c>
      <c r="H76" s="119">
        <v>53</v>
      </c>
      <c r="I76" s="119" t="s">
        <v>233</v>
      </c>
      <c r="J76" s="119">
        <v>51</v>
      </c>
      <c r="K76" s="119">
        <v>49</v>
      </c>
      <c r="L76" s="119">
        <v>49</v>
      </c>
      <c r="M76" s="119" t="s">
        <v>233</v>
      </c>
      <c r="N76" s="119">
        <v>44</v>
      </c>
      <c r="O76" s="119" t="s">
        <v>233</v>
      </c>
      <c r="P76" s="119">
        <v>49</v>
      </c>
      <c r="Q76" s="120">
        <f>(F76-$E$1)*0.7</f>
        <v>9.52</v>
      </c>
      <c r="R76" s="120">
        <f>(G76-$E$1)*0.7</f>
        <v>12.32</v>
      </c>
      <c r="S76" s="120">
        <f>AVERAGE(SMALL(($D76:G76),{1,2,3,4}))-35.4</f>
        <v>15.600000000000001</v>
      </c>
      <c r="T76" s="120">
        <f>AVERAGE(SMALL((D76:H76),{1,2,3,4}))-35.4</f>
        <v>15.600000000000001</v>
      </c>
      <c r="U76" s="120">
        <f>AVERAGE(SMALL(($D76:I76),{1,2,3,4}))-35.4</f>
        <v>15.600000000000001</v>
      </c>
      <c r="V76" s="120">
        <f>AVERAGE(SMALL(($E76:J76),{1,2,3,4}))-35.4</f>
        <v>15.600000000000001</v>
      </c>
      <c r="W76" s="120">
        <f>AVERAGE(SMALL(($E76:K76),{1,2,3,4}))-35.4</f>
        <v>14.600000000000001</v>
      </c>
      <c r="X76" s="120">
        <f>AVERAGE(SMALL(($F76:L76),{1,2,3,4}))-35.4</f>
        <v>14.100000000000001</v>
      </c>
      <c r="Y76" s="120">
        <f>AVERAGE(SMALL(($F76:M76),{1,2,3,4}))-35.4</f>
        <v>14.100000000000001</v>
      </c>
      <c r="Z76" s="120">
        <f>AVERAGE(SMALL(($F76:N76),{1,2,3,4,5}))-35.4</f>
        <v>13</v>
      </c>
      <c r="AA76" s="120">
        <f>AVERAGE(SMALL(($F76:O76),{1,2,3,4,5}))-35.4</f>
        <v>13</v>
      </c>
      <c r="AB76" s="120">
        <f>AVERAGE(SMALL(($F76:P76),{1,2,3,4,5}))-35.4</f>
        <v>12.600000000000001</v>
      </c>
      <c r="AC76" s="121">
        <f t="shared" si="10"/>
        <v>8</v>
      </c>
      <c r="AD76" s="122">
        <v>0</v>
      </c>
    </row>
    <row r="77" spans="1:30" ht="15.75" x14ac:dyDescent="0.25">
      <c r="A77" s="30" t="s">
        <v>114</v>
      </c>
      <c r="B77" s="117" t="str">
        <f>INDEX('[1]2024 Sign Ups'!$B$2:$B$101,MATCH(A77,'[1]2024 Sign Ups'!$A$2:$A$101,0))</f>
        <v>Y</v>
      </c>
      <c r="C77" s="117">
        <v>5</v>
      </c>
      <c r="D77" s="118">
        <f>Q77+35.4</f>
        <v>47.714285714285715</v>
      </c>
      <c r="E77" s="118">
        <f t="shared" si="9"/>
        <v>47.714285714285715</v>
      </c>
      <c r="F77" s="119">
        <v>50</v>
      </c>
      <c r="G77" s="119">
        <v>52</v>
      </c>
      <c r="H77" s="119">
        <v>45</v>
      </c>
      <c r="I77" s="119">
        <v>47</v>
      </c>
      <c r="J77" s="119" t="s">
        <v>233</v>
      </c>
      <c r="K77" s="119" t="s">
        <v>233</v>
      </c>
      <c r="L77" s="119">
        <v>46</v>
      </c>
      <c r="M77" s="119">
        <v>46</v>
      </c>
      <c r="N77" s="119" t="s">
        <v>233</v>
      </c>
      <c r="O77" s="119">
        <v>49</v>
      </c>
      <c r="P77" s="119">
        <v>51</v>
      </c>
      <c r="Q77" s="120">
        <f>VLOOKUP($A77,'[1]2024 Sign Ups'!$A$2:$T$101,3,FALSE)</f>
        <v>12.314285714285717</v>
      </c>
      <c r="R77" s="120">
        <f>AVERAGE(SMALL((D77:F77),{1,2,3}))-$E$1</f>
        <v>13.076190476190483</v>
      </c>
      <c r="S77" s="120">
        <f>AVERAGE(SMALL(($D77:G77),{1,2,3,4}))-35.4</f>
        <v>13.957142857142863</v>
      </c>
      <c r="T77" s="120">
        <f>AVERAGE(SMALL((D77:H77),{1,2,3,4}))-35.4</f>
        <v>12.207142857142863</v>
      </c>
      <c r="U77" s="120">
        <f>AVERAGE(SMALL(($E77:I77),{1,2,3,4}))-35.4</f>
        <v>12.028571428571432</v>
      </c>
      <c r="V77" s="120">
        <f>AVERAGE(SMALL(($E77:J77),{1,2,3,4}))-35.4</f>
        <v>12.028571428571432</v>
      </c>
      <c r="W77" s="120">
        <f>AVERAGE(SMALL(($E77:K77),{1,2,3,4}))-35.4</f>
        <v>12.028571428571432</v>
      </c>
      <c r="X77" s="120">
        <f>AVERAGE(SMALL(($E77:L77),{1,2,3,4}))-35.4</f>
        <v>11.028571428571432</v>
      </c>
      <c r="Y77" s="120">
        <f>AVERAGE(SMALL(($E77:M77),{1,2,3,4}))-$E$1</f>
        <v>10.600000000000001</v>
      </c>
      <c r="Z77" s="120">
        <f>AVERAGE(SMALL(($F77:M77),{1,2,3,4}))-35.4</f>
        <v>10.600000000000001</v>
      </c>
      <c r="AA77" s="120">
        <f>AVERAGE(SMALL(($F77:O77),{1,2,3,4,5}))-35.4</f>
        <v>11.200000000000003</v>
      </c>
      <c r="AB77" s="120">
        <f>AVERAGE(SMALL(($F77:P77),{1,2,3,4,5}))-35.4</f>
        <v>11.200000000000003</v>
      </c>
      <c r="AC77" s="121">
        <f t="shared" si="10"/>
        <v>8</v>
      </c>
      <c r="AD77" s="122">
        <v>2</v>
      </c>
    </row>
    <row r="78" spans="1:30" ht="15.75" x14ac:dyDescent="0.25">
      <c r="A78" s="30" t="s">
        <v>79</v>
      </c>
      <c r="B78" s="117" t="str">
        <f>INDEX('[1]2024 Sign Ups'!$B$2:$B$101,MATCH(A78,'[1]2024 Sign Ups'!$A$2:$A$101,0))</f>
        <v>Y</v>
      </c>
      <c r="C78" s="117">
        <v>2</v>
      </c>
      <c r="D78" s="118">
        <f>Q78+35.4</f>
        <v>47</v>
      </c>
      <c r="E78" s="118">
        <f t="shared" si="9"/>
        <v>47</v>
      </c>
      <c r="F78" s="119">
        <v>50</v>
      </c>
      <c r="G78" s="119">
        <v>49</v>
      </c>
      <c r="H78" s="119">
        <v>47</v>
      </c>
      <c r="I78" s="119">
        <v>46</v>
      </c>
      <c r="J78" s="119">
        <v>44</v>
      </c>
      <c r="K78" s="119" t="s">
        <v>233</v>
      </c>
      <c r="L78" s="119">
        <v>52</v>
      </c>
      <c r="M78" s="119">
        <v>45</v>
      </c>
      <c r="N78" s="119" t="s">
        <v>233</v>
      </c>
      <c r="O78" s="119" t="s">
        <v>233</v>
      </c>
      <c r="P78" s="119">
        <v>45</v>
      </c>
      <c r="Q78" s="120">
        <f>VLOOKUP($A78,'[1]2024 Sign Ups'!$A$2:$T$101,3,FALSE)</f>
        <v>11.600000000000001</v>
      </c>
      <c r="R78" s="120">
        <f>AVERAGE(SMALL((D78:F78),{1,2,3}))-$E$1</f>
        <v>12.600000000000001</v>
      </c>
      <c r="S78" s="120">
        <f>AVERAGE(SMALL(($D78:G78),{1,2,3,4}))-35.4</f>
        <v>12.850000000000001</v>
      </c>
      <c r="T78" s="120">
        <f>AVERAGE(SMALL((D78:H78),{1,2,3,4}))-35.4</f>
        <v>12.100000000000001</v>
      </c>
      <c r="U78" s="120">
        <f>AVERAGE(SMALL(($E78:I78),{1,2,3,4}))-35.4</f>
        <v>11.850000000000001</v>
      </c>
      <c r="V78" s="120">
        <f>AVERAGE(SMALL(($E78:J78),{1,2,3,4}))-35.4</f>
        <v>10.600000000000001</v>
      </c>
      <c r="W78" s="120">
        <f>AVERAGE(SMALL(($E78:K78),{1,2,3,4}))-35.4</f>
        <v>10.600000000000001</v>
      </c>
      <c r="X78" s="120">
        <f>AVERAGE(SMALL(($F78:L78),{1,2,3,4}))-35.4</f>
        <v>11.100000000000001</v>
      </c>
      <c r="Y78" s="120">
        <f>AVERAGE(SMALL(($F78:M78),{1,2,3,4,5}))-35.4</f>
        <v>10.800000000000004</v>
      </c>
      <c r="Z78" s="120">
        <f>AVERAGE(SMALL(($F78:N78),{1,2,3,4,5}))-35.4</f>
        <v>10.800000000000004</v>
      </c>
      <c r="AA78" s="120">
        <f>AVERAGE(SMALL(($F78:O78),{1,2,3,4,5}))-35.4</f>
        <v>10.800000000000004</v>
      </c>
      <c r="AB78" s="120">
        <f>AVERAGE(SMALL(($F78:P78),{1,2,3,4,5}))-35.4</f>
        <v>10</v>
      </c>
      <c r="AC78" s="121">
        <f t="shared" si="10"/>
        <v>8</v>
      </c>
      <c r="AD78" s="122">
        <v>2</v>
      </c>
    </row>
    <row r="79" spans="1:30" ht="15.75" x14ac:dyDescent="0.25">
      <c r="A79" s="30" t="s">
        <v>146</v>
      </c>
      <c r="B79" s="117" t="str">
        <f>INDEX('[1]2024 Sign Ups'!$B$2:$B$101,MATCH(A79,'[1]2024 Sign Ups'!$A$2:$A$101,0))</f>
        <v>Y</v>
      </c>
      <c r="C79" s="117">
        <v>8</v>
      </c>
      <c r="D79" s="118">
        <f>Q79+35.4</f>
        <v>40</v>
      </c>
      <c r="E79" s="118">
        <f t="shared" si="9"/>
        <v>40</v>
      </c>
      <c r="F79" s="119">
        <v>39</v>
      </c>
      <c r="G79" s="119">
        <v>46</v>
      </c>
      <c r="H79" s="119">
        <v>40</v>
      </c>
      <c r="I79" s="119">
        <v>40</v>
      </c>
      <c r="J79" s="119" t="s">
        <v>233</v>
      </c>
      <c r="K79" s="119">
        <v>44</v>
      </c>
      <c r="L79" s="119">
        <v>42</v>
      </c>
      <c r="M79" s="119">
        <v>40</v>
      </c>
      <c r="N79" s="119" t="s">
        <v>233</v>
      </c>
      <c r="O79" s="119">
        <v>44</v>
      </c>
      <c r="P79" s="119">
        <v>46</v>
      </c>
      <c r="Q79" s="120">
        <f>VLOOKUP($A79,'[1]2024 Sign Ups'!$A$2:$T$101,3,FALSE)</f>
        <v>4.6000000000000014</v>
      </c>
      <c r="R79" s="120">
        <f>AVERAGE(SMALL((D79:F79),{1,2,3}))-$E$1</f>
        <v>4.2666666666666657</v>
      </c>
      <c r="S79" s="120">
        <f>AVERAGE(SMALL(($D79:G79),{1,2,3,4}))-35.4</f>
        <v>5.8500000000000014</v>
      </c>
      <c r="T79" s="120">
        <f>AVERAGE(SMALL((D79:H79),{1,2,3,4}))-35.4</f>
        <v>4.3500000000000014</v>
      </c>
      <c r="U79" s="120">
        <f>AVERAGE(SMALL(($E79:I79),{1,2,3,4}))-35.4</f>
        <v>4.3500000000000014</v>
      </c>
      <c r="V79" s="120">
        <f>AVERAGE(SMALL(($E79:J79),{1,2,3,4}))-35.4</f>
        <v>4.3500000000000014</v>
      </c>
      <c r="W79" s="120">
        <f>AVERAGE(SMALL(($E79:K79),{1,2,3,4}))-35.4</f>
        <v>4.3500000000000014</v>
      </c>
      <c r="X79" s="120">
        <f>AVERAGE(SMALL(($F79:L79),{1,2,3,4}))-35.4</f>
        <v>4.8500000000000014</v>
      </c>
      <c r="Y79" s="120">
        <f>AVERAGE(SMALL(($F79:M79),{1,2,3,4,5}))-35.4</f>
        <v>4.8000000000000043</v>
      </c>
      <c r="Z79" s="120">
        <f>AVERAGE(SMALL(($F79:N79),{1,2,3,4,5}))-35.4</f>
        <v>4.8000000000000043</v>
      </c>
      <c r="AA79" s="120">
        <f>AVERAGE(SMALL(($F79:O79),{1,2,3,4,5}))-35.4</f>
        <v>4.8000000000000043</v>
      </c>
      <c r="AB79" s="120">
        <f>AVERAGE(SMALL(($F79:P79),{1,2,3,4,5}))-35.4</f>
        <v>4.8000000000000043</v>
      </c>
      <c r="AC79" s="121">
        <f t="shared" si="10"/>
        <v>9</v>
      </c>
      <c r="AD79" s="122">
        <v>2</v>
      </c>
    </row>
    <row r="80" spans="1:30" ht="15.75" x14ac:dyDescent="0.25">
      <c r="A80" s="30" t="s">
        <v>126</v>
      </c>
      <c r="B80" s="117" t="str">
        <f>INDEX('[1]2024 Sign Ups'!$B$2:$B$101,MATCH(A80,'[1]2024 Sign Ups'!$A$2:$A$101,0))</f>
        <v>Y</v>
      </c>
      <c r="C80" s="117">
        <v>10</v>
      </c>
      <c r="D80" s="118">
        <f>Q80+35.4</f>
        <v>39.666666666666664</v>
      </c>
      <c r="E80" s="118">
        <f t="shared" si="9"/>
        <v>39.666666666666664</v>
      </c>
      <c r="F80" s="119">
        <v>40</v>
      </c>
      <c r="G80" s="119">
        <v>40</v>
      </c>
      <c r="H80" s="119">
        <v>43</v>
      </c>
      <c r="I80" s="119">
        <v>41</v>
      </c>
      <c r="J80" s="119">
        <v>38</v>
      </c>
      <c r="K80" s="119" t="s">
        <v>233</v>
      </c>
      <c r="L80" s="119">
        <v>39</v>
      </c>
      <c r="M80" s="119" t="s">
        <v>233</v>
      </c>
      <c r="N80" s="119" t="s">
        <v>233</v>
      </c>
      <c r="O80" s="119">
        <v>41</v>
      </c>
      <c r="P80" s="119">
        <v>36</v>
      </c>
      <c r="Q80" s="120">
        <f>VLOOKUP($A80,'[1]2024 Sign Ups'!$A$2:$T$101,3,FALSE)</f>
        <v>4.2666666666666657</v>
      </c>
      <c r="R80" s="120">
        <f>AVERAGE(SMALL((D80:F80),{1,2,3}))-$E$1</f>
        <v>4.37777777777778</v>
      </c>
      <c r="S80" s="120">
        <f>AVERAGE(SMALL(($D80:G80),{1,2,3,4}))-35.4</f>
        <v>4.43333333333333</v>
      </c>
      <c r="T80" s="120">
        <f>AVERAGE(SMALL((D80:H80),{1,2,3,4}))-35.4</f>
        <v>4.43333333333333</v>
      </c>
      <c r="U80" s="120">
        <f>AVERAGE(SMALL(($E80:I80),{1,2,3,4}))-35.4</f>
        <v>4.7666666666666657</v>
      </c>
      <c r="V80" s="120">
        <f>AVERAGE(SMALL(($E80:J80),{1,2,3,4}))-35.4</f>
        <v>4.0166666666666657</v>
      </c>
      <c r="W80" s="120">
        <f>AVERAGE(SMALL(($E80:K80),{1,2,3,4}))-35.4</f>
        <v>4.0166666666666657</v>
      </c>
      <c r="X80" s="120">
        <f>AVERAGE(SMALL(($F80:L80),{1,2,3,4}))-35.4</f>
        <v>3.8500000000000014</v>
      </c>
      <c r="Y80" s="120">
        <f>AVERAGE(SMALL(($F80:M80),{1,2,3,4}))-35.4</f>
        <v>3.8500000000000014</v>
      </c>
      <c r="Z80" s="120">
        <f>AVERAGE(SMALL(($F80:M80),{1,2,3,4}))-35.4</f>
        <v>3.8500000000000014</v>
      </c>
      <c r="AA80" s="120">
        <f>AVERAGE(SMALL(($F80:O80),{1,2,3,4,5}))-35.4</f>
        <v>4.2000000000000028</v>
      </c>
      <c r="AB80" s="120">
        <f>AVERAGE(SMALL(($F80:P80),{1,2,3,4,5}))-35.4</f>
        <v>3.2000000000000028</v>
      </c>
      <c r="AC80" s="121">
        <f t="shared" si="10"/>
        <v>8</v>
      </c>
      <c r="AD80" s="122">
        <v>2</v>
      </c>
    </row>
    <row r="81" spans="1:30" ht="15.75" x14ac:dyDescent="0.25">
      <c r="A81" s="30" t="s">
        <v>107</v>
      </c>
      <c r="B81" s="117" t="str">
        <f>INDEX('[1]2024 Sign Ups'!$B$2:$B$101,MATCH(A81,'[1]2024 Sign Ups'!$A$2:$A$101,0))</f>
        <v>New</v>
      </c>
      <c r="C81" s="117">
        <v>5</v>
      </c>
      <c r="D81" s="118">
        <f>AVERAGE(F81:G81)</f>
        <v>46</v>
      </c>
      <c r="E81" s="118">
        <f t="shared" si="9"/>
        <v>46</v>
      </c>
      <c r="F81" s="119">
        <v>44</v>
      </c>
      <c r="G81" s="119">
        <v>48</v>
      </c>
      <c r="H81" s="119">
        <v>48</v>
      </c>
      <c r="I81" s="119" t="s">
        <v>233</v>
      </c>
      <c r="J81" s="119">
        <v>43</v>
      </c>
      <c r="K81" s="119" t="s">
        <v>233</v>
      </c>
      <c r="L81" s="119">
        <v>45</v>
      </c>
      <c r="M81" s="119" t="s">
        <v>233</v>
      </c>
      <c r="N81" s="119">
        <v>46</v>
      </c>
      <c r="O81" s="119">
        <v>45</v>
      </c>
      <c r="P81" s="119">
        <v>46</v>
      </c>
      <c r="Q81" s="120">
        <f>(F81-$E$1)*0.6</f>
        <v>5.160000000000001</v>
      </c>
      <c r="R81" s="120">
        <f>(G81-$E$1)*0.7</f>
        <v>8.82</v>
      </c>
      <c r="S81" s="120">
        <f>AVERAGE(SMALL(($D81:G81),{1,2,3,4}))-35.4</f>
        <v>10.600000000000001</v>
      </c>
      <c r="T81" s="120">
        <f>AVERAGE(SMALL((D81:H81),{1,2,3,4}))-35.4</f>
        <v>10.600000000000001</v>
      </c>
      <c r="U81" s="120">
        <f>AVERAGE(SMALL(($D81:I81),{1,2,3,4}))-35.4</f>
        <v>10.600000000000001</v>
      </c>
      <c r="V81" s="120">
        <f>AVERAGE(SMALL(($E81:J81),{1,2,3,4}))-35.4</f>
        <v>9.8500000000000014</v>
      </c>
      <c r="W81" s="120">
        <f>AVERAGE(SMALL(($E81:K81),{1,2,3,4}))-35.4</f>
        <v>9.8500000000000014</v>
      </c>
      <c r="X81" s="120">
        <f>AVERAGE(SMALL(($E81:L81),{1,2,3,4}))-35.4</f>
        <v>9.1000000000000014</v>
      </c>
      <c r="Y81" s="120">
        <f>AVERAGE(SMALL(($E81:M81),{1,2,3,4}))-$E$1</f>
        <v>9.1000000000000014</v>
      </c>
      <c r="Z81" s="120">
        <f>AVERAGE(SMALL(($F81:M81),{1,2,3,4}))-35.4</f>
        <v>9.6000000000000014</v>
      </c>
      <c r="AA81" s="120">
        <f>AVERAGE(SMALL(($F81:O81),{1,2,3,4,5}))-35.4</f>
        <v>9.2000000000000028</v>
      </c>
      <c r="AB81" s="120">
        <f>AVERAGE(SMALL(($F81:P81),{1,2,3,4,5}))-35.4</f>
        <v>9.2000000000000028</v>
      </c>
      <c r="AC81" s="121">
        <f t="shared" si="10"/>
        <v>8</v>
      </c>
      <c r="AD81" s="122">
        <v>0</v>
      </c>
    </row>
    <row r="82" spans="1:30" ht="15.75" x14ac:dyDescent="0.25">
      <c r="A82" s="30" t="s">
        <v>113</v>
      </c>
      <c r="B82" s="117" t="str">
        <f>INDEX('[1]2024 Sign Ups'!$B$2:$B$101,MATCH(A82,'[1]2024 Sign Ups'!$A$2:$A$101,0))</f>
        <v>New</v>
      </c>
      <c r="C82" s="117">
        <v>6</v>
      </c>
      <c r="D82" s="118">
        <f>AVERAGE(F82:G82)</f>
        <v>54</v>
      </c>
      <c r="E82" s="118">
        <f t="shared" si="9"/>
        <v>54</v>
      </c>
      <c r="F82" s="120">
        <v>54</v>
      </c>
      <c r="G82" s="120" t="s">
        <v>233</v>
      </c>
      <c r="H82" s="120">
        <v>60</v>
      </c>
      <c r="I82" s="120" t="s">
        <v>233</v>
      </c>
      <c r="J82" s="120" t="s">
        <v>233</v>
      </c>
      <c r="K82" s="120">
        <v>54</v>
      </c>
      <c r="L82" s="120">
        <v>50</v>
      </c>
      <c r="M82" s="120">
        <v>53</v>
      </c>
      <c r="N82" s="120" t="s">
        <v>233</v>
      </c>
      <c r="O82" s="120">
        <v>63</v>
      </c>
      <c r="P82" s="120">
        <v>53</v>
      </c>
      <c r="Q82" s="120">
        <f>(F82-$E$1)*0.7</f>
        <v>13.02</v>
      </c>
      <c r="R82" s="120" t="s">
        <v>219</v>
      </c>
      <c r="S82" s="120">
        <f>(H82-$E$1)*0.8</f>
        <v>19.680000000000003</v>
      </c>
      <c r="T82" s="120">
        <f>AVERAGE(SMALL((D82:H82),{1,2,3,4}))-35.4</f>
        <v>20.100000000000001</v>
      </c>
      <c r="U82" s="120">
        <f>AVERAGE(SMALL(($D82:I82),{1,2,3,4}))-35.4</f>
        <v>20.100000000000001</v>
      </c>
      <c r="V82" s="120">
        <f>AVERAGE(SMALL(($D82:J82),{1,2,3,4}))-35.4</f>
        <v>20.100000000000001</v>
      </c>
      <c r="W82" s="120">
        <f>AVERAGE(SMALL(($D82:K82),{1,2,3,4}))-35.4</f>
        <v>18.600000000000001</v>
      </c>
      <c r="X82" s="120">
        <f>AVERAGE(SMALL(($E82:L82),{1,2,3,4}))-35.4</f>
        <v>17.600000000000001</v>
      </c>
      <c r="Y82" s="120">
        <f>AVERAGE(SMALL(($E82:M82),{1,2,3,4}))-$E$1</f>
        <v>17.350000000000001</v>
      </c>
      <c r="Z82" s="120">
        <f>AVERAGE(SMALL(($E82:N82),{1,2,3,4}))-35.4</f>
        <v>17.350000000000001</v>
      </c>
      <c r="AA82" s="120">
        <f>AVERAGE(SMALL(($F82:O82),{1,2,3,4}))-35.4</f>
        <v>17.350000000000001</v>
      </c>
      <c r="AB82" s="120">
        <f>AVERAGE(SMALL(($F82:P82),{1,2,3,4,5}))-35.4</f>
        <v>17.399999999999999</v>
      </c>
      <c r="AC82" s="121">
        <f t="shared" si="10"/>
        <v>7</v>
      </c>
      <c r="AD82" s="122">
        <v>0</v>
      </c>
    </row>
    <row r="83" spans="1:30" ht="15.75" x14ac:dyDescent="0.25">
      <c r="A83" s="30" t="s">
        <v>49</v>
      </c>
      <c r="B83" s="117" t="str">
        <f>INDEX('[1]2024 Sign Ups'!$B$2:$B$101,MATCH(A83,'[1]2024 Sign Ups'!$A$2:$A$101,0))</f>
        <v>Y</v>
      </c>
      <c r="C83" s="117">
        <v>1</v>
      </c>
      <c r="D83" s="118">
        <f>AVERAGE(F83:G83)</f>
        <v>43.5</v>
      </c>
      <c r="E83" s="118">
        <f t="shared" si="9"/>
        <v>43.5</v>
      </c>
      <c r="F83" s="120">
        <v>42</v>
      </c>
      <c r="G83" s="120">
        <v>45</v>
      </c>
      <c r="H83" s="120" t="s">
        <v>233</v>
      </c>
      <c r="I83" s="120">
        <v>41</v>
      </c>
      <c r="J83" s="120" t="s">
        <v>233</v>
      </c>
      <c r="K83" s="120" t="s">
        <v>233</v>
      </c>
      <c r="L83" s="120">
        <v>45</v>
      </c>
      <c r="M83" s="120">
        <v>43</v>
      </c>
      <c r="N83" s="120">
        <v>40</v>
      </c>
      <c r="O83" s="120">
        <v>44</v>
      </c>
      <c r="P83" s="120">
        <v>48</v>
      </c>
      <c r="Q83" s="120">
        <f>(F83-$E$1)*0.6</f>
        <v>3.9600000000000009</v>
      </c>
      <c r="R83" s="120">
        <f>(G83-$E$1)*0.6</f>
        <v>5.7600000000000007</v>
      </c>
      <c r="S83" s="120">
        <f>AVERAGE(SMALL(($D83:G83),{1,2,3,4}))-35.4</f>
        <v>8.1000000000000014</v>
      </c>
      <c r="T83" s="120">
        <f>AVERAGE(SMALL((D83:H83),{1,2,3,4}))-35.4</f>
        <v>8.1000000000000014</v>
      </c>
      <c r="U83" s="120">
        <f>AVERAGE(SMALL(($D83:I83),{1,2,3,4}))-35.4</f>
        <v>7.1000000000000014</v>
      </c>
      <c r="V83" s="120">
        <f>AVERAGE(SMALL(($D83:J83),{1,2,3,4}))-35.4</f>
        <v>7.1000000000000014</v>
      </c>
      <c r="W83" s="120">
        <f>AVERAGE(SMALL(($D83:K83),{1,2,3,4}))-35.4</f>
        <v>7.1000000000000014</v>
      </c>
      <c r="X83" s="120">
        <f>AVERAGE(SMALL(($E83:L83),{1,2,3,4}))-35.4</f>
        <v>7.4750000000000014</v>
      </c>
      <c r="Y83" s="120">
        <f>AVERAGE(SMALL(($E83:M83),{1,2,3,4}))-$E$1</f>
        <v>6.9750000000000014</v>
      </c>
      <c r="Z83" s="120">
        <f>AVERAGE(SMALL(($F83:M83),{1,2,3,4}))-35.4</f>
        <v>7.3500000000000014</v>
      </c>
      <c r="AA83" s="120">
        <f>AVERAGE(SMALL(($F83:O83),{1,2,3,4,5}))-35.4</f>
        <v>6.6000000000000014</v>
      </c>
      <c r="AB83" s="120">
        <f>AVERAGE(SMALL(($F83:P83),{1,2,3,4,5}))-35.4</f>
        <v>6.6000000000000014</v>
      </c>
      <c r="AC83" s="121">
        <f t="shared" si="10"/>
        <v>8</v>
      </c>
      <c r="AD83" s="122">
        <v>1</v>
      </c>
    </row>
    <row r="84" spans="1:30" ht="15.75" x14ac:dyDescent="0.25">
      <c r="A84" s="30" t="s">
        <v>144</v>
      </c>
      <c r="B84" s="117" t="str">
        <f>INDEX('[1]2024 Sign Ups'!$B$2:$B$101,MATCH(A84,'[1]2024 Sign Ups'!$A$2:$A$101,0))</f>
        <v>New</v>
      </c>
      <c r="C84" s="117">
        <v>8</v>
      </c>
      <c r="D84" s="118">
        <f>AVERAGE(F84:G84)</f>
        <v>44</v>
      </c>
      <c r="E84" s="118">
        <f t="shared" si="9"/>
        <v>44</v>
      </c>
      <c r="F84" s="119">
        <v>43</v>
      </c>
      <c r="G84" s="119">
        <v>45</v>
      </c>
      <c r="H84" s="119">
        <v>48</v>
      </c>
      <c r="I84" s="119" t="s">
        <v>233</v>
      </c>
      <c r="J84" s="119" t="s">
        <v>233</v>
      </c>
      <c r="K84" s="119">
        <v>48</v>
      </c>
      <c r="L84" s="119" t="s">
        <v>233</v>
      </c>
      <c r="M84" s="119" t="s">
        <v>233</v>
      </c>
      <c r="N84" s="119">
        <v>48</v>
      </c>
      <c r="O84" s="119" t="s">
        <v>233</v>
      </c>
      <c r="P84" s="119">
        <v>50</v>
      </c>
      <c r="Q84" s="120">
        <f>(F84-$E$1)*0.6</f>
        <v>4.5600000000000005</v>
      </c>
      <c r="R84" s="120">
        <f>(G84-$E$1)*0.6</f>
        <v>5.7600000000000007</v>
      </c>
      <c r="S84" s="120">
        <f>AVERAGE(SMALL(($D84:G84),{1,2,3,4}))-35.4</f>
        <v>8.6000000000000014</v>
      </c>
      <c r="T84" s="120">
        <f>AVERAGE(SMALL((D84:H84),{1,2,3,4}))-35.4</f>
        <v>8.6000000000000014</v>
      </c>
      <c r="U84" s="120">
        <f>AVERAGE(SMALL(($D84:I84),{1,2,3,4}))-35.4</f>
        <v>8.6000000000000014</v>
      </c>
      <c r="V84" s="120">
        <f>AVERAGE(SMALL(($D84:J84),{1,2,3,4}))-35.4</f>
        <v>8.6000000000000014</v>
      </c>
      <c r="W84" s="120">
        <f>AVERAGE(SMALL(($E84:K84),{1,2,3,4}))-35.4</f>
        <v>9.6000000000000014</v>
      </c>
      <c r="X84" s="120">
        <f>AVERAGE(SMALL(($E84:L84),{1,2,3,4}))-35.4</f>
        <v>9.6000000000000014</v>
      </c>
      <c r="Y84" s="120">
        <f>AVERAGE(SMALL(($E84:M84),{1,2,3,4}))-$E$1</f>
        <v>9.6000000000000014</v>
      </c>
      <c r="Z84" s="120">
        <f>AVERAGE(SMALL(($E84:N84),{1,2,3,4}))-35.4</f>
        <v>9.6000000000000014</v>
      </c>
      <c r="AA84" s="120">
        <f>AVERAGE(SMALL(($E84:O84),{1,2,3,4}))-35.4</f>
        <v>9.6000000000000014</v>
      </c>
      <c r="AB84" s="120">
        <f>AVERAGE(SMALL(($F84:P84),{1,2,3,4}))-35.4</f>
        <v>10.600000000000001</v>
      </c>
      <c r="AC84" s="121">
        <f t="shared" si="10"/>
        <v>6</v>
      </c>
      <c r="AD84" s="122">
        <v>0</v>
      </c>
    </row>
    <row r="85" spans="1:30" ht="15.75" x14ac:dyDescent="0.25">
      <c r="A85" s="30" t="s">
        <v>56</v>
      </c>
      <c r="B85" s="117" t="str">
        <f>INDEX('[1]2024 Sign Ups'!$B$2:$B$101,MATCH(A85,'[1]2024 Sign Ups'!$A$2:$A$101,0))</f>
        <v>Y</v>
      </c>
      <c r="C85" s="117">
        <v>1</v>
      </c>
      <c r="D85" s="118">
        <f>Q85+35.4</f>
        <v>46.8</v>
      </c>
      <c r="E85" s="118">
        <f t="shared" si="9"/>
        <v>46.8</v>
      </c>
      <c r="F85" s="119" t="s">
        <v>233</v>
      </c>
      <c r="G85" s="119" t="s">
        <v>233</v>
      </c>
      <c r="H85" s="119">
        <v>54</v>
      </c>
      <c r="I85" s="119">
        <v>57</v>
      </c>
      <c r="J85" s="119">
        <v>48</v>
      </c>
      <c r="K85" s="119">
        <v>47</v>
      </c>
      <c r="L85" s="119" t="s">
        <v>233</v>
      </c>
      <c r="M85" s="119" t="s">
        <v>233</v>
      </c>
      <c r="N85" s="119">
        <v>47</v>
      </c>
      <c r="O85" s="119">
        <v>49</v>
      </c>
      <c r="P85" s="119" t="s">
        <v>233</v>
      </c>
      <c r="Q85" s="120">
        <f>VLOOKUP($A85,'[1]2024 Sign Ups'!$A$2:$T$101,3,FALSE)</f>
        <v>11.399999999999999</v>
      </c>
      <c r="R85" s="120">
        <f>AVERAGE(SMALL((D85:F85),{1,2}))-$E$1</f>
        <v>11.399999999999999</v>
      </c>
      <c r="S85" s="120">
        <f>AVERAGE(SMALL((D85:G85),{1,2}))-$E$1</f>
        <v>11.399999999999999</v>
      </c>
      <c r="T85" s="120">
        <f>AVERAGE(SMALL((D85:H85),{1,2,3}))-$E$1</f>
        <v>13.799999999999997</v>
      </c>
      <c r="U85" s="120">
        <f>AVERAGE(SMALL(($D85:I85),{1,2,3,4}))-35.4</f>
        <v>15.75</v>
      </c>
      <c r="V85" s="120">
        <f>AVERAGE(SMALL(($D85:J85),{1,2,3,4}))-35.4</f>
        <v>13.5</v>
      </c>
      <c r="W85" s="120">
        <f>AVERAGE(SMALL(($E85:K85),{1,2,3,4}))-35.4</f>
        <v>13.550000000000004</v>
      </c>
      <c r="X85" s="120">
        <f>AVERAGE(SMALL(($E85:L85),{1,2,3,4}))-35.4</f>
        <v>13.550000000000004</v>
      </c>
      <c r="Y85" s="120">
        <f>AVERAGE(SMALL(($E85:M85),{1,2,3,4}))-$E$1</f>
        <v>13.550000000000004</v>
      </c>
      <c r="Z85" s="120">
        <f>AVERAGE(SMALL(($E85:N85),{1,2,3,4}))-35.4</f>
        <v>11.800000000000004</v>
      </c>
      <c r="AA85" s="120">
        <f>AVERAGE(SMALL(($F85:O85),{1,2,3,4}))-35.4</f>
        <v>12.350000000000001</v>
      </c>
      <c r="AB85" s="120">
        <f>AVERAGE(SMALL(($F85:P85),{1,2,3,4}))-35.4</f>
        <v>12.350000000000001</v>
      </c>
      <c r="AC85" s="121">
        <f t="shared" si="10"/>
        <v>6</v>
      </c>
      <c r="AD85" s="122">
        <v>2</v>
      </c>
    </row>
    <row r="86" spans="1:30" ht="15.75" x14ac:dyDescent="0.25">
      <c r="A86" s="30" t="s">
        <v>134</v>
      </c>
      <c r="B86" s="117" t="str">
        <f>INDEX('[1]2024 Sign Ups'!$B$2:$B$101,MATCH(A86,'[1]2024 Sign Ups'!$A$2:$A$101,0))</f>
        <v>Y</v>
      </c>
      <c r="C86" s="117">
        <v>10</v>
      </c>
      <c r="D86" s="118">
        <f>Q86+35.4</f>
        <v>49.375</v>
      </c>
      <c r="E86" s="118">
        <f t="shared" si="9"/>
        <v>49.375</v>
      </c>
      <c r="F86" s="119">
        <v>48</v>
      </c>
      <c r="G86" s="119">
        <v>57</v>
      </c>
      <c r="H86" s="119">
        <v>51</v>
      </c>
      <c r="I86" s="119">
        <v>55</v>
      </c>
      <c r="J86" s="119">
        <v>51</v>
      </c>
      <c r="K86" s="119">
        <v>56</v>
      </c>
      <c r="L86" s="119">
        <v>52</v>
      </c>
      <c r="M86" s="119">
        <v>44</v>
      </c>
      <c r="N86" s="119">
        <v>46</v>
      </c>
      <c r="O86" s="119">
        <v>47</v>
      </c>
      <c r="P86" s="119" t="s">
        <v>233</v>
      </c>
      <c r="Q86" s="120">
        <f>VLOOKUP($A86,'[1]2024 Sign Ups'!$A$2:$T$101,3,FALSE)</f>
        <v>13.975000000000001</v>
      </c>
      <c r="R86" s="120">
        <f>AVERAGE(SMALL((D86:F86),{1,2,3}))-$E$1</f>
        <v>13.516666666666666</v>
      </c>
      <c r="S86" s="120">
        <f>AVERAGE(SMALL(($D86:G86),{1,2,3,4}))-35.4</f>
        <v>15.537500000000001</v>
      </c>
      <c r="T86" s="120">
        <f>AVERAGE(SMALL((D86:H86),{1,2,3,4}))-35.4</f>
        <v>14.037500000000001</v>
      </c>
      <c r="U86" s="120">
        <f>AVERAGE(SMALL(($E86:I86),{1,2,3,4}))-35.4</f>
        <v>15.443750000000001</v>
      </c>
      <c r="V86" s="120">
        <f>AVERAGE(SMALL(($E86:J86),{1,2,3,4}))-35.4</f>
        <v>14.443750000000001</v>
      </c>
      <c r="W86" s="120">
        <f>AVERAGE(SMALL(($F86:K86),{1,2,3,4}))-35.4</f>
        <v>15.850000000000001</v>
      </c>
      <c r="X86" s="120">
        <f>AVERAGE(SMALL(($E86:L86),{1,2,3,4,5}))-35.4</f>
        <v>14.875</v>
      </c>
      <c r="Y86" s="120">
        <f>AVERAGE(SMALL(($F86:M86),{1,2,3,4,5}))-35.4</f>
        <v>13.800000000000004</v>
      </c>
      <c r="Z86" s="120">
        <f>AVERAGE(SMALL(($F86:N86),{1,2,3,4,5}))-35.4</f>
        <v>12.600000000000001</v>
      </c>
      <c r="AA86" s="120">
        <f>AVERAGE(SMALL(($F86:O86),{1,2,3,4,5}))-35.4</f>
        <v>11.800000000000004</v>
      </c>
      <c r="AB86" s="120">
        <f>AVERAGE(SMALL(($F86:P86),{1,2,3,4,5}))-35.4</f>
        <v>11.800000000000004</v>
      </c>
      <c r="AC86" s="121">
        <f t="shared" si="10"/>
        <v>10</v>
      </c>
      <c r="AD86" s="122">
        <v>2</v>
      </c>
    </row>
    <row r="87" spans="1:30" ht="15.75" x14ac:dyDescent="0.25">
      <c r="A87" s="30" t="s">
        <v>88</v>
      </c>
      <c r="B87" s="117" t="str">
        <f>INDEX('[1]2024 Sign Ups'!$B$2:$B$101,MATCH(A87,'[1]2024 Sign Ups'!$A$2:$A$101,0))</f>
        <v>Y</v>
      </c>
      <c r="C87" s="117">
        <v>4</v>
      </c>
      <c r="D87" s="118">
        <f>Q87+35.4</f>
        <v>46.4</v>
      </c>
      <c r="E87" s="118">
        <f t="shared" si="9"/>
        <v>46.4</v>
      </c>
      <c r="F87" s="120" t="s">
        <v>233</v>
      </c>
      <c r="G87" s="120" t="s">
        <v>233</v>
      </c>
      <c r="H87" s="120">
        <v>43</v>
      </c>
      <c r="I87" s="120" t="s">
        <v>233</v>
      </c>
      <c r="J87" s="120" t="s">
        <v>233</v>
      </c>
      <c r="K87" s="120">
        <v>46</v>
      </c>
      <c r="L87" s="120">
        <v>45</v>
      </c>
      <c r="M87" s="120">
        <v>44</v>
      </c>
      <c r="N87" s="120" t="s">
        <v>233</v>
      </c>
      <c r="O87" s="120">
        <v>54</v>
      </c>
      <c r="P87" s="120">
        <v>46</v>
      </c>
      <c r="Q87" s="120">
        <f>VLOOKUP($A87,'[1]2024 Sign Ups'!$A$2:$T$101,3,FALSE)</f>
        <v>11</v>
      </c>
      <c r="R87" s="120">
        <f>AVERAGE(SMALL((D87:F87),{1,2}))-$E$1</f>
        <v>11</v>
      </c>
      <c r="S87" s="120">
        <f>AVERAGE(SMALL((D87:G87),{1,2}))-$E$1</f>
        <v>11</v>
      </c>
      <c r="T87" s="120">
        <f>AVERAGE(SMALL((D87:H87),{1,2,3}))-35.4</f>
        <v>9.8666666666666742</v>
      </c>
      <c r="U87" s="120">
        <f>AVERAGE(SMALL((D87:I87),{1,2,3}))-$E$1</f>
        <v>9.8666666666666742</v>
      </c>
      <c r="V87" s="120">
        <f>AVERAGE(SMALL(($D87:J87),{1,2,3}))-$E$1</f>
        <v>9.8666666666666742</v>
      </c>
      <c r="W87" s="120">
        <f>AVERAGE(SMALL(($D87:K87),{1,2,3,4}))-35.4</f>
        <v>10.050000000000004</v>
      </c>
      <c r="X87" s="120">
        <f>AVERAGE(SMALL(($D87:L87),{1,2,3,4}))-$E$1</f>
        <v>9.7000000000000028</v>
      </c>
      <c r="Y87" s="120">
        <f>AVERAGE(SMALL(($E87:M87),{1,2,3,4}))-$E$1</f>
        <v>9.1000000000000014</v>
      </c>
      <c r="Z87" s="120">
        <f>AVERAGE(SMALL(($E87:N87),{1,2,3,4}))-35.4</f>
        <v>9.1000000000000014</v>
      </c>
      <c r="AA87" s="120">
        <f>AVERAGE(SMALL(($E87:O87),{1,2,3,4}))-35.4</f>
        <v>9.1000000000000014</v>
      </c>
      <c r="AB87" s="120">
        <f>AVERAGE(SMALL(($F87:P87),{1,2,3,4}))-35.4</f>
        <v>9.1000000000000014</v>
      </c>
      <c r="AC87" s="121">
        <f t="shared" si="10"/>
        <v>6</v>
      </c>
      <c r="AD87" s="122">
        <v>2</v>
      </c>
    </row>
    <row r="88" spans="1:30" ht="15.75" x14ac:dyDescent="0.25">
      <c r="A88" s="30" t="s">
        <v>75</v>
      </c>
      <c r="B88" s="117" t="str">
        <f>INDEX('[1]2024 Sign Ups'!$B$2:$B$101,MATCH(A88,'[1]2024 Sign Ups'!$A$2:$A$101,0))</f>
        <v>Y</v>
      </c>
      <c r="C88" s="117">
        <v>4</v>
      </c>
      <c r="D88" s="118">
        <f>Q88+35.4</f>
        <v>42.8</v>
      </c>
      <c r="E88" s="118">
        <f t="shared" si="9"/>
        <v>42.8</v>
      </c>
      <c r="F88" s="119">
        <v>41</v>
      </c>
      <c r="G88" s="119">
        <v>39</v>
      </c>
      <c r="H88" s="119">
        <v>45</v>
      </c>
      <c r="I88" s="119" t="s">
        <v>233</v>
      </c>
      <c r="J88" s="119">
        <v>40</v>
      </c>
      <c r="K88" s="119">
        <v>40</v>
      </c>
      <c r="L88" s="119">
        <v>40</v>
      </c>
      <c r="M88" s="119">
        <v>41</v>
      </c>
      <c r="N88" s="119">
        <v>41</v>
      </c>
      <c r="O88" s="119">
        <v>49</v>
      </c>
      <c r="P88" s="119">
        <v>38</v>
      </c>
      <c r="Q88" s="120">
        <f>VLOOKUP($A88,'[1]2024 Sign Ups'!$A$2:$T$101,3,FALSE)</f>
        <v>7.3999999999999986</v>
      </c>
      <c r="R88" s="120">
        <f>AVERAGE(SMALL((D88:F88),{1,2,3}))-$E$1</f>
        <v>6.7999999999999972</v>
      </c>
      <c r="S88" s="120">
        <f>AVERAGE(SMALL(($D88:G88),{1,2,3,4}))-35.4</f>
        <v>6</v>
      </c>
      <c r="T88" s="120">
        <f>AVERAGE(SMALL((D88:H88),{1,2,3,4}))-35.4</f>
        <v>6</v>
      </c>
      <c r="U88" s="120">
        <f>AVERAGE(SMALL(($D88:I88),{1,2,3,4}))-35.4</f>
        <v>6</v>
      </c>
      <c r="V88" s="120">
        <f>AVERAGE(SMALL(($E88:J88),{1,2,3,4}))-35.4</f>
        <v>5.3000000000000043</v>
      </c>
      <c r="W88" s="120">
        <f>AVERAGE(SMALL(($E88:K88),{1,2,3,4}))-35.4</f>
        <v>4.6000000000000014</v>
      </c>
      <c r="X88" s="120">
        <f>AVERAGE(SMALL(($F88:L88),{1,2,3,4}))-35.4</f>
        <v>4.3500000000000014</v>
      </c>
      <c r="Y88" s="120">
        <f>AVERAGE(SMALL(($F88:M88),{1,2,3,4,5}))-35.4</f>
        <v>4.6000000000000014</v>
      </c>
      <c r="Z88" s="120">
        <f>AVERAGE(SMALL(($F88:N88),{1,2,3,4,5}))-35.4</f>
        <v>4.6000000000000014</v>
      </c>
      <c r="AA88" s="120">
        <f>AVERAGE(SMALL(($F88:O88),{1,2,3,4,5}))-35.4</f>
        <v>4.6000000000000014</v>
      </c>
      <c r="AB88" s="120">
        <f>AVERAGE(SMALL(($F88:P88),{1,2,3,4,5}))-35.4</f>
        <v>4</v>
      </c>
      <c r="AC88" s="121">
        <f t="shared" si="10"/>
        <v>10</v>
      </c>
      <c r="AD88" s="122">
        <v>2</v>
      </c>
    </row>
    <row r="89" spans="1:30" ht="15.75" x14ac:dyDescent="0.25">
      <c r="A89" s="30" t="s">
        <v>52</v>
      </c>
      <c r="B89" s="117" t="str">
        <f>INDEX('[1]2024 Sign Ups'!$B$2:$B$101,MATCH(A89,'[1]2024 Sign Ups'!$A$2:$A$101,0))</f>
        <v>Y</v>
      </c>
      <c r="C89" s="117">
        <v>1</v>
      </c>
      <c r="D89" s="118">
        <f>Q89+35.4</f>
        <v>34.875</v>
      </c>
      <c r="E89" s="118">
        <f t="shared" si="9"/>
        <v>34.875</v>
      </c>
      <c r="F89" s="119">
        <v>36</v>
      </c>
      <c r="G89" s="119">
        <v>38</v>
      </c>
      <c r="H89" s="119">
        <v>40</v>
      </c>
      <c r="I89" s="119">
        <v>35</v>
      </c>
      <c r="J89" s="119">
        <v>36</v>
      </c>
      <c r="K89" s="119" t="s">
        <v>233</v>
      </c>
      <c r="L89" s="119">
        <v>33</v>
      </c>
      <c r="M89" s="119">
        <v>37</v>
      </c>
      <c r="N89" s="119">
        <v>36</v>
      </c>
      <c r="O89" s="119">
        <v>38</v>
      </c>
      <c r="P89" s="119" t="s">
        <v>233</v>
      </c>
      <c r="Q89" s="120">
        <f>VLOOKUP($A89,'[1]2024 Sign Ups'!$A$2:$T$101,3,FALSE)</f>
        <v>-0.52499999999999858</v>
      </c>
      <c r="R89" s="120">
        <f>AVERAGE(SMALL((D89:F89),{1,2,3}))-$E$1</f>
        <v>-0.14999999999999858</v>
      </c>
      <c r="S89" s="120">
        <f>AVERAGE(SMALL(($D89:G89),{1,2,3,4}))-35.4</f>
        <v>0.53750000000000142</v>
      </c>
      <c r="T89" s="120">
        <f>AVERAGE(SMALL((D89:H89),{1,2,3,4}))-35.4</f>
        <v>0.53750000000000142</v>
      </c>
      <c r="U89" s="120">
        <f>AVERAGE(SMALL(($E89:I89),{1,2,3,4}))-35.4</f>
        <v>0.56875000000000142</v>
      </c>
      <c r="V89" s="120">
        <f>AVERAGE(SMALL(($E89:J89),{1,2,3,4}))-35.4</f>
        <v>6.8750000000001421E-2</v>
      </c>
      <c r="W89" s="120">
        <f>AVERAGE(SMALL(($E89:K89),{1,2,3,4}))-35.4</f>
        <v>6.8750000000001421E-2</v>
      </c>
      <c r="X89" s="120">
        <f>AVERAGE(SMALL(($F89:L89),{1,2,3,4}))-35.4</f>
        <v>-0.39999999999999858</v>
      </c>
      <c r="Y89" s="120">
        <f>AVERAGE(SMALL(($F89:M89),{1,2,3,4,5}))-35.4</f>
        <v>0</v>
      </c>
      <c r="Z89" s="120">
        <f>AVERAGE(SMALL(($F89:N89),{1,2,3,4,5}))-35.4</f>
        <v>-0.19999999999999574</v>
      </c>
      <c r="AA89" s="120">
        <f>AVERAGE(SMALL(($F89:O89),{1,2,3,4,5}))-35.4</f>
        <v>-0.19999999999999574</v>
      </c>
      <c r="AB89" s="120">
        <f>AVERAGE(SMALL(($F89:P89),{1,2,3,4,5}))-35.4</f>
        <v>-0.19999999999999574</v>
      </c>
      <c r="AC89" s="121">
        <f t="shared" si="10"/>
        <v>9</v>
      </c>
      <c r="AD89" s="122">
        <v>2</v>
      </c>
    </row>
    <row r="90" spans="1:30" ht="15.75" x14ac:dyDescent="0.25">
      <c r="A90" s="30" t="s">
        <v>106</v>
      </c>
      <c r="B90" s="117" t="str">
        <f>INDEX('[1]2024 Sign Ups'!$B$2:$B$101,MATCH(A90,'[1]2024 Sign Ups'!$A$2:$A$101,0))</f>
        <v>Y</v>
      </c>
      <c r="C90" s="117">
        <v>6</v>
      </c>
      <c r="D90" s="118">
        <f>AVERAGE(F90:G90)</f>
        <v>50.5</v>
      </c>
      <c r="E90" s="118">
        <f t="shared" si="9"/>
        <v>50.5</v>
      </c>
      <c r="F90" s="119">
        <v>52</v>
      </c>
      <c r="G90" s="119">
        <v>49</v>
      </c>
      <c r="H90" s="119">
        <v>54</v>
      </c>
      <c r="I90" s="119">
        <v>44</v>
      </c>
      <c r="J90" s="119">
        <v>52</v>
      </c>
      <c r="K90" s="119">
        <v>49</v>
      </c>
      <c r="L90" s="119">
        <v>50</v>
      </c>
      <c r="M90" s="119">
        <v>51</v>
      </c>
      <c r="N90" s="119">
        <v>48</v>
      </c>
      <c r="O90" s="119">
        <v>54</v>
      </c>
      <c r="P90" s="119">
        <v>47</v>
      </c>
      <c r="Q90" s="120">
        <f>(F90-$E$1)*0.7</f>
        <v>11.620000000000001</v>
      </c>
      <c r="R90" s="120">
        <f>(G90-$E$1)*0.7</f>
        <v>9.52</v>
      </c>
      <c r="S90" s="120">
        <f>AVERAGE(SMALL(($D90:G90),{1,2,3,4}))-35.4</f>
        <v>15.100000000000001</v>
      </c>
      <c r="T90" s="120">
        <f>AVERAGE(SMALL((D90:H90),{1,2,3,4}))-35.4</f>
        <v>15.100000000000001</v>
      </c>
      <c r="U90" s="120">
        <f>AVERAGE(SMALL(($E90:I90),{1,2,3,4}))-35.4</f>
        <v>13.475000000000001</v>
      </c>
      <c r="V90" s="120">
        <f>AVERAGE(SMALL(($E90:J90),{1,2,3,4}))-35.4</f>
        <v>13.475000000000001</v>
      </c>
      <c r="W90" s="120">
        <f>AVERAGE(SMALL(($F90:K90),{1,2,3,4}))-35.4</f>
        <v>13.100000000000001</v>
      </c>
      <c r="X90" s="120">
        <f>AVERAGE(SMALL(($E90:L90),{1,2,3,4,5}))-35.4</f>
        <v>13.100000000000001</v>
      </c>
      <c r="Y90" s="120">
        <f>AVERAGE(SMALL(($F90:M90),{1,2,3,4,5}))-35.4</f>
        <v>13.200000000000003</v>
      </c>
      <c r="Z90" s="120">
        <f>AVERAGE(SMALL(($F90:N90),{1,2,3,4,5}))-35.4</f>
        <v>12.600000000000001</v>
      </c>
      <c r="AA90" s="120">
        <f>AVERAGE(SMALL(($F90:O90),{1,2,3,4,5}))-35.4</f>
        <v>12.600000000000001</v>
      </c>
      <c r="AB90" s="120">
        <f>AVERAGE(SMALL(($F90:P90),{1,2,3,4,5}))-35.4</f>
        <v>12</v>
      </c>
      <c r="AC90" s="121">
        <f t="shared" si="10"/>
        <v>11</v>
      </c>
      <c r="AD90" s="122">
        <v>1</v>
      </c>
    </row>
    <row r="91" spans="1:30" ht="15.75" x14ac:dyDescent="0.25">
      <c r="A91" s="30" t="s">
        <v>53</v>
      </c>
      <c r="B91" s="117" t="str">
        <f>INDEX('[1]2024 Sign Ups'!$B$2:$B$101,MATCH(A91,'[1]2024 Sign Ups'!$A$2:$A$101,0))</f>
        <v>Y</v>
      </c>
      <c r="C91" s="117">
        <v>7</v>
      </c>
      <c r="D91" s="118">
        <f>Q91+35.4</f>
        <v>40.166666666666664</v>
      </c>
      <c r="E91" s="118">
        <f t="shared" si="9"/>
        <v>40.166666666666664</v>
      </c>
      <c r="F91" s="119">
        <v>40</v>
      </c>
      <c r="G91" s="119">
        <v>46</v>
      </c>
      <c r="H91" s="119">
        <v>41</v>
      </c>
      <c r="I91" s="119">
        <v>42</v>
      </c>
      <c r="J91" s="119">
        <v>40</v>
      </c>
      <c r="K91" s="119">
        <v>39</v>
      </c>
      <c r="L91" s="119" t="s">
        <v>233</v>
      </c>
      <c r="M91" s="119">
        <v>48</v>
      </c>
      <c r="N91" s="119">
        <v>39</v>
      </c>
      <c r="O91" s="119">
        <v>37</v>
      </c>
      <c r="P91" s="119">
        <v>42</v>
      </c>
      <c r="Q91" s="120">
        <f>VLOOKUP($A91,'[1]2024 Sign Ups'!$A$2:$T$101,3,FALSE)</f>
        <v>4.7666666666666657</v>
      </c>
      <c r="R91" s="120">
        <f>AVERAGE(SMALL((D91:F91),{1,2,3}))-$E$1</f>
        <v>4.7111111111111086</v>
      </c>
      <c r="S91" s="120">
        <f>AVERAGE(SMALL(($D91:G91),{1,2,3,4}))-35.4</f>
        <v>6.18333333333333</v>
      </c>
      <c r="T91" s="120">
        <f>AVERAGE(SMALL((D91:H91),{1,2,3,4}))-35.4</f>
        <v>4.93333333333333</v>
      </c>
      <c r="U91" s="120">
        <f>AVERAGE(SMALL(($E91:I91),{1,2,3,4}))-35.4</f>
        <v>5.3916666666666657</v>
      </c>
      <c r="V91" s="120">
        <f>AVERAGE(SMALL(($E91:J91),{1,2,3,4}))-35.4</f>
        <v>4.8916666666666657</v>
      </c>
      <c r="W91" s="120">
        <f>AVERAGE(SMALL(($F91:K91),{1,2,3,4}))-35.4</f>
        <v>4.6000000000000014</v>
      </c>
      <c r="X91" s="120">
        <f>AVERAGE(SMALL(($F91:L91),{1,2,3,4}))-35.4</f>
        <v>4.6000000000000014</v>
      </c>
      <c r="Y91" s="120">
        <f>AVERAGE(SMALL(($F91:M91),{1,2,3,4,5}))-35.4</f>
        <v>5</v>
      </c>
      <c r="Z91" s="120">
        <f>AVERAGE(SMALL(($F91:N91),{1,2,3,4,5}))-35.4</f>
        <v>4.3999999999999986</v>
      </c>
      <c r="AA91" s="120">
        <f>AVERAGE(SMALL(($F91:O91),{1,2,3,4,5}))-35.4</f>
        <v>3.6000000000000014</v>
      </c>
      <c r="AB91" s="120">
        <f>AVERAGE(SMALL(($F91:P91),{1,2,3,4,5}))-35.4</f>
        <v>3.6000000000000014</v>
      </c>
      <c r="AC91" s="121">
        <f t="shared" si="10"/>
        <v>10</v>
      </c>
      <c r="AD91" s="122">
        <v>2</v>
      </c>
    </row>
    <row r="92" spans="1:30" ht="15.75" x14ac:dyDescent="0.25">
      <c r="A92" s="30" t="s">
        <v>135</v>
      </c>
      <c r="B92" s="117" t="str">
        <f>INDEX('[1]2024 Sign Ups'!$B$2:$B$101,MATCH(A92,'[1]2024 Sign Ups'!$A$2:$A$101,0))</f>
        <v>New</v>
      </c>
      <c r="C92" s="117">
        <v>9</v>
      </c>
      <c r="D92" s="118">
        <f>AVERAGE(F92:G92)</f>
        <v>44</v>
      </c>
      <c r="E92" s="120">
        <f t="shared" si="9"/>
        <v>44</v>
      </c>
      <c r="F92" s="120">
        <v>42</v>
      </c>
      <c r="G92" s="120">
        <v>46</v>
      </c>
      <c r="H92" s="120" t="s">
        <v>233</v>
      </c>
      <c r="I92" s="120" t="s">
        <v>233</v>
      </c>
      <c r="J92" s="120" t="s">
        <v>233</v>
      </c>
      <c r="K92" s="120" t="s">
        <v>233</v>
      </c>
      <c r="L92" s="120">
        <v>44</v>
      </c>
      <c r="M92" s="120">
        <v>41</v>
      </c>
      <c r="N92" s="120" t="s">
        <v>233</v>
      </c>
      <c r="O92" s="120" t="s">
        <v>233</v>
      </c>
      <c r="P92" s="119">
        <v>38</v>
      </c>
      <c r="Q92" s="120">
        <f>(F92-$E$1)*0.6</f>
        <v>3.9600000000000009</v>
      </c>
      <c r="R92" s="120">
        <f>(G92-$E$1)*0.6</f>
        <v>6.36</v>
      </c>
      <c r="S92" s="120">
        <f>AVERAGE(SMALL(($D92:G92),{1,2,3,4}))-35.4</f>
        <v>8.6000000000000014</v>
      </c>
      <c r="T92" s="120">
        <f>AVERAGE(SMALL((D92:H92),{1,2,3,4}))-35.4</f>
        <v>8.6000000000000014</v>
      </c>
      <c r="U92" s="120">
        <f>AVERAGE(SMALL(($D92:I92),{1,2,3,4}))-35.4</f>
        <v>8.6000000000000014</v>
      </c>
      <c r="V92" s="120">
        <f>AVERAGE(SMALL(($D92:J92),{1,2,3,4}))-35.4</f>
        <v>8.6000000000000014</v>
      </c>
      <c r="W92" s="120">
        <f>AVERAGE(SMALL(($D92:K92),{1,2,3,4}))-35.4</f>
        <v>8.6000000000000014</v>
      </c>
      <c r="X92" s="120">
        <f>AVERAGE(SMALL(($D92:L92),{1,2,3,4}))-$E$1</f>
        <v>8.1000000000000014</v>
      </c>
      <c r="Y92" s="120">
        <f>AVERAGE(SMALL(($E92:M92),{1,2,3,4}))-$E$1</f>
        <v>7.3500000000000014</v>
      </c>
      <c r="Z92" s="120">
        <f>AVERAGE(SMALL(($E92:N92),{1,2,3,4}))-35.4</f>
        <v>7.3500000000000014</v>
      </c>
      <c r="AA92" s="120">
        <f>AVERAGE(SMALL(($E92:O92),{1,2,3,4}))-35.4</f>
        <v>7.3500000000000014</v>
      </c>
      <c r="AB92" s="120">
        <f>AVERAGE(SMALL(($E92:P92),{1,2,3,4}))-35.4</f>
        <v>5.8500000000000014</v>
      </c>
      <c r="AC92" s="121">
        <f t="shared" si="10"/>
        <v>5</v>
      </c>
      <c r="AD92" s="122">
        <v>0</v>
      </c>
    </row>
    <row r="93" spans="1:30" ht="15.75" x14ac:dyDescent="0.25">
      <c r="A93" s="30" t="s">
        <v>145</v>
      </c>
      <c r="B93" s="117" t="str">
        <f>INDEX('[1]2024 Sign Ups'!$B$2:$B$101,MATCH(A93,'[1]2024 Sign Ups'!$A$2:$A$101,0))</f>
        <v>Y</v>
      </c>
      <c r="C93" s="117">
        <v>3</v>
      </c>
      <c r="D93" s="118">
        <f>Q93+35.4</f>
        <v>43.8</v>
      </c>
      <c r="E93" s="118">
        <f t="shared" si="9"/>
        <v>43.8</v>
      </c>
      <c r="F93" s="119">
        <v>47</v>
      </c>
      <c r="G93" s="119">
        <v>45</v>
      </c>
      <c r="H93" s="119">
        <v>45</v>
      </c>
      <c r="I93" s="119">
        <v>49</v>
      </c>
      <c r="J93" s="119">
        <v>43</v>
      </c>
      <c r="K93" s="119">
        <v>55</v>
      </c>
      <c r="L93" s="119">
        <v>52</v>
      </c>
      <c r="M93" s="119">
        <v>52</v>
      </c>
      <c r="N93" s="119">
        <v>47</v>
      </c>
      <c r="O93" s="119">
        <v>53</v>
      </c>
      <c r="P93" s="119" t="s">
        <v>233</v>
      </c>
      <c r="Q93" s="120">
        <f>VLOOKUP($A93,'[1]2024 Sign Ups'!$A$2:$T$101,3,FALSE)</f>
        <v>8.3999999999999986</v>
      </c>
      <c r="R93" s="120">
        <f>AVERAGE(SMALL((D93:F93),{1,2,3}))-$E$1</f>
        <v>9.4666666666666686</v>
      </c>
      <c r="S93" s="120">
        <f>AVERAGE(SMALL(($D93:G93),{1,2,3,4}))-35.4</f>
        <v>9.5</v>
      </c>
      <c r="T93" s="120">
        <f>AVERAGE(SMALL((D93:H93),{1,2,3,4}))-35.4</f>
        <v>9</v>
      </c>
      <c r="U93" s="120">
        <f>AVERAGE(SMALL(($E93:I93),{1,2,3,4}))-35.4</f>
        <v>9.8000000000000043</v>
      </c>
      <c r="V93" s="120">
        <f>AVERAGE(SMALL(($E93:J93),{1,2,3,4}))-35.4</f>
        <v>8.8000000000000043</v>
      </c>
      <c r="W93" s="120">
        <f>AVERAGE(SMALL(($F93:K93),{1,2,3,4}))-35.4</f>
        <v>9.6000000000000014</v>
      </c>
      <c r="X93" s="120">
        <f>AVERAGE(SMALL(($E93:L93),{1,2,3,4,5}))-35.4</f>
        <v>9.3600000000000065</v>
      </c>
      <c r="Y93" s="120">
        <f>AVERAGE(SMALL(($F93:M93),{1,2,3,4,5}))-35.4</f>
        <v>10.399999999999999</v>
      </c>
      <c r="Z93" s="120">
        <f>AVERAGE(SMALL(($F93:N93),{1,2,3,4,5}))-35.4</f>
        <v>10</v>
      </c>
      <c r="AA93" s="120">
        <f>AVERAGE(SMALL(($F93:O93),{1,2,3,4,5}))-35.4</f>
        <v>10</v>
      </c>
      <c r="AB93" s="120">
        <f>AVERAGE(SMALL(($F93:P93),{1,2,3,4,5}))-35.4</f>
        <v>10</v>
      </c>
      <c r="AC93" s="121">
        <f t="shared" si="10"/>
        <v>10</v>
      </c>
      <c r="AD93" s="122">
        <v>2</v>
      </c>
    </row>
    <row r="94" spans="1:30" ht="15.75" x14ac:dyDescent="0.25">
      <c r="A94" s="30" t="s">
        <v>70</v>
      </c>
      <c r="B94" s="117" t="str">
        <f>INDEX('[1]2024 Sign Ups'!$B$2:$B$101,MATCH(A94,'[1]2024 Sign Ups'!$A$2:$A$101,0))</f>
        <v>Y</v>
      </c>
      <c r="C94" s="117">
        <v>4</v>
      </c>
      <c r="D94" s="118">
        <f>Q94+35.4</f>
        <v>62.75</v>
      </c>
      <c r="E94" s="118">
        <f t="shared" si="9"/>
        <v>62.75</v>
      </c>
      <c r="F94" s="119">
        <v>52</v>
      </c>
      <c r="G94" s="119">
        <v>61</v>
      </c>
      <c r="H94" s="119">
        <v>60</v>
      </c>
      <c r="I94" s="119">
        <v>63</v>
      </c>
      <c r="J94" s="119" t="s">
        <v>233</v>
      </c>
      <c r="K94" s="119">
        <v>58</v>
      </c>
      <c r="L94" s="119">
        <v>54</v>
      </c>
      <c r="M94" s="119">
        <v>58</v>
      </c>
      <c r="N94" s="119">
        <v>54</v>
      </c>
      <c r="O94" s="119">
        <v>53</v>
      </c>
      <c r="P94" s="119">
        <v>46</v>
      </c>
      <c r="Q94" s="120">
        <f>VLOOKUP($A94,'[1]2024 Sign Ups'!$A$2:$T$101,3,FALSE)</f>
        <v>27.35</v>
      </c>
      <c r="R94" s="120">
        <f>AVERAGE(SMALL((D94:F94),{1,2,3}))-$E$1</f>
        <v>23.766666666666666</v>
      </c>
      <c r="S94" s="120">
        <f>AVERAGE(SMALL(($D94:G94),{1,2,3,4}))-35.4</f>
        <v>24.225000000000001</v>
      </c>
      <c r="T94" s="120">
        <f>AVERAGE(SMALL((D94:H94),{1,2,3,4}))-35.4</f>
        <v>23.537500000000001</v>
      </c>
      <c r="U94" s="120">
        <f>AVERAGE(SMALL(($E94:I94),{1,2,3,4}))-35.4</f>
        <v>23.537500000000001</v>
      </c>
      <c r="V94" s="120">
        <f>AVERAGE(SMALL(($E94:J94),{1,2,3,4}))-35.4</f>
        <v>23.537500000000001</v>
      </c>
      <c r="W94" s="120">
        <f>AVERAGE(SMALL(($E94:K94),{1,2,3,4}))-35.4</f>
        <v>22.35</v>
      </c>
      <c r="X94" s="120">
        <f>AVERAGE(SMALL(($F94:L94),{1,2,3,4}))-35.4</f>
        <v>20.6</v>
      </c>
      <c r="Y94" s="120">
        <f>AVERAGE(SMALL(($F94:M94),{1,2,3,4,5}))-35.4</f>
        <v>21</v>
      </c>
      <c r="Z94" s="120">
        <f>AVERAGE(SMALL(($F94:N94),{1,2,3,4,5}))-35.4</f>
        <v>19.800000000000004</v>
      </c>
      <c r="AA94" s="120">
        <f>AVERAGE(SMALL(($F94:O94),{1,2,3,4,5}))-35.4</f>
        <v>18.800000000000004</v>
      </c>
      <c r="AB94" s="120">
        <f>AVERAGE(SMALL(($F94:P94),{1,2,3,4,5}))-35.4</f>
        <v>16.399999999999999</v>
      </c>
      <c r="AC94" s="121">
        <f t="shared" si="10"/>
        <v>10</v>
      </c>
      <c r="AD94" s="122">
        <v>2</v>
      </c>
    </row>
    <row r="95" spans="1:30" ht="15.75" x14ac:dyDescent="0.25">
      <c r="A95" s="30" t="s">
        <v>129</v>
      </c>
      <c r="B95" s="117" t="str">
        <f>INDEX('[1]2024 Sign Ups'!$B$2:$B$101,MATCH(A95,'[1]2024 Sign Ups'!$A$2:$A$101,0))</f>
        <v>Y</v>
      </c>
      <c r="C95" s="117">
        <v>9</v>
      </c>
      <c r="D95" s="118">
        <f>Q95+35.4</f>
        <v>48</v>
      </c>
      <c r="E95" s="118">
        <f t="shared" si="9"/>
        <v>48</v>
      </c>
      <c r="F95" s="119">
        <v>51</v>
      </c>
      <c r="G95" s="119" t="s">
        <v>233</v>
      </c>
      <c r="H95" s="119">
        <v>54</v>
      </c>
      <c r="I95" s="119">
        <v>48</v>
      </c>
      <c r="J95" s="119">
        <v>52</v>
      </c>
      <c r="K95" s="119">
        <v>52</v>
      </c>
      <c r="L95" s="119">
        <v>49</v>
      </c>
      <c r="M95" s="119" t="s">
        <v>233</v>
      </c>
      <c r="N95" s="119">
        <v>51</v>
      </c>
      <c r="O95" s="119">
        <v>53</v>
      </c>
      <c r="P95" s="119">
        <v>51</v>
      </c>
      <c r="Q95" s="120">
        <f>VLOOKUP($A95,'[1]2024 Sign Ups'!$A$2:$T$101,3,FALSE)</f>
        <v>12.600000000000001</v>
      </c>
      <c r="R95" s="120">
        <f>AVERAGE(SMALL((D95:F95),{1,2,3}))-$E$1</f>
        <v>13.600000000000001</v>
      </c>
      <c r="S95" s="120">
        <f>AVERAGE(SMALL(($D95:G95),{1,2,3}))-35.4</f>
        <v>13.600000000000001</v>
      </c>
      <c r="T95" s="120">
        <f>AVERAGE(SMALL((D95:H95),{1,2,3,4}))-35.4</f>
        <v>14.850000000000001</v>
      </c>
      <c r="U95" s="120">
        <f>AVERAGE(SMALL(($D95:I95),{1,2,3,4}))-35.4</f>
        <v>13.350000000000001</v>
      </c>
      <c r="V95" s="120">
        <f>AVERAGE(SMALL(($E95:J95),{1,2,3,4}))-35.4</f>
        <v>14.350000000000001</v>
      </c>
      <c r="W95" s="120">
        <f>AVERAGE(SMALL(($E95:K95),{1,2,3,4}))-35.4</f>
        <v>14.350000000000001</v>
      </c>
      <c r="X95" s="120">
        <f>AVERAGE(SMALL(($F95:L95),{1,2,3,4}))-35.4</f>
        <v>14.600000000000001</v>
      </c>
      <c r="Y95" s="120">
        <f>AVERAGE(SMALL(($D95:M95),{1,2,3,4}))-$E$1</f>
        <v>12.850000000000001</v>
      </c>
      <c r="Z95" s="120">
        <f>AVERAGE(SMALL(($F95:N95),{1,2,3,4,5}))-35.4</f>
        <v>14.800000000000004</v>
      </c>
      <c r="AA95" s="120">
        <f>AVERAGE(SMALL(($F95:O95),{1,2,3,4,5}))-35.4</f>
        <v>14.800000000000004</v>
      </c>
      <c r="AB95" s="120">
        <f>AVERAGE(SMALL(($F95:P95),{1,2,3,4,5}))-35.4</f>
        <v>14.600000000000001</v>
      </c>
      <c r="AC95" s="121">
        <f t="shared" si="10"/>
        <v>9</v>
      </c>
      <c r="AD95" s="122">
        <v>2</v>
      </c>
    </row>
    <row r="96" spans="1:30" ht="15.75" customHeight="1" x14ac:dyDescent="0.25">
      <c r="A96" s="30" t="s">
        <v>73</v>
      </c>
      <c r="B96" s="117" t="str">
        <f>INDEX('[1]2024 Sign Ups'!$B$2:$B$101,MATCH(A96,'[1]2024 Sign Ups'!$A$2:$A$101,0))</f>
        <v>Y</v>
      </c>
      <c r="C96" s="117">
        <v>2</v>
      </c>
      <c r="D96" s="118">
        <f>Q96+35.4</f>
        <v>41.125</v>
      </c>
      <c r="E96" s="118">
        <f t="shared" si="9"/>
        <v>41.125</v>
      </c>
      <c r="F96" s="119">
        <v>45</v>
      </c>
      <c r="G96" s="119">
        <v>43</v>
      </c>
      <c r="H96" s="119">
        <v>41</v>
      </c>
      <c r="I96" s="119">
        <v>40</v>
      </c>
      <c r="J96" s="119" t="s">
        <v>233</v>
      </c>
      <c r="K96" s="119">
        <v>40</v>
      </c>
      <c r="L96" s="119" t="s">
        <v>233</v>
      </c>
      <c r="M96" s="119">
        <v>44</v>
      </c>
      <c r="N96" s="119">
        <v>44</v>
      </c>
      <c r="O96" s="119" t="s">
        <v>233</v>
      </c>
      <c r="P96" s="119">
        <v>38</v>
      </c>
      <c r="Q96" s="120">
        <f>VLOOKUP($A96,'[1]2024 Sign Ups'!$A$2:$T$101,3,FALSE)</f>
        <v>5.7250000000000014</v>
      </c>
      <c r="R96" s="120">
        <f>AVERAGE(SMALL((D96:F96),{1,2,3}))-$E$1</f>
        <v>7.0166666666666657</v>
      </c>
      <c r="S96" s="120">
        <f>AVERAGE(SMALL(($D96:G96),{1,2,3,4}))-35.4</f>
        <v>7.1625000000000014</v>
      </c>
      <c r="T96" s="120">
        <f>AVERAGE(SMALL((D96:H96),{1,2,3,4}))-35.4</f>
        <v>6.1625000000000014</v>
      </c>
      <c r="U96" s="120">
        <f>AVERAGE(SMALL(($E96:I96),{1,2,3,4}))-35.4</f>
        <v>5.8812500000000014</v>
      </c>
      <c r="V96" s="120">
        <f>AVERAGE(SMALL(($E96:J96),{1,2,3,4}))-35.4</f>
        <v>5.8812500000000014</v>
      </c>
      <c r="W96" s="120">
        <f>AVERAGE(SMALL(($E96:K96),{1,2,3,4}))-35.4</f>
        <v>5.1312500000000014</v>
      </c>
      <c r="X96" s="120">
        <f>AVERAGE(SMALL(($E96:L96),{1,2,3,4}))-35.4</f>
        <v>5.1312500000000014</v>
      </c>
      <c r="Y96" s="120">
        <f>AVERAGE(SMALL(($D96:M96),{1,2,3,4}))-$E$1</f>
        <v>5.1312500000000014</v>
      </c>
      <c r="Z96" s="120">
        <f>AVERAGE(SMALL(($F96:N96),{1,2,3,4,5}))-35.4</f>
        <v>6.2000000000000028</v>
      </c>
      <c r="AA96" s="120">
        <f>AVERAGE(SMALL(($F96:O96),{1,2,3,4,5}))-35.4</f>
        <v>6.2000000000000028</v>
      </c>
      <c r="AB96" s="120">
        <f>AVERAGE(SMALL(($F96:P96),{1,2,3,4,5}))-35.4</f>
        <v>5</v>
      </c>
      <c r="AC96" s="121">
        <f t="shared" si="10"/>
        <v>8</v>
      </c>
      <c r="AD96" s="122">
        <v>2</v>
      </c>
    </row>
    <row r="97" spans="1:38" ht="15.75" customHeight="1" x14ac:dyDescent="0.25">
      <c r="A97" s="30" t="s">
        <v>110</v>
      </c>
      <c r="B97" s="117" t="str">
        <f>INDEX('[1]2024 Sign Ups'!$B$2:$B$101,MATCH(A97,'[1]2024 Sign Ups'!$A$2:$A$101,0))</f>
        <v>Y</v>
      </c>
      <c r="C97" s="117">
        <v>5</v>
      </c>
      <c r="D97" s="118">
        <f>Q97+35.4</f>
        <v>40.4</v>
      </c>
      <c r="E97" s="118">
        <f t="shared" si="9"/>
        <v>40.4</v>
      </c>
      <c r="F97" s="119">
        <v>38</v>
      </c>
      <c r="G97" s="119">
        <v>39</v>
      </c>
      <c r="H97" s="119">
        <v>41</v>
      </c>
      <c r="I97" s="119">
        <v>41</v>
      </c>
      <c r="J97" s="119">
        <v>44</v>
      </c>
      <c r="K97" s="119">
        <v>43</v>
      </c>
      <c r="L97" s="119">
        <v>39</v>
      </c>
      <c r="M97" s="119">
        <v>38</v>
      </c>
      <c r="N97" s="119">
        <v>37</v>
      </c>
      <c r="O97" s="119" t="s">
        <v>233</v>
      </c>
      <c r="P97" s="119">
        <v>42</v>
      </c>
      <c r="Q97" s="120">
        <f>VLOOKUP($A97,'[1]2024 Sign Ups'!$A$2:$T$101,3,FALSE)</f>
        <v>5</v>
      </c>
      <c r="R97" s="120">
        <f>AVERAGE(SMALL((D97:F97),{1,2,3}))-$E$1</f>
        <v>4.2000000000000028</v>
      </c>
      <c r="S97" s="120">
        <f>AVERAGE(SMALL(($D97:G97),{1,2,3,4}))-35.4</f>
        <v>4.0500000000000043</v>
      </c>
      <c r="T97" s="120">
        <f>AVERAGE(SMALL((D97:H97),{1,2,3,4}))-35.4</f>
        <v>4.0500000000000043</v>
      </c>
      <c r="U97" s="120">
        <f>AVERAGE(SMALL(($E97:I97),{1,2,3,4}))-35.4</f>
        <v>4.2000000000000028</v>
      </c>
      <c r="V97" s="120">
        <f>AVERAGE(SMALL(($E97:J97),{1,2,3,4}))-35.4</f>
        <v>4.2000000000000028</v>
      </c>
      <c r="W97" s="120">
        <f>AVERAGE(SMALL(($F97:K97),{1,2,3,4}))-35.4</f>
        <v>4.3500000000000014</v>
      </c>
      <c r="X97" s="120">
        <f>AVERAGE(SMALL(($E97:L97),{1,2,3,4,5}))-35.4</f>
        <v>4.0800000000000054</v>
      </c>
      <c r="Y97" s="120">
        <f>AVERAGE(SMALL(($F97:M97),{1,2,3,4,5}))-35.4</f>
        <v>3.6000000000000014</v>
      </c>
      <c r="Z97" s="120">
        <f>AVERAGE(SMALL(($F97:N97),{1,2,3,4,5}))-35.4</f>
        <v>2.8000000000000043</v>
      </c>
      <c r="AA97" s="120">
        <f>AVERAGE(SMALL(($F97:O97),{1,2,3,4,5}))-35.4</f>
        <v>2.8000000000000043</v>
      </c>
      <c r="AB97" s="120">
        <f>AVERAGE(SMALL(($F97:P97),{1,2,3,4,5}))-35.4</f>
        <v>2.8000000000000043</v>
      </c>
      <c r="AC97" s="121">
        <f t="shared" si="10"/>
        <v>10</v>
      </c>
      <c r="AD97" s="122">
        <v>2</v>
      </c>
    </row>
    <row r="98" spans="1:38" ht="15.75" customHeight="1" x14ac:dyDescent="0.25">
      <c r="A98" s="30" t="s">
        <v>32</v>
      </c>
      <c r="B98" s="117" t="str">
        <f>INDEX('[1]2024 Sign Ups'!$B$2:$B$101,MATCH(A98,'[1]2024 Sign Ups'!$A$2:$A$101,0))</f>
        <v>New</v>
      </c>
      <c r="C98" s="117">
        <v>1</v>
      </c>
      <c r="D98" s="118">
        <f>AVERAGE(F98:G98)</f>
        <v>55.5</v>
      </c>
      <c r="E98" s="118">
        <f t="shared" si="9"/>
        <v>55.5</v>
      </c>
      <c r="F98" s="119">
        <v>59</v>
      </c>
      <c r="G98" s="119">
        <v>52</v>
      </c>
      <c r="H98" s="119">
        <v>54</v>
      </c>
      <c r="I98" s="119">
        <v>53</v>
      </c>
      <c r="J98" s="119">
        <v>55</v>
      </c>
      <c r="K98" s="119">
        <v>53</v>
      </c>
      <c r="L98" s="119">
        <v>48</v>
      </c>
      <c r="M98" s="119">
        <v>50</v>
      </c>
      <c r="N98" s="119" t="s">
        <v>233</v>
      </c>
      <c r="O98" s="119">
        <v>50</v>
      </c>
      <c r="P98" s="119">
        <v>41</v>
      </c>
      <c r="Q98" s="120">
        <f>(F98-$E$1)*0.8</f>
        <v>18.880000000000003</v>
      </c>
      <c r="R98" s="120">
        <f>(G98-$E$1)*0.7</f>
        <v>11.620000000000001</v>
      </c>
      <c r="S98" s="120">
        <f>AVERAGE(SMALL(($D98:G98),{1,2,3,4}))-35.4</f>
        <v>20.100000000000001</v>
      </c>
      <c r="T98" s="120">
        <f>AVERAGE(SMALL((D98:H98),{1,2,3,4}))-35.4</f>
        <v>18.850000000000001</v>
      </c>
      <c r="U98" s="120">
        <f>AVERAGE(SMALL(($E98:I98),{1,2,3,4}))-35.4</f>
        <v>18.225000000000001</v>
      </c>
      <c r="V98" s="120">
        <f>AVERAGE(SMALL(($E98:J98),{1,2,3,4}))-35.4</f>
        <v>18.100000000000001</v>
      </c>
      <c r="W98" s="120">
        <f>AVERAGE(SMALL(($F98:K98),{1,2,3,4}))-35.4</f>
        <v>17.600000000000001</v>
      </c>
      <c r="X98" s="120">
        <f>AVERAGE(SMALL(($E98:L98),{1,2,3,4,5}))-35.4</f>
        <v>16.600000000000001</v>
      </c>
      <c r="Y98" s="120">
        <f>AVERAGE(SMALL(($F98:M98),{1,2,3,4,5}))-35.4</f>
        <v>15.800000000000004</v>
      </c>
      <c r="Z98" s="120">
        <f>AVERAGE(SMALL(($F98:N98),{1,2,3,4,5}))-35.4</f>
        <v>15.800000000000004</v>
      </c>
      <c r="AA98" s="120">
        <f>AVERAGE(SMALL(($F98:O98),{1,2,3,4,5}))-35.4</f>
        <v>15.200000000000003</v>
      </c>
      <c r="AB98" s="120">
        <f>AVERAGE(SMALL(($F98:P98),{1,2,3,4,5}))-35.4</f>
        <v>12.800000000000004</v>
      </c>
      <c r="AC98" s="121">
        <f t="shared" si="10"/>
        <v>10</v>
      </c>
      <c r="AD98" s="122">
        <v>0</v>
      </c>
    </row>
    <row r="99" spans="1:38" ht="15.75" customHeight="1" x14ac:dyDescent="0.25">
      <c r="A99" s="30" t="s">
        <v>128</v>
      </c>
      <c r="B99" s="117" t="str">
        <f>INDEX('[1]2024 Sign Ups'!$B$2:$B$101,MATCH(A99,'[1]2024 Sign Ups'!$A$2:$A$101,0))</f>
        <v>New</v>
      </c>
      <c r="C99" s="117">
        <v>10</v>
      </c>
      <c r="D99" s="118">
        <f>AVERAGE(F99:G99)</f>
        <v>52</v>
      </c>
      <c r="E99" s="118">
        <f t="shared" ref="E99:E130" si="11">D99</f>
        <v>52</v>
      </c>
      <c r="F99" s="119">
        <v>55</v>
      </c>
      <c r="G99" s="119">
        <v>49</v>
      </c>
      <c r="H99" s="119">
        <v>57</v>
      </c>
      <c r="I99" s="119">
        <v>48</v>
      </c>
      <c r="J99" s="119">
        <v>48</v>
      </c>
      <c r="K99" s="119">
        <v>44</v>
      </c>
      <c r="L99" s="119" t="s">
        <v>233</v>
      </c>
      <c r="M99" s="119">
        <v>51</v>
      </c>
      <c r="N99" s="119">
        <v>46</v>
      </c>
      <c r="O99" s="119">
        <v>57</v>
      </c>
      <c r="P99" s="119">
        <v>45</v>
      </c>
      <c r="Q99" s="120">
        <f>(F99-$E$1)*0.7</f>
        <v>13.72</v>
      </c>
      <c r="R99" s="120">
        <f>(G99-$E$1)*0.7</f>
        <v>9.52</v>
      </c>
      <c r="S99" s="120">
        <f>AVERAGE(SMALL(($D99:G99),{1,2,3,4}))-35.4</f>
        <v>16.600000000000001</v>
      </c>
      <c r="T99" s="120">
        <f>AVERAGE(SMALL((D99:H99),{1,2,3,4}))-35.4</f>
        <v>16.600000000000001</v>
      </c>
      <c r="U99" s="120">
        <f>AVERAGE(SMALL(($E99:I99),{1,2,3,4}))-35.4</f>
        <v>15.600000000000001</v>
      </c>
      <c r="V99" s="120">
        <f>AVERAGE(SMALL(($E99:J99),{1,2,3,4}))-35.4</f>
        <v>13.850000000000001</v>
      </c>
      <c r="W99" s="120">
        <f>AVERAGE(SMALL(($F99:K99),{1,2,3,4}))-35.4</f>
        <v>11.850000000000001</v>
      </c>
      <c r="X99" s="120">
        <f>AVERAGE(SMALL(($F99:L99),{1,2,3,4}))-35.4</f>
        <v>11.850000000000001</v>
      </c>
      <c r="Y99" s="120">
        <f>AVERAGE(SMALL(($F99:M99),{1,2,3,4,5}))-35.4</f>
        <v>12.600000000000001</v>
      </c>
      <c r="Z99" s="120">
        <f>AVERAGE(SMALL(($F99:N99),{1,2,3,4,5}))-35.4</f>
        <v>11.600000000000001</v>
      </c>
      <c r="AA99" s="120">
        <f>AVERAGE(SMALL(($F99:O99),{1,2,3,4,5}))-35.4</f>
        <v>11.600000000000001</v>
      </c>
      <c r="AB99" s="120">
        <f>AVERAGE(SMALL(($F99:P99),{1,2,3,4,5}))-35.4</f>
        <v>10.800000000000004</v>
      </c>
      <c r="AC99" s="121">
        <f t="shared" si="10"/>
        <v>10</v>
      </c>
      <c r="AD99" s="122">
        <v>0</v>
      </c>
    </row>
    <row r="100" spans="1:38" ht="15.75" customHeight="1" x14ac:dyDescent="0.25">
      <c r="A100" s="30" t="s">
        <v>47</v>
      </c>
      <c r="B100" s="117" t="str">
        <f>INDEX('[1]2024 Sign Ups'!$B$2:$B$101,MATCH(A100,'[1]2024 Sign Ups'!$A$2:$A$101,0))</f>
        <v>Y</v>
      </c>
      <c r="C100" s="117">
        <v>7</v>
      </c>
      <c r="D100" s="118">
        <f>Q100+35.4</f>
        <v>41.5</v>
      </c>
      <c r="E100" s="118">
        <f t="shared" si="11"/>
        <v>41.5</v>
      </c>
      <c r="F100" s="119">
        <v>47</v>
      </c>
      <c r="G100" s="119" t="s">
        <v>233</v>
      </c>
      <c r="H100" s="119">
        <v>40</v>
      </c>
      <c r="I100" s="119">
        <v>42</v>
      </c>
      <c r="J100" s="119" t="s">
        <v>233</v>
      </c>
      <c r="K100" s="119">
        <v>40</v>
      </c>
      <c r="L100" s="119" t="s">
        <v>233</v>
      </c>
      <c r="M100" s="119" t="s">
        <v>233</v>
      </c>
      <c r="N100" s="119">
        <v>42</v>
      </c>
      <c r="O100" s="119" t="s">
        <v>233</v>
      </c>
      <c r="P100" s="119">
        <v>41</v>
      </c>
      <c r="Q100" s="120">
        <f>VLOOKUP($A100,'[1]2024 Sign Ups'!$A$2:$T$101,3,FALSE)</f>
        <v>6.1000000000000014</v>
      </c>
      <c r="R100" s="120">
        <f>AVERAGE(SMALL((D100:F100),{1,2,3}))-$E$1</f>
        <v>7.9333333333333371</v>
      </c>
      <c r="S100" s="120">
        <f>AVERAGE(SMALL(($D100:G100),{1,2,3}))-35.4</f>
        <v>7.9333333333333371</v>
      </c>
      <c r="T100" s="120">
        <f>AVERAGE(SMALL((D100:H100),{1,2,3,4}))-35.4</f>
        <v>7.1000000000000014</v>
      </c>
      <c r="U100" s="120">
        <f>AVERAGE(SMALL(($D100:I100),{1,2,3,4}))-35.4</f>
        <v>5.8500000000000014</v>
      </c>
      <c r="V100" s="120">
        <f>AVERAGE(SMALL(($D100:J100),{1,2,3,4}))-35.4</f>
        <v>5.8500000000000014</v>
      </c>
      <c r="W100" s="120">
        <f>AVERAGE(SMALL(($E100:K100),{1,2,3,4}))-35.4</f>
        <v>5.4750000000000014</v>
      </c>
      <c r="X100" s="120">
        <f>AVERAGE(SMALL(($E100:L100),{1,2,3,4}))-35.4</f>
        <v>5.4750000000000014</v>
      </c>
      <c r="Y100" s="120">
        <f>AVERAGE(SMALL(($E100:M100),{1,2,3,4}))-$E$1</f>
        <v>5.4750000000000014</v>
      </c>
      <c r="Z100" s="120">
        <f>AVERAGE(SMALL(($E100:N100),{1,2,3,4}))-35.4</f>
        <v>5.4750000000000014</v>
      </c>
      <c r="AA100" s="120">
        <f>AVERAGE(SMALL(($E100:O100),{1,2,3,4}))-35.4</f>
        <v>5.4750000000000014</v>
      </c>
      <c r="AB100" s="120">
        <f>AVERAGE(SMALL(($F100:P100),{1,2,3,4}))-35.4</f>
        <v>5.3500000000000014</v>
      </c>
      <c r="AC100" s="121">
        <f t="shared" si="10"/>
        <v>6</v>
      </c>
      <c r="AD100" s="122">
        <v>2</v>
      </c>
    </row>
    <row r="101" spans="1:38" ht="15.75" customHeight="1" x14ac:dyDescent="0.25">
      <c r="D101" s="9"/>
      <c r="E101" s="9"/>
      <c r="Q101" s="9"/>
      <c r="R101" s="9"/>
      <c r="S101" s="9"/>
      <c r="T101" s="9"/>
    </row>
    <row r="102" spans="1:38" s="138" customFormat="1" x14ac:dyDescent="0.25">
      <c r="D102" s="139">
        <v>1</v>
      </c>
      <c r="E102" s="140" t="s">
        <v>230</v>
      </c>
      <c r="F102" s="140"/>
      <c r="G102" s="140"/>
      <c r="I102" s="141"/>
      <c r="J102" s="141"/>
      <c r="AF102" s="9"/>
      <c r="AG102" s="9"/>
      <c r="AH102" s="9"/>
      <c r="AI102" s="9"/>
      <c r="AJ102" s="9"/>
      <c r="AK102" s="9"/>
      <c r="AL102" s="9"/>
    </row>
    <row r="103" spans="1:38" s="138" customFormat="1" x14ac:dyDescent="0.25">
      <c r="D103" s="139">
        <v>2</v>
      </c>
      <c r="E103" s="142" t="s">
        <v>231</v>
      </c>
      <c r="I103" s="141"/>
      <c r="J103" s="141"/>
    </row>
    <row r="104" spans="1:38" s="138" customFormat="1" x14ac:dyDescent="0.25">
      <c r="D104" s="143">
        <v>3</v>
      </c>
      <c r="E104" s="138" t="s">
        <v>232</v>
      </c>
      <c r="I104" s="141"/>
      <c r="J104" s="141"/>
    </row>
    <row r="105" spans="1:38" x14ac:dyDescent="0.25">
      <c r="D105" s="9"/>
      <c r="E105" s="9"/>
      <c r="Q105" s="9"/>
      <c r="R105" s="9"/>
      <c r="S105" s="9"/>
      <c r="T105" s="9"/>
      <c r="AF105" s="138"/>
      <c r="AG105" s="138"/>
      <c r="AH105" s="138"/>
      <c r="AI105" s="138"/>
      <c r="AJ105" s="138"/>
      <c r="AK105" s="138"/>
      <c r="AL105" s="138"/>
    </row>
    <row r="106" spans="1:38" x14ac:dyDescent="0.25">
      <c r="D106" s="9"/>
      <c r="E106" s="9"/>
      <c r="Q106" s="9"/>
      <c r="R106" s="9"/>
      <c r="S106" s="9"/>
      <c r="T106" s="9"/>
    </row>
    <row r="107" spans="1:38" x14ac:dyDescent="0.25">
      <c r="D107" s="9"/>
      <c r="E107" s="9"/>
      <c r="Q107" s="9"/>
      <c r="R107" s="9"/>
      <c r="S107" s="9"/>
      <c r="T107" s="9"/>
    </row>
    <row r="108" spans="1:38" x14ac:dyDescent="0.25">
      <c r="D108" s="9"/>
      <c r="E108" s="9"/>
      <c r="Q108" s="9"/>
      <c r="R108" s="9"/>
      <c r="S108" s="9"/>
      <c r="T108" s="9"/>
    </row>
    <row r="109" spans="1:38" x14ac:dyDescent="0.25">
      <c r="D109" s="9"/>
      <c r="E109" s="9"/>
      <c r="Q109" s="9"/>
      <c r="R109" s="9"/>
      <c r="S109" s="9"/>
      <c r="T109" s="9"/>
    </row>
    <row r="110" spans="1:38" x14ac:dyDescent="0.25">
      <c r="D110" s="9"/>
      <c r="E110" s="9"/>
      <c r="Q110" s="9"/>
      <c r="R110" s="9"/>
      <c r="S110" s="9"/>
      <c r="T110" s="9"/>
    </row>
    <row r="111" spans="1:38" x14ac:dyDescent="0.25">
      <c r="D111" s="9"/>
      <c r="E111" s="9"/>
      <c r="Q111" s="9"/>
      <c r="R111" s="9"/>
      <c r="S111" s="9"/>
      <c r="T111" s="9"/>
    </row>
    <row r="112" spans="1:38" x14ac:dyDescent="0.25">
      <c r="D112" s="9"/>
      <c r="E112" s="9"/>
      <c r="Q112" s="9"/>
      <c r="R112" s="9"/>
      <c r="S112" s="9"/>
      <c r="T112" s="9"/>
    </row>
    <row r="113" spans="4:20" x14ac:dyDescent="0.25">
      <c r="D113" s="9"/>
      <c r="E113" s="9"/>
      <c r="Q113" s="9"/>
      <c r="R113" s="9"/>
      <c r="S113" s="9"/>
      <c r="T113" s="9"/>
    </row>
    <row r="114" spans="4:20" x14ac:dyDescent="0.25">
      <c r="D114" s="9"/>
      <c r="E114" s="9"/>
      <c r="Q114" s="9"/>
      <c r="R114" s="9"/>
      <c r="S114" s="9"/>
      <c r="T114" s="9"/>
    </row>
    <row r="115" spans="4:20" x14ac:dyDescent="0.25">
      <c r="D115" s="9"/>
      <c r="E115" s="9"/>
      <c r="Q115" s="9"/>
      <c r="R115" s="9"/>
      <c r="S115" s="9"/>
      <c r="T115" s="9"/>
    </row>
    <row r="116" spans="4:20" x14ac:dyDescent="0.25">
      <c r="D116" s="9"/>
      <c r="E116" s="9"/>
      <c r="Q116" s="9"/>
      <c r="R116" s="9"/>
      <c r="S116" s="9"/>
      <c r="T116" s="9"/>
    </row>
    <row r="117" spans="4:20" x14ac:dyDescent="0.25">
      <c r="D117" s="9"/>
      <c r="E117" s="9"/>
      <c r="Q117" s="9"/>
      <c r="R117" s="9"/>
      <c r="S117" s="9"/>
      <c r="T117" s="9"/>
    </row>
    <row r="118" spans="4:20" x14ac:dyDescent="0.25">
      <c r="D118" s="9"/>
      <c r="E118" s="9"/>
      <c r="Q118" s="9"/>
      <c r="R118" s="9"/>
      <c r="S118" s="9"/>
      <c r="T118" s="9"/>
    </row>
    <row r="119" spans="4:20" x14ac:dyDescent="0.25">
      <c r="D119" s="9"/>
      <c r="E119" s="9"/>
      <c r="Q119" s="9"/>
      <c r="R119" s="9"/>
      <c r="S119" s="9"/>
      <c r="T119" s="9"/>
    </row>
    <row r="120" spans="4:20" x14ac:dyDescent="0.25">
      <c r="D120" s="9"/>
      <c r="E120" s="9"/>
      <c r="Q120" s="9"/>
      <c r="R120" s="9"/>
      <c r="S120" s="9"/>
      <c r="T120" s="9"/>
    </row>
    <row r="121" spans="4:20" x14ac:dyDescent="0.25">
      <c r="D121" s="9"/>
      <c r="E121" s="9"/>
      <c r="Q121" s="9"/>
      <c r="R121" s="9"/>
      <c r="S121" s="9"/>
      <c r="T121" s="9"/>
    </row>
    <row r="122" spans="4:20" x14ac:dyDescent="0.25">
      <c r="D122" s="9"/>
      <c r="E122" s="9"/>
      <c r="Q122" s="9"/>
      <c r="R122" s="9"/>
      <c r="S122" s="9"/>
      <c r="T122" s="9"/>
    </row>
    <row r="123" spans="4:20" x14ac:dyDescent="0.25">
      <c r="D123" s="9"/>
      <c r="E123" s="9"/>
      <c r="Q123" s="9"/>
      <c r="R123" s="9"/>
      <c r="S123" s="9"/>
      <c r="T123" s="9"/>
    </row>
    <row r="124" spans="4:20" x14ac:dyDescent="0.25">
      <c r="D124" s="9"/>
      <c r="E124" s="9"/>
      <c r="Q124" s="9"/>
      <c r="R124" s="9"/>
      <c r="S124" s="9"/>
      <c r="T124" s="9"/>
    </row>
    <row r="125" spans="4:20" x14ac:dyDescent="0.25">
      <c r="D125" s="9"/>
      <c r="E125" s="9"/>
      <c r="Q125" s="9"/>
      <c r="R125" s="9"/>
      <c r="S125" s="9"/>
      <c r="T125" s="9"/>
    </row>
    <row r="126" spans="4:20" x14ac:dyDescent="0.25">
      <c r="D126" s="9"/>
      <c r="E126" s="9"/>
      <c r="Q126" s="9"/>
      <c r="R126" s="9"/>
      <c r="S126" s="9"/>
      <c r="T126" s="9"/>
    </row>
    <row r="127" spans="4:20" x14ac:dyDescent="0.25">
      <c r="D127" s="9"/>
      <c r="E127" s="9"/>
      <c r="Q127" s="9"/>
      <c r="R127" s="9"/>
      <c r="S127" s="9"/>
      <c r="T127" s="9"/>
    </row>
    <row r="128" spans="4:20" x14ac:dyDescent="0.25">
      <c r="D128" s="9"/>
      <c r="E128" s="9"/>
      <c r="Q128" s="9"/>
      <c r="R128" s="9"/>
      <c r="S128" s="9"/>
      <c r="T128" s="9"/>
    </row>
    <row r="129" spans="4:20" x14ac:dyDescent="0.25">
      <c r="D129" s="9"/>
      <c r="E129" s="9"/>
      <c r="Q129" s="9"/>
      <c r="R129" s="9"/>
      <c r="S129" s="9"/>
      <c r="T129" s="9"/>
    </row>
    <row r="130" spans="4:20" x14ac:dyDescent="0.25">
      <c r="D130" s="9"/>
      <c r="E130" s="9"/>
      <c r="Q130" s="9"/>
      <c r="R130" s="9"/>
      <c r="S130" s="9"/>
      <c r="T130" s="9"/>
    </row>
    <row r="131" spans="4:20" x14ac:dyDescent="0.25">
      <c r="D131" s="9"/>
      <c r="E131" s="9"/>
      <c r="Q131" s="9"/>
      <c r="R131" s="9"/>
      <c r="S131" s="9"/>
      <c r="T131" s="9"/>
    </row>
    <row r="132" spans="4:20" x14ac:dyDescent="0.25">
      <c r="D132" s="9"/>
      <c r="E132" s="9"/>
      <c r="Q132" s="9"/>
      <c r="R132" s="9"/>
      <c r="S132" s="9"/>
      <c r="T132" s="9"/>
    </row>
    <row r="133" spans="4:20" x14ac:dyDescent="0.25">
      <c r="D133" s="9"/>
      <c r="E133" s="9"/>
      <c r="Q133" s="9"/>
      <c r="R133" s="9"/>
      <c r="S133" s="9"/>
      <c r="T133" s="9"/>
    </row>
    <row r="134" spans="4:20" x14ac:dyDescent="0.25">
      <c r="D134" s="9"/>
      <c r="E134" s="9"/>
      <c r="Q134" s="9"/>
      <c r="R134" s="9"/>
      <c r="S134" s="9"/>
      <c r="T134" s="9"/>
    </row>
    <row r="135" spans="4:20" x14ac:dyDescent="0.25">
      <c r="D135" s="9"/>
      <c r="E135" s="9"/>
      <c r="Q135" s="9"/>
      <c r="R135" s="9"/>
      <c r="S135" s="9"/>
      <c r="T135" s="9"/>
    </row>
    <row r="136" spans="4:20" x14ac:dyDescent="0.25">
      <c r="D136" s="9"/>
      <c r="E136" s="9"/>
      <c r="Q136" s="9"/>
      <c r="R136" s="9"/>
      <c r="S136" s="9"/>
      <c r="T136" s="9"/>
    </row>
    <row r="137" spans="4:20" x14ac:dyDescent="0.25">
      <c r="D137" s="9"/>
      <c r="E137" s="9"/>
      <c r="Q137" s="9"/>
      <c r="R137" s="9"/>
      <c r="S137" s="9"/>
      <c r="T137" s="9"/>
    </row>
    <row r="138" spans="4:20" x14ac:dyDescent="0.25">
      <c r="D138" s="9"/>
      <c r="E138" s="9"/>
      <c r="Q138" s="9"/>
      <c r="R138" s="9"/>
      <c r="S138" s="9"/>
      <c r="T138" s="9"/>
    </row>
    <row r="139" spans="4:20" x14ac:dyDescent="0.25">
      <c r="D139" s="9"/>
      <c r="E139" s="9"/>
      <c r="Q139" s="9"/>
      <c r="R139" s="9"/>
      <c r="S139" s="9"/>
      <c r="T139" s="9"/>
    </row>
    <row r="140" spans="4:20" x14ac:dyDescent="0.25">
      <c r="D140" s="9"/>
      <c r="E140" s="9"/>
      <c r="Q140" s="9"/>
      <c r="R140" s="9"/>
      <c r="S140" s="9"/>
      <c r="T140" s="9"/>
    </row>
    <row r="141" spans="4:20" x14ac:dyDescent="0.25">
      <c r="D141" s="9"/>
      <c r="E141" s="9"/>
      <c r="Q141" s="9"/>
      <c r="R141" s="9"/>
      <c r="S141" s="9"/>
      <c r="T141" s="9"/>
    </row>
    <row r="142" spans="4:20" x14ac:dyDescent="0.25">
      <c r="D142" s="9"/>
      <c r="E142" s="9"/>
      <c r="Q142" s="9"/>
      <c r="R142" s="9"/>
      <c r="S142" s="9"/>
      <c r="T142" s="9"/>
    </row>
    <row r="143" spans="4:20" x14ac:dyDescent="0.25">
      <c r="D143" s="9"/>
      <c r="E143" s="9"/>
      <c r="Q143" s="9"/>
      <c r="R143" s="9"/>
      <c r="S143" s="9"/>
      <c r="T143" s="9"/>
    </row>
    <row r="144" spans="4:20" x14ac:dyDescent="0.25">
      <c r="D144" s="9"/>
      <c r="E144" s="9"/>
      <c r="Q144" s="9"/>
      <c r="R144" s="9"/>
      <c r="S144" s="9"/>
      <c r="T144" s="9"/>
    </row>
    <row r="145" spans="4:20" x14ac:dyDescent="0.25">
      <c r="D145" s="9"/>
      <c r="E145" s="9"/>
      <c r="Q145" s="9"/>
      <c r="R145" s="9"/>
      <c r="S145" s="9"/>
      <c r="T145" s="9"/>
    </row>
    <row r="146" spans="4:20" x14ac:dyDescent="0.25">
      <c r="D146" s="9"/>
      <c r="E146" s="9"/>
      <c r="Q146" s="9"/>
      <c r="R146" s="9"/>
      <c r="S146" s="9"/>
      <c r="T146" s="9"/>
    </row>
    <row r="147" spans="4:20" x14ac:dyDescent="0.25">
      <c r="D147" s="9"/>
      <c r="E147" s="9"/>
      <c r="Q147" s="9"/>
      <c r="R147" s="9"/>
      <c r="S147" s="9"/>
      <c r="T147" s="9"/>
    </row>
    <row r="148" spans="4:20" x14ac:dyDescent="0.25">
      <c r="D148" s="9"/>
      <c r="E148" s="9"/>
      <c r="Q148" s="9"/>
      <c r="R148" s="9"/>
      <c r="S148" s="9"/>
      <c r="T148" s="9"/>
    </row>
    <row r="149" spans="4:20" x14ac:dyDescent="0.25">
      <c r="D149" s="9"/>
      <c r="E149" s="9"/>
      <c r="Q149" s="9"/>
      <c r="R149" s="9"/>
      <c r="S149" s="9"/>
      <c r="T149" s="9"/>
    </row>
    <row r="150" spans="4:20" x14ac:dyDescent="0.25">
      <c r="D150" s="9"/>
      <c r="E150" s="9"/>
      <c r="Q150" s="9"/>
      <c r="R150" s="9"/>
      <c r="S150" s="9"/>
      <c r="T150" s="9"/>
    </row>
    <row r="151" spans="4:20" x14ac:dyDescent="0.25">
      <c r="D151" s="9"/>
      <c r="E151" s="9"/>
      <c r="Q151" s="9"/>
      <c r="R151" s="9"/>
      <c r="S151" s="9"/>
      <c r="T151" s="9"/>
    </row>
    <row r="152" spans="4:20" x14ac:dyDescent="0.25">
      <c r="D152" s="9"/>
      <c r="E152" s="9"/>
      <c r="Q152" s="9"/>
      <c r="R152" s="9"/>
      <c r="S152" s="9"/>
      <c r="T152" s="9"/>
    </row>
    <row r="153" spans="4:20" x14ac:dyDescent="0.25">
      <c r="D153" s="9"/>
      <c r="E153" s="9"/>
      <c r="Q153" s="9"/>
      <c r="R153" s="9"/>
      <c r="S153" s="9"/>
      <c r="T153" s="9"/>
    </row>
    <row r="154" spans="4:20" x14ac:dyDescent="0.25">
      <c r="D154" s="9"/>
      <c r="E154" s="9"/>
      <c r="Q154" s="9"/>
      <c r="R154" s="9"/>
      <c r="S154" s="9"/>
      <c r="T154" s="9"/>
    </row>
    <row r="155" spans="4:20" x14ac:dyDescent="0.25">
      <c r="D155" s="9"/>
      <c r="E155" s="9"/>
      <c r="Q155" s="9"/>
      <c r="R155" s="9"/>
      <c r="S155" s="9"/>
      <c r="T155" s="9"/>
    </row>
    <row r="156" spans="4:20" x14ac:dyDescent="0.25">
      <c r="D156" s="9"/>
      <c r="E156" s="9"/>
      <c r="Q156" s="9"/>
      <c r="R156" s="9"/>
      <c r="S156" s="9"/>
      <c r="T156" s="9"/>
    </row>
    <row r="157" spans="4:20" x14ac:dyDescent="0.25">
      <c r="D157" s="9"/>
      <c r="E157" s="9"/>
      <c r="Q157" s="9"/>
      <c r="R157" s="9"/>
      <c r="S157" s="9"/>
      <c r="T157" s="9"/>
    </row>
    <row r="158" spans="4:20" x14ac:dyDescent="0.25">
      <c r="D158" s="9"/>
      <c r="E158" s="9"/>
      <c r="Q158" s="9"/>
      <c r="R158" s="9"/>
      <c r="S158" s="9"/>
      <c r="T158" s="9"/>
    </row>
    <row r="159" spans="4:20" x14ac:dyDescent="0.25">
      <c r="D159" s="9"/>
      <c r="E159" s="9"/>
      <c r="Q159" s="9"/>
      <c r="R159" s="9"/>
      <c r="S159" s="9"/>
      <c r="T159" s="9"/>
    </row>
    <row r="160" spans="4:20" x14ac:dyDescent="0.25">
      <c r="D160" s="9"/>
      <c r="E160" s="9"/>
      <c r="Q160" s="9"/>
      <c r="R160" s="9"/>
      <c r="S160" s="9"/>
      <c r="T160" s="9"/>
    </row>
    <row r="161" spans="4:20" x14ac:dyDescent="0.25">
      <c r="D161" s="9"/>
      <c r="E161" s="9"/>
      <c r="Q161" s="9"/>
      <c r="R161" s="9"/>
      <c r="S161" s="9"/>
      <c r="T161" s="9"/>
    </row>
    <row r="162" spans="4:20" x14ac:dyDescent="0.25">
      <c r="D162" s="9"/>
      <c r="E162" s="9"/>
      <c r="Q162" s="9"/>
      <c r="R162" s="9"/>
      <c r="S162" s="9"/>
      <c r="T162" s="9"/>
    </row>
    <row r="163" spans="4:20" x14ac:dyDescent="0.25">
      <c r="D163" s="9"/>
      <c r="E163" s="9"/>
      <c r="Q163" s="9"/>
      <c r="R163" s="9"/>
      <c r="S163" s="9"/>
      <c r="T163" s="9"/>
    </row>
    <row r="164" spans="4:20" x14ac:dyDescent="0.25">
      <c r="D164" s="9"/>
      <c r="E164" s="9"/>
      <c r="Q164" s="9"/>
      <c r="R164" s="9"/>
      <c r="S164" s="9"/>
      <c r="T164" s="9"/>
    </row>
    <row r="165" spans="4:20" x14ac:dyDescent="0.25">
      <c r="D165" s="9"/>
      <c r="E165" s="9"/>
      <c r="Q165" s="9"/>
      <c r="R165" s="9"/>
      <c r="S165" s="9"/>
      <c r="T165" s="9"/>
    </row>
    <row r="166" spans="4:20" x14ac:dyDescent="0.25">
      <c r="D166" s="9"/>
      <c r="E166" s="9"/>
      <c r="Q166" s="9"/>
      <c r="R166" s="9"/>
      <c r="S166" s="9"/>
      <c r="T166" s="9"/>
    </row>
    <row r="167" spans="4:20" x14ac:dyDescent="0.25">
      <c r="D167" s="9"/>
      <c r="E167" s="9"/>
      <c r="Q167" s="9"/>
      <c r="R167" s="9"/>
      <c r="S167" s="9"/>
      <c r="T167" s="9"/>
    </row>
    <row r="168" spans="4:20" x14ac:dyDescent="0.25">
      <c r="D168" s="9"/>
      <c r="E168" s="9"/>
      <c r="Q168" s="9"/>
      <c r="R168" s="9"/>
      <c r="S168" s="9"/>
      <c r="T168" s="9"/>
    </row>
    <row r="169" spans="4:20" x14ac:dyDescent="0.25">
      <c r="D169" s="9"/>
      <c r="E169" s="9"/>
      <c r="Q169" s="9"/>
      <c r="R169" s="9"/>
      <c r="S169" s="9"/>
      <c r="T169" s="9"/>
    </row>
    <row r="170" spans="4:20" x14ac:dyDescent="0.25">
      <c r="D170" s="9"/>
      <c r="E170" s="9"/>
      <c r="Q170" s="9"/>
      <c r="R170" s="9"/>
      <c r="S170" s="9"/>
      <c r="T170" s="9"/>
    </row>
    <row r="171" spans="4:20" x14ac:dyDescent="0.25">
      <c r="D171" s="9"/>
      <c r="E171" s="9"/>
      <c r="Q171" s="9"/>
      <c r="R171" s="9"/>
      <c r="S171" s="9"/>
      <c r="T171" s="9"/>
    </row>
    <row r="172" spans="4:20" x14ac:dyDescent="0.25">
      <c r="D172" s="9"/>
      <c r="E172" s="9"/>
      <c r="Q172" s="9"/>
      <c r="R172" s="9"/>
      <c r="S172" s="9"/>
      <c r="T172" s="9"/>
    </row>
    <row r="173" spans="4:20" x14ac:dyDescent="0.25">
      <c r="D173" s="9"/>
      <c r="E173" s="9"/>
      <c r="Q173" s="9"/>
      <c r="R173" s="9"/>
      <c r="S173" s="9"/>
      <c r="T173" s="9"/>
    </row>
    <row r="174" spans="4:20" x14ac:dyDescent="0.25">
      <c r="D174" s="9"/>
      <c r="E174" s="9"/>
      <c r="Q174" s="9"/>
      <c r="R174" s="9"/>
      <c r="S174" s="9"/>
      <c r="T174" s="9"/>
    </row>
    <row r="175" spans="4:20" x14ac:dyDescent="0.25">
      <c r="D175" s="9"/>
      <c r="E175" s="9"/>
      <c r="Q175" s="9"/>
      <c r="R175" s="9"/>
      <c r="S175" s="9"/>
      <c r="T175" s="9"/>
    </row>
    <row r="176" spans="4:20" x14ac:dyDescent="0.25">
      <c r="D176" s="9"/>
      <c r="E176" s="9"/>
      <c r="Q176" s="9"/>
      <c r="R176" s="9"/>
      <c r="S176" s="9"/>
      <c r="T176" s="9"/>
    </row>
    <row r="177" spans="4:20" x14ac:dyDescent="0.25">
      <c r="D177" s="9"/>
      <c r="E177" s="9"/>
      <c r="Q177" s="9"/>
      <c r="R177" s="9"/>
      <c r="S177" s="9"/>
      <c r="T177" s="9"/>
    </row>
    <row r="178" spans="4:20" x14ac:dyDescent="0.25">
      <c r="D178" s="9"/>
      <c r="E178" s="9"/>
      <c r="Q178" s="9"/>
      <c r="R178" s="9"/>
      <c r="S178" s="9"/>
      <c r="T178" s="9"/>
    </row>
    <row r="179" spans="4:20" x14ac:dyDescent="0.25">
      <c r="D179" s="9"/>
      <c r="E179" s="9"/>
      <c r="Q179" s="9"/>
      <c r="R179" s="9"/>
      <c r="S179" s="9"/>
      <c r="T179" s="9"/>
    </row>
    <row r="180" spans="4:20" x14ac:dyDescent="0.25">
      <c r="D180" s="9"/>
      <c r="E180" s="9"/>
      <c r="Q180" s="9"/>
      <c r="R180" s="9"/>
      <c r="S180" s="9"/>
      <c r="T180" s="9"/>
    </row>
    <row r="181" spans="4:20" x14ac:dyDescent="0.25">
      <c r="D181" s="9"/>
      <c r="E181" s="9"/>
      <c r="Q181" s="9"/>
      <c r="R181" s="9"/>
      <c r="S181" s="9"/>
      <c r="T181" s="9"/>
    </row>
    <row r="182" spans="4:20" x14ac:dyDescent="0.25">
      <c r="D182" s="9"/>
      <c r="E182" s="9"/>
      <c r="Q182" s="9"/>
      <c r="R182" s="9"/>
      <c r="S182" s="9"/>
      <c r="T182" s="9"/>
    </row>
    <row r="183" spans="4:20" x14ac:dyDescent="0.25">
      <c r="D183" s="9"/>
      <c r="E183" s="9"/>
      <c r="Q183" s="9"/>
      <c r="R183" s="9"/>
      <c r="S183" s="9"/>
      <c r="T183" s="9"/>
    </row>
    <row r="184" spans="4:20" x14ac:dyDescent="0.25">
      <c r="D184" s="9"/>
      <c r="E184" s="9"/>
      <c r="Q184" s="9"/>
      <c r="R184" s="9"/>
      <c r="S184" s="9"/>
      <c r="T184" s="9"/>
    </row>
    <row r="185" spans="4:20" x14ac:dyDescent="0.25">
      <c r="D185" s="9"/>
      <c r="E185" s="9"/>
      <c r="Q185" s="9"/>
      <c r="R185" s="9"/>
      <c r="S185" s="9"/>
      <c r="T185" s="9"/>
    </row>
    <row r="186" spans="4:20" x14ac:dyDescent="0.25">
      <c r="D186" s="9"/>
      <c r="E186" s="9"/>
      <c r="Q186" s="9"/>
      <c r="R186" s="9"/>
      <c r="S186" s="9"/>
      <c r="T186" s="9"/>
    </row>
    <row r="187" spans="4:20" x14ac:dyDescent="0.25">
      <c r="D187" s="9"/>
      <c r="E187" s="9"/>
      <c r="Q187" s="9"/>
      <c r="R187" s="9"/>
      <c r="S187" s="9"/>
      <c r="T187" s="9"/>
    </row>
    <row r="188" spans="4:20" x14ac:dyDescent="0.25">
      <c r="D188" s="9"/>
      <c r="E188" s="9"/>
      <c r="Q188" s="9"/>
      <c r="R188" s="9"/>
      <c r="S188" s="9"/>
      <c r="T188" s="9"/>
    </row>
    <row r="189" spans="4:20" x14ac:dyDescent="0.25">
      <c r="D189" s="9"/>
      <c r="E189" s="9"/>
      <c r="Q189" s="9"/>
      <c r="R189" s="9"/>
      <c r="S189" s="9"/>
      <c r="T189" s="9"/>
    </row>
    <row r="190" spans="4:20" x14ac:dyDescent="0.25">
      <c r="D190" s="9"/>
      <c r="E190" s="9"/>
      <c r="Q190" s="9"/>
      <c r="R190" s="9"/>
      <c r="S190" s="9"/>
      <c r="T190" s="9"/>
    </row>
    <row r="191" spans="4:20" x14ac:dyDescent="0.25">
      <c r="D191" s="9"/>
      <c r="E191" s="9"/>
      <c r="Q191" s="9"/>
      <c r="R191" s="9"/>
      <c r="S191" s="9"/>
      <c r="T191" s="9"/>
    </row>
    <row r="192" spans="4:20" x14ac:dyDescent="0.25">
      <c r="D192" s="9"/>
      <c r="E192" s="9"/>
      <c r="Q192" s="9"/>
      <c r="R192" s="9"/>
      <c r="S192" s="9"/>
      <c r="T192" s="9"/>
    </row>
    <row r="193" spans="4:20" x14ac:dyDescent="0.25">
      <c r="D193" s="9"/>
      <c r="E193" s="9"/>
      <c r="Q193" s="9"/>
      <c r="R193" s="9"/>
      <c r="S193" s="9"/>
      <c r="T193" s="9"/>
    </row>
    <row r="194" spans="4:20" x14ac:dyDescent="0.25">
      <c r="D194" s="9"/>
      <c r="E194" s="9"/>
      <c r="Q194" s="9"/>
      <c r="R194" s="9"/>
      <c r="S194" s="9"/>
      <c r="T194" s="9"/>
    </row>
    <row r="195" spans="4:20" x14ac:dyDescent="0.25">
      <c r="D195" s="9"/>
      <c r="E195" s="9"/>
      <c r="Q195" s="9"/>
      <c r="R195" s="9"/>
      <c r="S195" s="9"/>
      <c r="T195" s="9"/>
    </row>
    <row r="196" spans="4:20" x14ac:dyDescent="0.25">
      <c r="D196" s="9"/>
      <c r="E196" s="9"/>
      <c r="Q196" s="9"/>
      <c r="R196" s="9"/>
      <c r="S196" s="9"/>
      <c r="T196" s="9"/>
    </row>
    <row r="197" spans="4:20" x14ac:dyDescent="0.25">
      <c r="D197" s="9"/>
      <c r="E197" s="9"/>
      <c r="Q197" s="9"/>
      <c r="R197" s="9"/>
      <c r="S197" s="9"/>
      <c r="T197" s="9"/>
    </row>
    <row r="198" spans="4:20" x14ac:dyDescent="0.25">
      <c r="D198" s="9"/>
      <c r="E198" s="9"/>
      <c r="Q198" s="9"/>
      <c r="R198" s="9"/>
      <c r="S198" s="9"/>
      <c r="T198" s="9"/>
    </row>
    <row r="199" spans="4:20" x14ac:dyDescent="0.25">
      <c r="D199" s="9"/>
      <c r="E199" s="9"/>
      <c r="Q199" s="9"/>
      <c r="R199" s="9"/>
      <c r="S199" s="9"/>
      <c r="T199" s="9"/>
    </row>
    <row r="200" spans="4:20" x14ac:dyDescent="0.25">
      <c r="D200" s="9"/>
      <c r="E200" s="9"/>
      <c r="Q200" s="9"/>
      <c r="R200" s="9"/>
      <c r="S200" s="9"/>
      <c r="T200" s="9"/>
    </row>
    <row r="201" spans="4:20" x14ac:dyDescent="0.25">
      <c r="D201" s="9"/>
      <c r="E201" s="9"/>
      <c r="Q201" s="9"/>
      <c r="R201" s="9"/>
      <c r="S201" s="9"/>
      <c r="T201" s="9"/>
    </row>
    <row r="202" spans="4:20" x14ac:dyDescent="0.25">
      <c r="D202" s="9"/>
      <c r="E202" s="9"/>
      <c r="Q202" s="9"/>
      <c r="R202" s="9"/>
      <c r="S202" s="9"/>
      <c r="T202" s="9"/>
    </row>
    <row r="203" spans="4:20" x14ac:dyDescent="0.25">
      <c r="D203" s="9"/>
      <c r="E203" s="9"/>
      <c r="Q203" s="9"/>
      <c r="R203" s="9"/>
      <c r="S203" s="9"/>
      <c r="T203" s="9"/>
    </row>
    <row r="204" spans="4:20" x14ac:dyDescent="0.25">
      <c r="D204" s="9"/>
      <c r="E204" s="9"/>
      <c r="Q204" s="9"/>
      <c r="R204" s="9"/>
      <c r="S204" s="9"/>
      <c r="T204" s="9"/>
    </row>
    <row r="205" spans="4:20" x14ac:dyDescent="0.25">
      <c r="D205" s="9"/>
      <c r="E205" s="9"/>
      <c r="Q205" s="9"/>
      <c r="R205" s="9"/>
      <c r="S205" s="9"/>
      <c r="T205" s="9"/>
    </row>
    <row r="206" spans="4:20" x14ac:dyDescent="0.25">
      <c r="D206" s="9"/>
      <c r="E206" s="9"/>
      <c r="Q206" s="9"/>
      <c r="R206" s="9"/>
      <c r="S206" s="9"/>
      <c r="T206" s="9"/>
    </row>
    <row r="207" spans="4:20" x14ac:dyDescent="0.25">
      <c r="D207" s="9"/>
      <c r="E207" s="9"/>
      <c r="Q207" s="9"/>
      <c r="R207" s="9"/>
      <c r="S207" s="9"/>
      <c r="T207" s="9"/>
    </row>
    <row r="208" spans="4:20" x14ac:dyDescent="0.25">
      <c r="D208" s="9"/>
      <c r="E208" s="9"/>
      <c r="Q208" s="9"/>
      <c r="R208" s="9"/>
      <c r="S208" s="9"/>
      <c r="T208" s="9"/>
    </row>
    <row r="209" spans="4:20" x14ac:dyDescent="0.25">
      <c r="D209" s="9"/>
      <c r="E209" s="9"/>
      <c r="Q209" s="9"/>
      <c r="R209" s="9"/>
      <c r="S209" s="9"/>
      <c r="T209" s="9"/>
    </row>
    <row r="210" spans="4:20" x14ac:dyDescent="0.25">
      <c r="D210" s="9"/>
      <c r="E210" s="9"/>
      <c r="Q210" s="9"/>
      <c r="R210" s="9"/>
      <c r="S210" s="9"/>
      <c r="T210" s="9"/>
    </row>
    <row r="211" spans="4:20" x14ac:dyDescent="0.25">
      <c r="D211" s="9"/>
      <c r="E211" s="9"/>
      <c r="Q211" s="9"/>
      <c r="R211" s="9"/>
      <c r="S211" s="9"/>
      <c r="T211" s="9"/>
    </row>
    <row r="212" spans="4:20" x14ac:dyDescent="0.25">
      <c r="D212" s="9"/>
      <c r="E212" s="9"/>
      <c r="Q212" s="9"/>
      <c r="R212" s="9"/>
      <c r="S212" s="9"/>
      <c r="T212" s="9"/>
    </row>
    <row r="213" spans="4:20" x14ac:dyDescent="0.25">
      <c r="D213" s="9"/>
      <c r="E213" s="9"/>
      <c r="Q213" s="9"/>
      <c r="R213" s="9"/>
      <c r="S213" s="9"/>
      <c r="T213" s="9"/>
    </row>
    <row r="214" spans="4:20" x14ac:dyDescent="0.25">
      <c r="D214" s="9"/>
      <c r="E214" s="9"/>
      <c r="Q214" s="9"/>
      <c r="R214" s="9"/>
      <c r="S214" s="9"/>
      <c r="T214" s="9"/>
    </row>
    <row r="215" spans="4:20" x14ac:dyDescent="0.25">
      <c r="D215" s="9"/>
      <c r="E215" s="9"/>
      <c r="Q215" s="9"/>
      <c r="R215" s="9"/>
      <c r="S215" s="9"/>
      <c r="T215" s="9"/>
    </row>
    <row r="216" spans="4:20" x14ac:dyDescent="0.25">
      <c r="D216" s="9"/>
      <c r="E216" s="9"/>
      <c r="Q216" s="9"/>
      <c r="R216" s="9"/>
      <c r="S216" s="9"/>
      <c r="T216" s="9"/>
    </row>
    <row r="217" spans="4:20" x14ac:dyDescent="0.25">
      <c r="D217" s="9"/>
      <c r="E217" s="9"/>
      <c r="Q217" s="9"/>
      <c r="R217" s="9"/>
      <c r="S217" s="9"/>
      <c r="T217" s="9"/>
    </row>
    <row r="218" spans="4:20" x14ac:dyDescent="0.25">
      <c r="D218" s="9"/>
      <c r="E218" s="9"/>
      <c r="Q218" s="9"/>
      <c r="R218" s="9"/>
      <c r="S218" s="9"/>
      <c r="T218" s="9"/>
    </row>
    <row r="219" spans="4:20" x14ac:dyDescent="0.25">
      <c r="D219" s="9"/>
      <c r="E219" s="9"/>
      <c r="Q219" s="9"/>
      <c r="R219" s="9"/>
      <c r="S219" s="9"/>
      <c r="T219" s="9"/>
    </row>
    <row r="220" spans="4:20" x14ac:dyDescent="0.25">
      <c r="D220" s="9"/>
      <c r="E220" s="9"/>
      <c r="Q220" s="9"/>
      <c r="R220" s="9"/>
      <c r="S220" s="9"/>
      <c r="T220" s="9"/>
    </row>
    <row r="221" spans="4:20" x14ac:dyDescent="0.25">
      <c r="D221" s="9"/>
      <c r="E221" s="9"/>
      <c r="Q221" s="9"/>
      <c r="R221" s="9"/>
      <c r="S221" s="9"/>
      <c r="T221" s="9"/>
    </row>
    <row r="222" spans="4:20" x14ac:dyDescent="0.25">
      <c r="D222" s="9"/>
      <c r="E222" s="9"/>
      <c r="Q222" s="9"/>
      <c r="R222" s="9"/>
      <c r="S222" s="9"/>
      <c r="T222" s="9"/>
    </row>
    <row r="223" spans="4:20" x14ac:dyDescent="0.25">
      <c r="D223" s="9"/>
      <c r="E223" s="9"/>
      <c r="Q223" s="9"/>
      <c r="R223" s="9"/>
      <c r="S223" s="9"/>
      <c r="T223" s="9"/>
    </row>
    <row r="224" spans="4:20" x14ac:dyDescent="0.25">
      <c r="D224" s="9"/>
      <c r="E224" s="9"/>
      <c r="Q224" s="9"/>
      <c r="R224" s="9"/>
      <c r="S224" s="9"/>
      <c r="T224" s="9"/>
    </row>
    <row r="225" spans="4:20" x14ac:dyDescent="0.25">
      <c r="D225" s="9"/>
      <c r="E225" s="9"/>
      <c r="Q225" s="9"/>
      <c r="R225" s="9"/>
      <c r="S225" s="9"/>
      <c r="T225" s="9"/>
    </row>
    <row r="226" spans="4:20" x14ac:dyDescent="0.25">
      <c r="D226" s="9"/>
      <c r="E226" s="9"/>
      <c r="Q226" s="9"/>
      <c r="R226" s="9"/>
      <c r="S226" s="9"/>
      <c r="T226" s="9"/>
    </row>
    <row r="227" spans="4:20" x14ac:dyDescent="0.25">
      <c r="D227" s="9"/>
      <c r="E227" s="9"/>
      <c r="Q227" s="9"/>
      <c r="R227" s="9"/>
      <c r="S227" s="9"/>
      <c r="T227" s="9"/>
    </row>
    <row r="228" spans="4:20" x14ac:dyDescent="0.25">
      <c r="D228" s="9"/>
      <c r="E228" s="9"/>
      <c r="Q228" s="9"/>
      <c r="R228" s="9"/>
      <c r="S228" s="9"/>
      <c r="T228" s="9"/>
    </row>
    <row r="229" spans="4:20" x14ac:dyDescent="0.25">
      <c r="D229" s="9"/>
      <c r="E229" s="9"/>
      <c r="Q229" s="9"/>
      <c r="R229" s="9"/>
      <c r="S229" s="9"/>
      <c r="T229" s="9"/>
    </row>
    <row r="230" spans="4:20" x14ac:dyDescent="0.25">
      <c r="D230" s="9"/>
      <c r="E230" s="9"/>
      <c r="Q230" s="9"/>
      <c r="R230" s="9"/>
      <c r="S230" s="9"/>
      <c r="T230" s="9"/>
    </row>
    <row r="231" spans="4:20" x14ac:dyDescent="0.25">
      <c r="D231" s="9"/>
      <c r="E231" s="9"/>
      <c r="Q231" s="9"/>
      <c r="R231" s="9"/>
      <c r="S231" s="9"/>
      <c r="T231" s="9"/>
    </row>
    <row r="232" spans="4:20" x14ac:dyDescent="0.25">
      <c r="D232" s="9"/>
      <c r="E232" s="9"/>
      <c r="Q232" s="9"/>
      <c r="R232" s="9"/>
      <c r="S232" s="9"/>
      <c r="T232" s="9"/>
    </row>
    <row r="233" spans="4:20" x14ac:dyDescent="0.25">
      <c r="D233" s="9"/>
      <c r="E233" s="9"/>
      <c r="Q233" s="9"/>
      <c r="R233" s="9"/>
      <c r="S233" s="9"/>
      <c r="T233" s="9"/>
    </row>
    <row r="234" spans="4:20" x14ac:dyDescent="0.25">
      <c r="D234" s="9"/>
      <c r="E234" s="9"/>
      <c r="Q234" s="9"/>
      <c r="R234" s="9"/>
      <c r="S234" s="9"/>
      <c r="T234" s="9"/>
    </row>
    <row r="235" spans="4:20" x14ac:dyDescent="0.25">
      <c r="D235" s="9"/>
      <c r="E235" s="9"/>
      <c r="Q235" s="9"/>
      <c r="R235" s="9"/>
      <c r="S235" s="9"/>
      <c r="T235" s="9"/>
    </row>
    <row r="236" spans="4:20" x14ac:dyDescent="0.25">
      <c r="D236" s="9"/>
      <c r="E236" s="9"/>
      <c r="Q236" s="9"/>
      <c r="R236" s="9"/>
      <c r="S236" s="9"/>
      <c r="T236" s="9"/>
    </row>
    <row r="237" spans="4:20" x14ac:dyDescent="0.25">
      <c r="D237" s="9"/>
      <c r="E237" s="9"/>
      <c r="Q237" s="9"/>
      <c r="R237" s="9"/>
      <c r="S237" s="9"/>
      <c r="T237" s="9"/>
    </row>
    <row r="238" spans="4:20" x14ac:dyDescent="0.25">
      <c r="D238" s="9"/>
      <c r="E238" s="9"/>
      <c r="Q238" s="9"/>
      <c r="R238" s="9"/>
      <c r="S238" s="9"/>
      <c r="T238" s="9"/>
    </row>
    <row r="239" spans="4:20" x14ac:dyDescent="0.25">
      <c r="D239" s="9"/>
      <c r="E239" s="9"/>
      <c r="Q239" s="9"/>
      <c r="R239" s="9"/>
      <c r="S239" s="9"/>
      <c r="T239" s="9"/>
    </row>
    <row r="240" spans="4:20" x14ac:dyDescent="0.25">
      <c r="D240" s="9"/>
      <c r="E240" s="9"/>
      <c r="Q240" s="9"/>
      <c r="R240" s="9"/>
      <c r="S240" s="9"/>
      <c r="T240" s="9"/>
    </row>
    <row r="241" spans="4:20" x14ac:dyDescent="0.25">
      <c r="D241" s="9"/>
      <c r="E241" s="9"/>
      <c r="Q241" s="9"/>
      <c r="R241" s="9"/>
      <c r="S241" s="9"/>
      <c r="T241" s="9"/>
    </row>
    <row r="242" spans="4:20" x14ac:dyDescent="0.25">
      <c r="D242" s="9"/>
      <c r="E242" s="9"/>
      <c r="Q242" s="9"/>
      <c r="R242" s="9"/>
      <c r="S242" s="9"/>
      <c r="T242" s="9"/>
    </row>
    <row r="243" spans="4:20" x14ac:dyDescent="0.25">
      <c r="D243" s="9"/>
      <c r="E243" s="9"/>
      <c r="Q243" s="9"/>
      <c r="R243" s="9"/>
      <c r="S243" s="9"/>
      <c r="T243" s="9"/>
    </row>
    <row r="244" spans="4:20" x14ac:dyDescent="0.25">
      <c r="D244" s="9"/>
      <c r="E244" s="9"/>
      <c r="Q244" s="9"/>
      <c r="R244" s="9"/>
      <c r="S244" s="9"/>
      <c r="T244" s="9"/>
    </row>
    <row r="245" spans="4:20" x14ac:dyDescent="0.25">
      <c r="D245" s="9"/>
      <c r="E245" s="9"/>
      <c r="Q245" s="9"/>
      <c r="R245" s="9"/>
      <c r="S245" s="9"/>
      <c r="T245" s="9"/>
    </row>
    <row r="246" spans="4:20" x14ac:dyDescent="0.25">
      <c r="D246" s="9"/>
      <c r="E246" s="9"/>
      <c r="Q246" s="9"/>
      <c r="R246" s="9"/>
      <c r="S246" s="9"/>
      <c r="T246" s="9"/>
    </row>
    <row r="247" spans="4:20" x14ac:dyDescent="0.25">
      <c r="D247" s="9"/>
      <c r="E247" s="9"/>
      <c r="Q247" s="9"/>
      <c r="R247" s="9"/>
      <c r="S247" s="9"/>
      <c r="T247" s="9"/>
    </row>
    <row r="248" spans="4:20" x14ac:dyDescent="0.25">
      <c r="D248" s="9"/>
      <c r="E248" s="9"/>
      <c r="Q248" s="9"/>
      <c r="R248" s="9"/>
      <c r="S248" s="9"/>
      <c r="T248" s="9"/>
    </row>
    <row r="249" spans="4:20" x14ac:dyDescent="0.25">
      <c r="D249" s="9"/>
      <c r="E249" s="9"/>
      <c r="Q249" s="9"/>
      <c r="R249" s="9"/>
      <c r="S249" s="9"/>
      <c r="T249" s="9"/>
    </row>
    <row r="250" spans="4:20" x14ac:dyDescent="0.25">
      <c r="D250" s="9"/>
      <c r="E250" s="9"/>
      <c r="Q250" s="9"/>
      <c r="R250" s="9"/>
      <c r="S250" s="9"/>
      <c r="T250" s="9"/>
    </row>
    <row r="251" spans="4:20" x14ac:dyDescent="0.25">
      <c r="D251" s="9"/>
      <c r="E251" s="9"/>
      <c r="Q251" s="9"/>
      <c r="R251" s="9"/>
      <c r="S251" s="9"/>
      <c r="T251" s="9"/>
    </row>
    <row r="252" spans="4:20" x14ac:dyDescent="0.25">
      <c r="D252" s="9"/>
      <c r="E252" s="9"/>
      <c r="Q252" s="9"/>
      <c r="R252" s="9"/>
      <c r="S252" s="9"/>
      <c r="T252" s="9"/>
    </row>
    <row r="253" spans="4:20" x14ac:dyDescent="0.25">
      <c r="D253" s="9"/>
      <c r="E253" s="9"/>
      <c r="Q253" s="9"/>
      <c r="R253" s="9"/>
      <c r="S253" s="9"/>
      <c r="T253" s="9"/>
    </row>
    <row r="254" spans="4:20" x14ac:dyDescent="0.25">
      <c r="D254" s="9"/>
      <c r="E254" s="9"/>
      <c r="Q254" s="9"/>
      <c r="R254" s="9"/>
      <c r="S254" s="9"/>
      <c r="T254" s="9"/>
    </row>
    <row r="255" spans="4:20" x14ac:dyDescent="0.25">
      <c r="D255" s="9"/>
      <c r="E255" s="9"/>
      <c r="Q255" s="9"/>
      <c r="R255" s="9"/>
      <c r="S255" s="9"/>
      <c r="T255" s="9"/>
    </row>
    <row r="256" spans="4:20" x14ac:dyDescent="0.25">
      <c r="D256" s="9"/>
      <c r="E256" s="9"/>
      <c r="Q256" s="9"/>
      <c r="R256" s="9"/>
      <c r="S256" s="9"/>
      <c r="T256" s="9"/>
    </row>
    <row r="257" spans="4:20" x14ac:dyDescent="0.25">
      <c r="D257" s="9"/>
      <c r="E257" s="9"/>
      <c r="Q257" s="9"/>
      <c r="R257" s="9"/>
      <c r="S257" s="9"/>
      <c r="T257" s="9"/>
    </row>
    <row r="258" spans="4:20" x14ac:dyDescent="0.25">
      <c r="D258" s="9"/>
      <c r="E258" s="9"/>
      <c r="Q258" s="9"/>
      <c r="R258" s="9"/>
      <c r="S258" s="9"/>
      <c r="T258" s="9"/>
    </row>
    <row r="259" spans="4:20" x14ac:dyDescent="0.25">
      <c r="D259" s="9"/>
      <c r="E259" s="9"/>
      <c r="Q259" s="9"/>
      <c r="R259" s="9"/>
      <c r="S259" s="9"/>
      <c r="T259" s="9"/>
    </row>
    <row r="260" spans="4:20" x14ac:dyDescent="0.25">
      <c r="D260" s="9"/>
      <c r="E260" s="9"/>
      <c r="Q260" s="9"/>
      <c r="R260" s="9"/>
      <c r="S260" s="9"/>
      <c r="T260" s="9"/>
    </row>
    <row r="261" spans="4:20" x14ac:dyDescent="0.25">
      <c r="D261" s="9"/>
      <c r="E261" s="9"/>
      <c r="Q261" s="9"/>
      <c r="R261" s="9"/>
      <c r="S261" s="9"/>
      <c r="T261" s="9"/>
    </row>
    <row r="262" spans="4:20" x14ac:dyDescent="0.25">
      <c r="D262" s="9"/>
      <c r="E262" s="9"/>
      <c r="Q262" s="9"/>
      <c r="R262" s="9"/>
      <c r="S262" s="9"/>
      <c r="T262" s="9"/>
    </row>
    <row r="263" spans="4:20" x14ac:dyDescent="0.25">
      <c r="D263" s="9"/>
      <c r="E263" s="9"/>
      <c r="Q263" s="9"/>
      <c r="R263" s="9"/>
      <c r="S263" s="9"/>
      <c r="T263" s="9"/>
    </row>
    <row r="264" spans="4:20" x14ac:dyDescent="0.25">
      <c r="D264" s="9"/>
      <c r="E264" s="9"/>
      <c r="Q264" s="9"/>
      <c r="R264" s="9"/>
      <c r="S264" s="9"/>
      <c r="T264" s="9"/>
    </row>
    <row r="265" spans="4:20" x14ac:dyDescent="0.25">
      <c r="D265" s="9"/>
      <c r="E265" s="9"/>
      <c r="Q265" s="9"/>
      <c r="R265" s="9"/>
      <c r="S265" s="9"/>
      <c r="T265" s="9"/>
    </row>
    <row r="266" spans="4:20" x14ac:dyDescent="0.25">
      <c r="D266" s="9"/>
      <c r="E266" s="9"/>
      <c r="Q266" s="9"/>
      <c r="R266" s="9"/>
      <c r="S266" s="9"/>
      <c r="T266" s="9"/>
    </row>
    <row r="267" spans="4:20" x14ac:dyDescent="0.25">
      <c r="D267" s="9"/>
      <c r="E267" s="9"/>
      <c r="Q267" s="9"/>
      <c r="R267" s="9"/>
      <c r="S267" s="9"/>
      <c r="T267" s="9"/>
    </row>
    <row r="268" spans="4:20" x14ac:dyDescent="0.25">
      <c r="D268" s="9"/>
      <c r="E268" s="9"/>
      <c r="Q268" s="9"/>
      <c r="R268" s="9"/>
      <c r="S268" s="9"/>
      <c r="T268" s="9"/>
    </row>
    <row r="269" spans="4:20" x14ac:dyDescent="0.25">
      <c r="D269" s="9"/>
      <c r="E269" s="9"/>
      <c r="Q269" s="9"/>
      <c r="R269" s="9"/>
      <c r="S269" s="9"/>
      <c r="T269" s="9"/>
    </row>
    <row r="270" spans="4:20" x14ac:dyDescent="0.25">
      <c r="D270" s="9"/>
      <c r="E270" s="9"/>
      <c r="Q270" s="9"/>
      <c r="R270" s="9"/>
      <c r="S270" s="9"/>
      <c r="T270" s="9"/>
    </row>
    <row r="271" spans="4:20" x14ac:dyDescent="0.25">
      <c r="D271" s="9"/>
      <c r="E271" s="9"/>
      <c r="Q271" s="9"/>
      <c r="R271" s="9"/>
      <c r="S271" s="9"/>
      <c r="T271" s="9"/>
    </row>
    <row r="272" spans="4:20" x14ac:dyDescent="0.25">
      <c r="D272" s="9"/>
      <c r="E272" s="9"/>
      <c r="Q272" s="9"/>
      <c r="R272" s="9"/>
      <c r="S272" s="9"/>
      <c r="T272" s="9"/>
    </row>
    <row r="273" spans="4:20" x14ac:dyDescent="0.25">
      <c r="D273" s="9"/>
      <c r="E273" s="9"/>
      <c r="Q273" s="9"/>
      <c r="R273" s="9"/>
      <c r="S273" s="9"/>
      <c r="T273" s="9"/>
    </row>
    <row r="274" spans="4:20" x14ac:dyDescent="0.25">
      <c r="D274" s="9"/>
      <c r="E274" s="9"/>
      <c r="Q274" s="9"/>
      <c r="R274" s="9"/>
      <c r="S274" s="9"/>
      <c r="T274" s="9"/>
    </row>
    <row r="275" spans="4:20" x14ac:dyDescent="0.25">
      <c r="D275" s="9"/>
      <c r="E275" s="9"/>
      <c r="Q275" s="9"/>
      <c r="R275" s="9"/>
      <c r="S275" s="9"/>
      <c r="T275" s="9"/>
    </row>
    <row r="276" spans="4:20" x14ac:dyDescent="0.25">
      <c r="D276" s="9"/>
      <c r="E276" s="9"/>
      <c r="Q276" s="9"/>
      <c r="R276" s="9"/>
      <c r="S276" s="9"/>
      <c r="T276" s="9"/>
    </row>
    <row r="277" spans="4:20" x14ac:dyDescent="0.25">
      <c r="D277" s="9"/>
      <c r="E277" s="9"/>
      <c r="Q277" s="9"/>
      <c r="R277" s="9"/>
      <c r="S277" s="9"/>
      <c r="T277" s="9"/>
    </row>
    <row r="278" spans="4:20" x14ac:dyDescent="0.25">
      <c r="D278" s="9"/>
      <c r="E278" s="9"/>
      <c r="Q278" s="9"/>
      <c r="R278" s="9"/>
      <c r="S278" s="9"/>
      <c r="T278" s="9"/>
    </row>
    <row r="279" spans="4:20" x14ac:dyDescent="0.25">
      <c r="D279" s="9"/>
      <c r="E279" s="9"/>
      <c r="Q279" s="9"/>
      <c r="R279" s="9"/>
      <c r="S279" s="9"/>
      <c r="T279" s="9"/>
    </row>
    <row r="280" spans="4:20" x14ac:dyDescent="0.25">
      <c r="D280" s="9"/>
      <c r="E280" s="9"/>
      <c r="Q280" s="9"/>
      <c r="R280" s="9"/>
      <c r="S280" s="9"/>
      <c r="T280" s="9"/>
    </row>
    <row r="281" spans="4:20" x14ac:dyDescent="0.25">
      <c r="D281" s="9"/>
      <c r="E281" s="9"/>
      <c r="Q281" s="9"/>
      <c r="R281" s="9"/>
      <c r="S281" s="9"/>
      <c r="T281" s="9"/>
    </row>
    <row r="282" spans="4:20" x14ac:dyDescent="0.25">
      <c r="D282" s="9"/>
      <c r="E282" s="9"/>
      <c r="Q282" s="9"/>
      <c r="R282" s="9"/>
      <c r="S282" s="9"/>
      <c r="T282" s="9"/>
    </row>
    <row r="283" spans="4:20" x14ac:dyDescent="0.25">
      <c r="D283" s="9"/>
      <c r="E283" s="9"/>
      <c r="Q283" s="9"/>
      <c r="R283" s="9"/>
      <c r="S283" s="9"/>
      <c r="T283" s="9"/>
    </row>
    <row r="284" spans="4:20" x14ac:dyDescent="0.25">
      <c r="D284" s="9"/>
      <c r="E284" s="9"/>
      <c r="Q284" s="9"/>
      <c r="R284" s="9"/>
      <c r="S284" s="9"/>
      <c r="T284" s="9"/>
    </row>
    <row r="285" spans="4:20" x14ac:dyDescent="0.25">
      <c r="D285" s="9"/>
      <c r="E285" s="9"/>
      <c r="Q285" s="9"/>
      <c r="R285" s="9"/>
      <c r="S285" s="9"/>
      <c r="T285" s="9"/>
    </row>
    <row r="286" spans="4:20" x14ac:dyDescent="0.25">
      <c r="D286" s="9"/>
      <c r="E286" s="9"/>
      <c r="Q286" s="9"/>
      <c r="R286" s="9"/>
      <c r="S286" s="9"/>
      <c r="T286" s="9"/>
    </row>
    <row r="287" spans="4:20" x14ac:dyDescent="0.25">
      <c r="D287" s="9"/>
      <c r="E287" s="9"/>
      <c r="Q287" s="9"/>
      <c r="R287" s="9"/>
      <c r="S287" s="9"/>
      <c r="T287" s="9"/>
    </row>
    <row r="288" spans="4:20" x14ac:dyDescent="0.25">
      <c r="D288" s="9"/>
      <c r="E288" s="9"/>
      <c r="Q288" s="9"/>
      <c r="R288" s="9"/>
      <c r="S288" s="9"/>
      <c r="T288" s="9"/>
    </row>
    <row r="289" spans="4:20" x14ac:dyDescent="0.25">
      <c r="D289" s="9"/>
      <c r="E289" s="9"/>
      <c r="Q289" s="9"/>
      <c r="R289" s="9"/>
      <c r="S289" s="9"/>
      <c r="T289" s="9"/>
    </row>
    <row r="290" spans="4:20" x14ac:dyDescent="0.25">
      <c r="D290" s="9"/>
      <c r="E290" s="9"/>
      <c r="Q290" s="9"/>
      <c r="R290" s="9"/>
      <c r="S290" s="9"/>
      <c r="T290" s="9"/>
    </row>
    <row r="291" spans="4:20" x14ac:dyDescent="0.25">
      <c r="D291" s="9"/>
      <c r="E291" s="9"/>
      <c r="Q291" s="9"/>
      <c r="R291" s="9"/>
      <c r="S291" s="9"/>
      <c r="T291" s="9"/>
    </row>
    <row r="292" spans="4:20" x14ac:dyDescent="0.25">
      <c r="D292" s="9"/>
      <c r="E292" s="9"/>
      <c r="Q292" s="9"/>
      <c r="R292" s="9"/>
      <c r="S292" s="9"/>
      <c r="T292" s="9"/>
    </row>
    <row r="293" spans="4:20" x14ac:dyDescent="0.25">
      <c r="D293" s="9"/>
      <c r="E293" s="9"/>
      <c r="Q293" s="9"/>
      <c r="R293" s="9"/>
      <c r="S293" s="9"/>
      <c r="T293" s="9"/>
    </row>
    <row r="294" spans="4:20" x14ac:dyDescent="0.25">
      <c r="D294" s="9"/>
      <c r="E294" s="9"/>
      <c r="Q294" s="9"/>
      <c r="R294" s="9"/>
      <c r="S294" s="9"/>
      <c r="T294" s="9"/>
    </row>
    <row r="295" spans="4:20" x14ac:dyDescent="0.25">
      <c r="D295" s="9"/>
      <c r="E295" s="9"/>
      <c r="Q295" s="9"/>
      <c r="R295" s="9"/>
      <c r="S295" s="9"/>
      <c r="T295" s="9"/>
    </row>
    <row r="296" spans="4:20" x14ac:dyDescent="0.25">
      <c r="D296" s="9"/>
      <c r="E296" s="9"/>
      <c r="Q296" s="9"/>
      <c r="R296" s="9"/>
      <c r="S296" s="9"/>
      <c r="T296" s="9"/>
    </row>
    <row r="297" spans="4:20" x14ac:dyDescent="0.25">
      <c r="D297" s="9"/>
      <c r="E297" s="9"/>
      <c r="Q297" s="9"/>
      <c r="R297" s="9"/>
      <c r="S297" s="9"/>
      <c r="T297" s="9"/>
    </row>
    <row r="298" spans="4:20" x14ac:dyDescent="0.25">
      <c r="D298" s="9"/>
      <c r="E298" s="9"/>
      <c r="Q298" s="9"/>
      <c r="R298" s="9"/>
      <c r="S298" s="9"/>
      <c r="T298" s="9"/>
    </row>
    <row r="299" spans="4:20" x14ac:dyDescent="0.25">
      <c r="D299" s="9"/>
      <c r="E299" s="9"/>
      <c r="Q299" s="9"/>
      <c r="R299" s="9"/>
      <c r="S299" s="9"/>
      <c r="T299" s="9"/>
    </row>
    <row r="300" spans="4:20" x14ac:dyDescent="0.25">
      <c r="D300" s="9"/>
      <c r="E300" s="9"/>
      <c r="Q300" s="9"/>
      <c r="R300" s="9"/>
      <c r="S300" s="9"/>
      <c r="T300" s="9"/>
    </row>
    <row r="301" spans="4:20" x14ac:dyDescent="0.25">
      <c r="D301" s="9"/>
      <c r="E301" s="9"/>
      <c r="Q301" s="9"/>
      <c r="R301" s="9"/>
      <c r="S301" s="9"/>
      <c r="T301" s="9"/>
    </row>
    <row r="302" spans="4:20" x14ac:dyDescent="0.25">
      <c r="D302" s="9"/>
      <c r="E302" s="9"/>
      <c r="Q302" s="9"/>
      <c r="R302" s="9"/>
      <c r="S302" s="9"/>
      <c r="T302" s="9"/>
    </row>
    <row r="303" spans="4:20" x14ac:dyDescent="0.25">
      <c r="D303" s="9"/>
      <c r="E303" s="9"/>
      <c r="Q303" s="9"/>
      <c r="R303" s="9"/>
      <c r="S303" s="9"/>
      <c r="T303" s="9"/>
    </row>
    <row r="304" spans="4:20" x14ac:dyDescent="0.25">
      <c r="D304" s="9"/>
      <c r="E304" s="9"/>
      <c r="Q304" s="9"/>
      <c r="R304" s="9"/>
      <c r="S304" s="9"/>
      <c r="T304" s="9"/>
    </row>
    <row r="305" spans="4:20" x14ac:dyDescent="0.25">
      <c r="D305" s="9"/>
      <c r="E305" s="9"/>
      <c r="Q305" s="9"/>
      <c r="R305" s="9"/>
      <c r="S305" s="9"/>
      <c r="T305" s="9"/>
    </row>
    <row r="306" spans="4:20" x14ac:dyDescent="0.25">
      <c r="D306" s="9"/>
      <c r="E306" s="9"/>
      <c r="Q306" s="9"/>
      <c r="R306" s="9"/>
      <c r="S306" s="9"/>
      <c r="T306" s="9"/>
    </row>
    <row r="307" spans="4:20" x14ac:dyDescent="0.25">
      <c r="D307" s="9"/>
      <c r="E307" s="9"/>
      <c r="Q307" s="9"/>
      <c r="R307" s="9"/>
      <c r="S307" s="9"/>
      <c r="T307" s="9"/>
    </row>
    <row r="308" spans="4:20" x14ac:dyDescent="0.25">
      <c r="D308" s="9"/>
      <c r="E308" s="9"/>
      <c r="Q308" s="9"/>
      <c r="R308" s="9"/>
      <c r="S308" s="9"/>
      <c r="T308" s="9"/>
    </row>
    <row r="309" spans="4:20" x14ac:dyDescent="0.25">
      <c r="D309" s="9"/>
      <c r="E309" s="9"/>
      <c r="Q309" s="9"/>
      <c r="R309" s="9"/>
      <c r="S309" s="9"/>
      <c r="T309" s="9"/>
    </row>
    <row r="310" spans="4:20" x14ac:dyDescent="0.25">
      <c r="D310" s="9"/>
      <c r="E310" s="9"/>
      <c r="Q310" s="9"/>
      <c r="R310" s="9"/>
      <c r="S310" s="9"/>
      <c r="T310" s="9"/>
    </row>
    <row r="311" spans="4:20" x14ac:dyDescent="0.25">
      <c r="D311" s="9"/>
      <c r="E311" s="9"/>
      <c r="Q311" s="9"/>
      <c r="R311" s="9"/>
      <c r="S311" s="9"/>
      <c r="T311" s="9"/>
    </row>
    <row r="312" spans="4:20" x14ac:dyDescent="0.25">
      <c r="D312" s="9"/>
      <c r="E312" s="9"/>
      <c r="Q312" s="9"/>
      <c r="R312" s="9"/>
      <c r="S312" s="9"/>
      <c r="T312" s="9"/>
    </row>
    <row r="313" spans="4:20" x14ac:dyDescent="0.25">
      <c r="D313" s="9"/>
      <c r="E313" s="9"/>
      <c r="Q313" s="9"/>
      <c r="R313" s="9"/>
      <c r="S313" s="9"/>
      <c r="T313" s="9"/>
    </row>
    <row r="314" spans="4:20" x14ac:dyDescent="0.25">
      <c r="D314" s="9"/>
      <c r="E314" s="9"/>
      <c r="Q314" s="9"/>
      <c r="R314" s="9"/>
      <c r="S314" s="9"/>
      <c r="T314" s="9"/>
    </row>
    <row r="315" spans="4:20" x14ac:dyDescent="0.25">
      <c r="D315" s="9"/>
      <c r="E315" s="9"/>
      <c r="Q315" s="9"/>
      <c r="R315" s="9"/>
      <c r="S315" s="9"/>
      <c r="T315" s="9"/>
    </row>
    <row r="316" spans="4:20" x14ac:dyDescent="0.25">
      <c r="D316" s="9"/>
      <c r="E316" s="9"/>
      <c r="Q316" s="9"/>
      <c r="R316" s="9"/>
      <c r="S316" s="9"/>
      <c r="T316" s="9"/>
    </row>
    <row r="317" spans="4:20" x14ac:dyDescent="0.25">
      <c r="D317" s="9"/>
      <c r="E317" s="9"/>
      <c r="Q317" s="9"/>
      <c r="R317" s="9"/>
      <c r="S317" s="9"/>
      <c r="T317" s="9"/>
    </row>
    <row r="318" spans="4:20" x14ac:dyDescent="0.25">
      <c r="D318" s="9"/>
      <c r="E318" s="9"/>
      <c r="Q318" s="9"/>
      <c r="R318" s="9"/>
      <c r="S318" s="9"/>
      <c r="T318" s="9"/>
    </row>
    <row r="319" spans="4:20" x14ac:dyDescent="0.25">
      <c r="D319" s="9"/>
      <c r="E319" s="9"/>
      <c r="Q319" s="9"/>
      <c r="R319" s="9"/>
      <c r="S319" s="9"/>
      <c r="T319" s="9"/>
    </row>
    <row r="320" spans="4:20" x14ac:dyDescent="0.25">
      <c r="D320" s="9"/>
      <c r="E320" s="9"/>
      <c r="Q320" s="9"/>
      <c r="R320" s="9"/>
      <c r="S320" s="9"/>
      <c r="T320" s="9"/>
    </row>
    <row r="321" spans="4:20" x14ac:dyDescent="0.25">
      <c r="D321" s="9"/>
      <c r="E321" s="9"/>
      <c r="Q321" s="9"/>
      <c r="R321" s="9"/>
      <c r="S321" s="9"/>
      <c r="T321" s="9"/>
    </row>
    <row r="322" spans="4:20" x14ac:dyDescent="0.25">
      <c r="D322" s="9"/>
      <c r="E322" s="9"/>
      <c r="Q322" s="9"/>
      <c r="R322" s="9"/>
      <c r="S322" s="9"/>
      <c r="T322" s="9"/>
    </row>
    <row r="323" spans="4:20" x14ac:dyDescent="0.25">
      <c r="D323" s="9"/>
      <c r="E323" s="9"/>
      <c r="Q323" s="9"/>
      <c r="R323" s="9"/>
      <c r="S323" s="9"/>
      <c r="T323" s="9"/>
    </row>
    <row r="324" spans="4:20" x14ac:dyDescent="0.25">
      <c r="D324" s="9"/>
      <c r="E324" s="9"/>
      <c r="Q324" s="9"/>
      <c r="R324" s="9"/>
      <c r="S324" s="9"/>
      <c r="T324" s="9"/>
    </row>
    <row r="325" spans="4:20" x14ac:dyDescent="0.25">
      <c r="D325" s="9"/>
      <c r="E325" s="9"/>
      <c r="Q325" s="9"/>
      <c r="R325" s="9"/>
      <c r="S325" s="9"/>
      <c r="T325" s="9"/>
    </row>
    <row r="326" spans="4:20" x14ac:dyDescent="0.25">
      <c r="D326" s="9"/>
      <c r="E326" s="9"/>
      <c r="Q326" s="9"/>
      <c r="R326" s="9"/>
      <c r="S326" s="9"/>
      <c r="T326" s="9"/>
    </row>
    <row r="327" spans="4:20" x14ac:dyDescent="0.25">
      <c r="D327" s="9"/>
      <c r="E327" s="9"/>
      <c r="Q327" s="9"/>
      <c r="R327" s="9"/>
      <c r="S327" s="9"/>
      <c r="T327" s="9"/>
    </row>
    <row r="328" spans="4:20" x14ac:dyDescent="0.25">
      <c r="D328" s="9"/>
      <c r="E328" s="9"/>
      <c r="Q328" s="9"/>
      <c r="R328" s="9"/>
      <c r="S328" s="9"/>
      <c r="T328" s="9"/>
    </row>
    <row r="329" spans="4:20" x14ac:dyDescent="0.25">
      <c r="D329" s="9"/>
      <c r="E329" s="9"/>
      <c r="Q329" s="9"/>
      <c r="R329" s="9"/>
      <c r="S329" s="9"/>
      <c r="T329" s="9"/>
    </row>
    <row r="330" spans="4:20" x14ac:dyDescent="0.25">
      <c r="D330" s="9"/>
      <c r="E330" s="9"/>
      <c r="Q330" s="9"/>
      <c r="R330" s="9"/>
      <c r="S330" s="9"/>
      <c r="T330" s="9"/>
    </row>
    <row r="331" spans="4:20" x14ac:dyDescent="0.25">
      <c r="D331" s="9"/>
      <c r="E331" s="9"/>
      <c r="Q331" s="9"/>
      <c r="R331" s="9"/>
      <c r="S331" s="9"/>
      <c r="T331" s="9"/>
    </row>
    <row r="332" spans="4:20" x14ac:dyDescent="0.25">
      <c r="D332" s="9"/>
      <c r="E332" s="9"/>
      <c r="Q332" s="9"/>
      <c r="R332" s="9"/>
      <c r="S332" s="9"/>
      <c r="T332" s="9"/>
    </row>
    <row r="333" spans="4:20" x14ac:dyDescent="0.25">
      <c r="D333" s="9"/>
      <c r="E333" s="9"/>
      <c r="Q333" s="9"/>
      <c r="R333" s="9"/>
      <c r="S333" s="9"/>
      <c r="T333" s="9"/>
    </row>
    <row r="334" spans="4:20" x14ac:dyDescent="0.25">
      <c r="D334" s="9"/>
      <c r="E334" s="9"/>
      <c r="Q334" s="9"/>
      <c r="R334" s="9"/>
      <c r="S334" s="9"/>
      <c r="T334" s="9"/>
    </row>
    <row r="335" spans="4:20" x14ac:dyDescent="0.25">
      <c r="D335" s="9"/>
      <c r="E335" s="9"/>
      <c r="Q335" s="9"/>
      <c r="R335" s="9"/>
      <c r="S335" s="9"/>
      <c r="T335" s="9"/>
    </row>
    <row r="336" spans="4:20" x14ac:dyDescent="0.25">
      <c r="D336" s="9"/>
      <c r="E336" s="9"/>
      <c r="Q336" s="9"/>
      <c r="R336" s="9"/>
      <c r="S336" s="9"/>
      <c r="T336" s="9"/>
    </row>
    <row r="337" spans="4:20" x14ac:dyDescent="0.25">
      <c r="D337" s="9"/>
      <c r="E337" s="9"/>
      <c r="Q337" s="9"/>
      <c r="R337" s="9"/>
      <c r="S337" s="9"/>
      <c r="T337" s="9"/>
    </row>
    <row r="338" spans="4:20" x14ac:dyDescent="0.25">
      <c r="D338" s="9"/>
      <c r="E338" s="9"/>
      <c r="Q338" s="9"/>
      <c r="R338" s="9"/>
      <c r="S338" s="9"/>
      <c r="T338" s="9"/>
    </row>
    <row r="339" spans="4:20" x14ac:dyDescent="0.25">
      <c r="D339" s="9"/>
      <c r="E339" s="9"/>
      <c r="Q339" s="9"/>
      <c r="R339" s="9"/>
      <c r="S339" s="9"/>
      <c r="T339" s="9"/>
    </row>
    <row r="340" spans="4:20" x14ac:dyDescent="0.25">
      <c r="D340" s="9"/>
      <c r="E340" s="9"/>
      <c r="Q340" s="9"/>
      <c r="R340" s="9"/>
      <c r="S340" s="9"/>
      <c r="T340" s="9"/>
    </row>
    <row r="341" spans="4:20" x14ac:dyDescent="0.25">
      <c r="D341" s="9"/>
      <c r="E341" s="9"/>
      <c r="Q341" s="9"/>
      <c r="R341" s="9"/>
      <c r="S341" s="9"/>
      <c r="T341" s="9"/>
    </row>
    <row r="342" spans="4:20" x14ac:dyDescent="0.25">
      <c r="D342" s="9"/>
      <c r="E342" s="9"/>
      <c r="Q342" s="9"/>
      <c r="R342" s="9"/>
      <c r="S342" s="9"/>
      <c r="T342" s="9"/>
    </row>
    <row r="343" spans="4:20" x14ac:dyDescent="0.25">
      <c r="D343" s="9"/>
      <c r="E343" s="9"/>
      <c r="Q343" s="9"/>
      <c r="R343" s="9"/>
      <c r="S343" s="9"/>
      <c r="T343" s="9"/>
    </row>
    <row r="344" spans="4:20" x14ac:dyDescent="0.25">
      <c r="D344" s="9"/>
      <c r="E344" s="9"/>
      <c r="Q344" s="9"/>
      <c r="R344" s="9"/>
      <c r="S344" s="9"/>
      <c r="T344" s="9"/>
    </row>
    <row r="345" spans="4:20" x14ac:dyDescent="0.25">
      <c r="D345" s="9"/>
      <c r="E345" s="9"/>
      <c r="Q345" s="9"/>
      <c r="R345" s="9"/>
      <c r="S345" s="9"/>
      <c r="T345" s="9"/>
    </row>
    <row r="346" spans="4:20" x14ac:dyDescent="0.25">
      <c r="D346" s="9"/>
      <c r="E346" s="9"/>
      <c r="Q346" s="9"/>
      <c r="R346" s="9"/>
      <c r="S346" s="9"/>
      <c r="T346" s="9"/>
    </row>
    <row r="347" spans="4:20" x14ac:dyDescent="0.25">
      <c r="D347" s="9"/>
      <c r="E347" s="9"/>
      <c r="Q347" s="9"/>
      <c r="R347" s="9"/>
      <c r="S347" s="9"/>
      <c r="T347" s="9"/>
    </row>
    <row r="348" spans="4:20" x14ac:dyDescent="0.25">
      <c r="D348" s="9"/>
      <c r="E348" s="9"/>
      <c r="Q348" s="9"/>
      <c r="R348" s="9"/>
      <c r="S348" s="9"/>
      <c r="T348" s="9"/>
    </row>
    <row r="349" spans="4:20" x14ac:dyDescent="0.25">
      <c r="D349" s="9"/>
      <c r="E349" s="9"/>
      <c r="Q349" s="9"/>
      <c r="R349" s="9"/>
      <c r="S349" s="9"/>
      <c r="T349" s="9"/>
    </row>
    <row r="350" spans="4:20" x14ac:dyDescent="0.25">
      <c r="D350" s="9"/>
      <c r="E350" s="9"/>
      <c r="Q350" s="9"/>
      <c r="R350" s="9"/>
      <c r="S350" s="9"/>
      <c r="T350" s="9"/>
    </row>
    <row r="351" spans="4:20" x14ac:dyDescent="0.25">
      <c r="D351" s="9"/>
      <c r="E351" s="9"/>
      <c r="Q351" s="9"/>
      <c r="R351" s="9"/>
      <c r="S351" s="9"/>
      <c r="T351" s="9"/>
    </row>
    <row r="352" spans="4:20" x14ac:dyDescent="0.25">
      <c r="D352" s="9"/>
      <c r="E352" s="9"/>
      <c r="Q352" s="9"/>
      <c r="R352" s="9"/>
      <c r="S352" s="9"/>
      <c r="T352" s="9"/>
    </row>
    <row r="353" spans="4:20" x14ac:dyDescent="0.25">
      <c r="D353" s="9"/>
      <c r="E353" s="9"/>
      <c r="Q353" s="9"/>
      <c r="R353" s="9"/>
      <c r="S353" s="9"/>
      <c r="T353" s="9"/>
    </row>
    <row r="354" spans="4:20" x14ac:dyDescent="0.25">
      <c r="D354" s="9"/>
      <c r="E354" s="9"/>
      <c r="Q354" s="9"/>
      <c r="R354" s="9"/>
      <c r="S354" s="9"/>
      <c r="T354" s="9"/>
    </row>
    <row r="355" spans="4:20" x14ac:dyDescent="0.25">
      <c r="D355" s="9"/>
      <c r="E355" s="9"/>
      <c r="Q355" s="9"/>
      <c r="R355" s="9"/>
      <c r="S355" s="9"/>
      <c r="T355" s="9"/>
    </row>
    <row r="356" spans="4:20" x14ac:dyDescent="0.25">
      <c r="D356" s="9"/>
      <c r="E356" s="9"/>
      <c r="Q356" s="9"/>
      <c r="R356" s="9"/>
      <c r="S356" s="9"/>
      <c r="T356" s="9"/>
    </row>
    <row r="357" spans="4:20" x14ac:dyDescent="0.25">
      <c r="D357" s="9"/>
      <c r="E357" s="9"/>
      <c r="Q357" s="9"/>
      <c r="R357" s="9"/>
      <c r="S357" s="9"/>
      <c r="T357" s="9"/>
    </row>
    <row r="358" spans="4:20" x14ac:dyDescent="0.25">
      <c r="D358" s="9"/>
      <c r="E358" s="9"/>
      <c r="Q358" s="9"/>
      <c r="R358" s="9"/>
      <c r="S358" s="9"/>
      <c r="T358" s="9"/>
    </row>
    <row r="359" spans="4:20" x14ac:dyDescent="0.25">
      <c r="D359" s="9"/>
      <c r="E359" s="9"/>
      <c r="Q359" s="9"/>
      <c r="R359" s="9"/>
      <c r="S359" s="9"/>
      <c r="T359" s="9"/>
    </row>
    <row r="360" spans="4:20" x14ac:dyDescent="0.25">
      <c r="D360" s="9"/>
      <c r="E360" s="9"/>
      <c r="Q360" s="9"/>
      <c r="R360" s="9"/>
      <c r="S360" s="9"/>
      <c r="T360" s="9"/>
    </row>
    <row r="361" spans="4:20" x14ac:dyDescent="0.25">
      <c r="D361" s="9"/>
      <c r="E361" s="9"/>
      <c r="Q361" s="9"/>
      <c r="R361" s="9"/>
      <c r="S361" s="9"/>
      <c r="T361" s="9"/>
    </row>
    <row r="362" spans="4:20" x14ac:dyDescent="0.25">
      <c r="D362" s="9"/>
      <c r="E362" s="9"/>
      <c r="Q362" s="9"/>
      <c r="R362" s="9"/>
      <c r="S362" s="9"/>
      <c r="T362" s="9"/>
    </row>
    <row r="363" spans="4:20" x14ac:dyDescent="0.25">
      <c r="D363" s="9"/>
      <c r="E363" s="9"/>
      <c r="Q363" s="9"/>
      <c r="R363" s="9"/>
      <c r="S363" s="9"/>
      <c r="T363" s="9"/>
    </row>
    <row r="364" spans="4:20" x14ac:dyDescent="0.25">
      <c r="D364" s="9"/>
      <c r="E364" s="9"/>
      <c r="Q364" s="9"/>
      <c r="R364" s="9"/>
      <c r="S364" s="9"/>
      <c r="T364" s="9"/>
    </row>
    <row r="365" spans="4:20" x14ac:dyDescent="0.25">
      <c r="D365" s="9"/>
      <c r="E365" s="9"/>
      <c r="Q365" s="9"/>
      <c r="R365" s="9"/>
      <c r="S365" s="9"/>
      <c r="T365" s="9"/>
    </row>
    <row r="366" spans="4:20" x14ac:dyDescent="0.25">
      <c r="D366" s="9"/>
      <c r="E366" s="9"/>
      <c r="Q366" s="9"/>
      <c r="R366" s="9"/>
      <c r="S366" s="9"/>
      <c r="T366" s="9"/>
    </row>
    <row r="367" spans="4:20" x14ac:dyDescent="0.25">
      <c r="D367" s="9"/>
      <c r="E367" s="9"/>
      <c r="Q367" s="9"/>
      <c r="R367" s="9"/>
      <c r="S367" s="9"/>
      <c r="T367" s="9"/>
    </row>
    <row r="368" spans="4:20" x14ac:dyDescent="0.25">
      <c r="D368" s="9"/>
      <c r="E368" s="9"/>
      <c r="Q368" s="9"/>
      <c r="R368" s="9"/>
      <c r="S368" s="9"/>
      <c r="T368" s="9"/>
    </row>
    <row r="369" spans="4:20" x14ac:dyDescent="0.25">
      <c r="D369" s="9"/>
      <c r="E369" s="9"/>
      <c r="Q369" s="9"/>
      <c r="R369" s="9"/>
      <c r="S369" s="9"/>
      <c r="T369" s="9"/>
    </row>
    <row r="370" spans="4:20" x14ac:dyDescent="0.25">
      <c r="D370" s="9"/>
      <c r="E370" s="9"/>
      <c r="Q370" s="9"/>
      <c r="R370" s="9"/>
      <c r="S370" s="9"/>
      <c r="T370" s="9"/>
    </row>
    <row r="371" spans="4:20" x14ac:dyDescent="0.25">
      <c r="D371" s="9"/>
      <c r="E371" s="9"/>
      <c r="Q371" s="9"/>
      <c r="R371" s="9"/>
      <c r="S371" s="9"/>
      <c r="T371" s="9"/>
    </row>
    <row r="372" spans="4:20" x14ac:dyDescent="0.25">
      <c r="D372" s="9"/>
      <c r="E372" s="9"/>
      <c r="Q372" s="9"/>
      <c r="R372" s="9"/>
      <c r="S372" s="9"/>
      <c r="T372" s="9"/>
    </row>
    <row r="373" spans="4:20" x14ac:dyDescent="0.25">
      <c r="D373" s="9"/>
      <c r="E373" s="9"/>
      <c r="Q373" s="9"/>
      <c r="R373" s="9"/>
      <c r="S373" s="9"/>
      <c r="T373" s="9"/>
    </row>
    <row r="374" spans="4:20" x14ac:dyDescent="0.25">
      <c r="D374" s="9"/>
      <c r="E374" s="9"/>
      <c r="Q374" s="9"/>
      <c r="R374" s="9"/>
      <c r="S374" s="9"/>
      <c r="T374" s="9"/>
    </row>
    <row r="375" spans="4:20" x14ac:dyDescent="0.25">
      <c r="D375" s="9"/>
      <c r="E375" s="9"/>
      <c r="Q375" s="9"/>
      <c r="R375" s="9"/>
      <c r="S375" s="9"/>
      <c r="T375" s="9"/>
    </row>
    <row r="376" spans="4:20" x14ac:dyDescent="0.25">
      <c r="D376" s="9"/>
      <c r="E376" s="9"/>
      <c r="Q376" s="9"/>
      <c r="R376" s="9"/>
      <c r="S376" s="9"/>
      <c r="T376" s="9"/>
    </row>
    <row r="377" spans="4:20" x14ac:dyDescent="0.25">
      <c r="D377" s="9"/>
      <c r="E377" s="9"/>
      <c r="Q377" s="9"/>
      <c r="R377" s="9"/>
      <c r="S377" s="9"/>
      <c r="T377" s="9"/>
    </row>
    <row r="378" spans="4:20" x14ac:dyDescent="0.25">
      <c r="D378" s="9"/>
      <c r="E378" s="9"/>
      <c r="Q378" s="9"/>
      <c r="R378" s="9"/>
      <c r="S378" s="9"/>
      <c r="T378" s="9"/>
    </row>
    <row r="379" spans="4:20" x14ac:dyDescent="0.25">
      <c r="D379" s="9"/>
      <c r="E379" s="9"/>
      <c r="Q379" s="9"/>
      <c r="R379" s="9"/>
      <c r="S379" s="9"/>
      <c r="T379" s="9"/>
    </row>
    <row r="380" spans="4:20" x14ac:dyDescent="0.25">
      <c r="D380" s="9"/>
      <c r="E380" s="9"/>
      <c r="Q380" s="9"/>
      <c r="R380" s="9"/>
      <c r="S380" s="9"/>
      <c r="T380" s="9"/>
    </row>
    <row r="381" spans="4:20" x14ac:dyDescent="0.25">
      <c r="D381" s="9"/>
      <c r="E381" s="9"/>
      <c r="Q381" s="9"/>
      <c r="R381" s="9"/>
      <c r="S381" s="9"/>
      <c r="T381" s="9"/>
    </row>
    <row r="382" spans="4:20" x14ac:dyDescent="0.25">
      <c r="D382" s="9"/>
      <c r="E382" s="9"/>
      <c r="Q382" s="9"/>
      <c r="R382" s="9"/>
      <c r="S382" s="9"/>
      <c r="T382" s="9"/>
    </row>
    <row r="383" spans="4:20" x14ac:dyDescent="0.25">
      <c r="D383" s="9"/>
      <c r="E383" s="9"/>
      <c r="Q383" s="9"/>
      <c r="R383" s="9"/>
      <c r="S383" s="9"/>
      <c r="T383" s="9"/>
    </row>
    <row r="384" spans="4:20" x14ac:dyDescent="0.25">
      <c r="D384" s="9"/>
      <c r="E384" s="9"/>
      <c r="Q384" s="9"/>
      <c r="R384" s="9"/>
      <c r="S384" s="9"/>
      <c r="T384" s="9"/>
    </row>
    <row r="385" spans="4:20" x14ac:dyDescent="0.25">
      <c r="D385" s="9"/>
      <c r="E385" s="9"/>
      <c r="Q385" s="9"/>
      <c r="R385" s="9"/>
      <c r="S385" s="9"/>
      <c r="T385" s="9"/>
    </row>
    <row r="386" spans="4:20" x14ac:dyDescent="0.25">
      <c r="D386" s="9"/>
      <c r="E386" s="9"/>
      <c r="Q386" s="9"/>
      <c r="R386" s="9"/>
      <c r="S386" s="9"/>
      <c r="T386" s="9"/>
    </row>
    <row r="387" spans="4:20" x14ac:dyDescent="0.25">
      <c r="D387" s="9"/>
      <c r="E387" s="9"/>
      <c r="Q387" s="9"/>
      <c r="R387" s="9"/>
      <c r="S387" s="9"/>
      <c r="T387" s="9"/>
    </row>
    <row r="388" spans="4:20" x14ac:dyDescent="0.25">
      <c r="D388" s="9"/>
      <c r="E388" s="9"/>
      <c r="Q388" s="9"/>
      <c r="R388" s="9"/>
      <c r="S388" s="9"/>
      <c r="T388" s="9"/>
    </row>
    <row r="389" spans="4:20" x14ac:dyDescent="0.25">
      <c r="D389" s="9"/>
      <c r="E389" s="9"/>
      <c r="Q389" s="9"/>
      <c r="R389" s="9"/>
      <c r="S389" s="9"/>
      <c r="T389" s="9"/>
    </row>
    <row r="390" spans="4:20" x14ac:dyDescent="0.25">
      <c r="D390" s="9"/>
      <c r="E390" s="9"/>
      <c r="Q390" s="9"/>
      <c r="R390" s="9"/>
      <c r="S390" s="9"/>
      <c r="T390" s="9"/>
    </row>
    <row r="391" spans="4:20" x14ac:dyDescent="0.25">
      <c r="D391" s="9"/>
      <c r="E391" s="9"/>
      <c r="Q391" s="9"/>
      <c r="R391" s="9"/>
      <c r="S391" s="9"/>
      <c r="T391" s="9"/>
    </row>
    <row r="392" spans="4:20" x14ac:dyDescent="0.25">
      <c r="D392" s="9"/>
      <c r="E392" s="9"/>
      <c r="Q392" s="9"/>
      <c r="R392" s="9"/>
      <c r="S392" s="9"/>
      <c r="T392" s="9"/>
    </row>
    <row r="393" spans="4:20" x14ac:dyDescent="0.25">
      <c r="D393" s="9"/>
      <c r="E393" s="9"/>
      <c r="Q393" s="9"/>
      <c r="R393" s="9"/>
      <c r="S393" s="9"/>
      <c r="T393" s="9"/>
    </row>
    <row r="394" spans="4:20" x14ac:dyDescent="0.25">
      <c r="D394" s="9"/>
      <c r="E394" s="9"/>
      <c r="Q394" s="9"/>
      <c r="R394" s="9"/>
      <c r="S394" s="9"/>
      <c r="T394" s="9"/>
    </row>
    <row r="395" spans="4:20" x14ac:dyDescent="0.25">
      <c r="D395" s="9"/>
      <c r="E395" s="9"/>
      <c r="Q395" s="9"/>
      <c r="R395" s="9"/>
      <c r="S395" s="9"/>
      <c r="T395" s="9"/>
    </row>
    <row r="396" spans="4:20" x14ac:dyDescent="0.25">
      <c r="D396" s="9"/>
      <c r="E396" s="9"/>
      <c r="Q396" s="9"/>
      <c r="R396" s="9"/>
      <c r="S396" s="9"/>
      <c r="T396" s="9"/>
    </row>
    <row r="397" spans="4:20" x14ac:dyDescent="0.25">
      <c r="D397" s="9"/>
      <c r="E397" s="9"/>
      <c r="Q397" s="9"/>
      <c r="R397" s="9"/>
      <c r="S397" s="9"/>
      <c r="T397" s="9"/>
    </row>
    <row r="398" spans="4:20" x14ac:dyDescent="0.25">
      <c r="D398" s="9"/>
      <c r="E398" s="9"/>
      <c r="Q398" s="9"/>
      <c r="R398" s="9"/>
      <c r="S398" s="9"/>
      <c r="T398" s="9"/>
    </row>
    <row r="399" spans="4:20" x14ac:dyDescent="0.25">
      <c r="D399" s="9"/>
      <c r="E399" s="9"/>
      <c r="Q399" s="9"/>
      <c r="R399" s="9"/>
      <c r="S399" s="9"/>
      <c r="T399" s="9"/>
    </row>
    <row r="400" spans="4:20" x14ac:dyDescent="0.25">
      <c r="D400" s="9"/>
      <c r="E400" s="9"/>
      <c r="Q400" s="9"/>
      <c r="R400" s="9"/>
      <c r="S400" s="9"/>
      <c r="T400" s="9"/>
    </row>
    <row r="401" spans="4:20" x14ac:dyDescent="0.25">
      <c r="D401" s="9"/>
      <c r="E401" s="9"/>
      <c r="Q401" s="9"/>
      <c r="R401" s="9"/>
      <c r="S401" s="9"/>
      <c r="T401" s="9"/>
    </row>
    <row r="402" spans="4:20" x14ac:dyDescent="0.25">
      <c r="D402" s="9"/>
      <c r="E402" s="9"/>
      <c r="Q402" s="9"/>
      <c r="R402" s="9"/>
      <c r="S402" s="9"/>
      <c r="T402" s="9"/>
    </row>
    <row r="403" spans="4:20" x14ac:dyDescent="0.25">
      <c r="D403" s="9"/>
      <c r="E403" s="9"/>
      <c r="Q403" s="9"/>
      <c r="R403" s="9"/>
      <c r="S403" s="9"/>
      <c r="T403" s="9"/>
    </row>
    <row r="404" spans="4:20" x14ac:dyDescent="0.25">
      <c r="D404" s="9"/>
      <c r="E404" s="9"/>
      <c r="Q404" s="9"/>
      <c r="R404" s="9"/>
      <c r="S404" s="9"/>
      <c r="T404" s="9"/>
    </row>
    <row r="405" spans="4:20" x14ac:dyDescent="0.25">
      <c r="D405" s="9"/>
      <c r="E405" s="9"/>
      <c r="Q405" s="9"/>
      <c r="R405" s="9"/>
      <c r="S405" s="9"/>
      <c r="T405" s="9"/>
    </row>
    <row r="406" spans="4:20" x14ac:dyDescent="0.25">
      <c r="D406" s="9"/>
      <c r="E406" s="9"/>
      <c r="Q406" s="9"/>
      <c r="R406" s="9"/>
      <c r="S406" s="9"/>
      <c r="T406" s="9"/>
    </row>
    <row r="407" spans="4:20" x14ac:dyDescent="0.25">
      <c r="D407" s="9"/>
      <c r="E407" s="9"/>
      <c r="Q407" s="9"/>
      <c r="R407" s="9"/>
      <c r="S407" s="9"/>
      <c r="T407" s="9"/>
    </row>
    <row r="408" spans="4:20" x14ac:dyDescent="0.25">
      <c r="D408" s="9"/>
      <c r="E408" s="9"/>
      <c r="Q408" s="9"/>
      <c r="R408" s="9"/>
      <c r="S408" s="9"/>
      <c r="T408" s="9"/>
    </row>
    <row r="409" spans="4:20" x14ac:dyDescent="0.25">
      <c r="D409" s="9"/>
      <c r="E409" s="9"/>
      <c r="Q409" s="9"/>
      <c r="R409" s="9"/>
      <c r="S409" s="9"/>
      <c r="T409" s="9"/>
    </row>
    <row r="410" spans="4:20" x14ac:dyDescent="0.25">
      <c r="D410" s="9"/>
      <c r="E410" s="9"/>
      <c r="Q410" s="9"/>
      <c r="R410" s="9"/>
      <c r="S410" s="9"/>
      <c r="T410" s="9"/>
    </row>
    <row r="411" spans="4:20" x14ac:dyDescent="0.25">
      <c r="D411" s="9"/>
      <c r="E411" s="9"/>
      <c r="Q411" s="9"/>
      <c r="R411" s="9"/>
      <c r="S411" s="9"/>
      <c r="T411" s="9"/>
    </row>
    <row r="412" spans="4:20" x14ac:dyDescent="0.25">
      <c r="D412" s="9"/>
      <c r="E412" s="9"/>
      <c r="Q412" s="9"/>
      <c r="R412" s="9"/>
      <c r="S412" s="9"/>
      <c r="T412" s="9"/>
    </row>
    <row r="413" spans="4:20" x14ac:dyDescent="0.25">
      <c r="D413" s="9"/>
      <c r="E413" s="9"/>
      <c r="Q413" s="9"/>
      <c r="R413" s="9"/>
      <c r="S413" s="9"/>
      <c r="T413" s="9"/>
    </row>
    <row r="414" spans="4:20" x14ac:dyDescent="0.25">
      <c r="D414" s="9"/>
      <c r="E414" s="9"/>
      <c r="Q414" s="9"/>
      <c r="R414" s="9"/>
      <c r="S414" s="9"/>
      <c r="T414" s="9"/>
    </row>
    <row r="415" spans="4:20" x14ac:dyDescent="0.25">
      <c r="D415" s="9"/>
      <c r="E415" s="9"/>
      <c r="Q415" s="9"/>
      <c r="R415" s="9"/>
      <c r="S415" s="9"/>
      <c r="T415" s="9"/>
    </row>
    <row r="416" spans="4:20" x14ac:dyDescent="0.25">
      <c r="D416" s="9"/>
      <c r="E416" s="9"/>
      <c r="Q416" s="9"/>
      <c r="R416" s="9"/>
      <c r="S416" s="9"/>
      <c r="T416" s="9"/>
    </row>
    <row r="417" spans="4:20" x14ac:dyDescent="0.25">
      <c r="D417" s="9"/>
      <c r="E417" s="9"/>
      <c r="Q417" s="9"/>
      <c r="R417" s="9"/>
      <c r="S417" s="9"/>
      <c r="T417" s="9"/>
    </row>
    <row r="418" spans="4:20" x14ac:dyDescent="0.25">
      <c r="D418" s="9"/>
      <c r="E418" s="9"/>
      <c r="Q418" s="9"/>
      <c r="R418" s="9"/>
      <c r="S418" s="9"/>
      <c r="T418" s="9"/>
    </row>
    <row r="419" spans="4:20" x14ac:dyDescent="0.25">
      <c r="D419" s="9"/>
      <c r="E419" s="9"/>
      <c r="Q419" s="9"/>
      <c r="R419" s="9"/>
      <c r="S419" s="9"/>
      <c r="T419" s="9"/>
    </row>
    <row r="420" spans="4:20" x14ac:dyDescent="0.25">
      <c r="D420" s="9"/>
      <c r="E420" s="9"/>
      <c r="Q420" s="9"/>
      <c r="R420" s="9"/>
      <c r="S420" s="9"/>
      <c r="T420" s="9"/>
    </row>
    <row r="421" spans="4:20" x14ac:dyDescent="0.25">
      <c r="D421" s="9"/>
      <c r="E421" s="9"/>
      <c r="Q421" s="9"/>
      <c r="R421" s="9"/>
      <c r="S421" s="9"/>
      <c r="T421" s="9"/>
    </row>
    <row r="422" spans="4:20" x14ac:dyDescent="0.25">
      <c r="D422" s="9"/>
      <c r="E422" s="9"/>
      <c r="Q422" s="9"/>
      <c r="R422" s="9"/>
      <c r="S422" s="9"/>
      <c r="T422" s="9"/>
    </row>
    <row r="423" spans="4:20" x14ac:dyDescent="0.25">
      <c r="D423" s="9"/>
      <c r="E423" s="9"/>
      <c r="Q423" s="9"/>
      <c r="R423" s="9"/>
      <c r="S423" s="9"/>
      <c r="T423" s="9"/>
    </row>
    <row r="424" spans="4:20" x14ac:dyDescent="0.25">
      <c r="D424" s="9"/>
      <c r="E424" s="9"/>
      <c r="Q424" s="9"/>
      <c r="R424" s="9"/>
      <c r="S424" s="9"/>
      <c r="T424" s="9"/>
    </row>
    <row r="425" spans="4:20" x14ac:dyDescent="0.25">
      <c r="D425" s="9"/>
      <c r="E425" s="9"/>
      <c r="Q425" s="9"/>
      <c r="R425" s="9"/>
      <c r="S425" s="9"/>
      <c r="T425" s="9"/>
    </row>
    <row r="426" spans="4:20" x14ac:dyDescent="0.25">
      <c r="D426" s="9"/>
      <c r="E426" s="9"/>
      <c r="Q426" s="9"/>
      <c r="R426" s="9"/>
      <c r="S426" s="9"/>
      <c r="T426" s="9"/>
    </row>
    <row r="427" spans="4:20" x14ac:dyDescent="0.25">
      <c r="D427" s="9"/>
      <c r="E427" s="9"/>
      <c r="Q427" s="9"/>
      <c r="R427" s="9"/>
      <c r="S427" s="9"/>
      <c r="T427" s="9"/>
    </row>
    <row r="428" spans="4:20" x14ac:dyDescent="0.25">
      <c r="D428" s="9"/>
      <c r="E428" s="9"/>
      <c r="Q428" s="9"/>
      <c r="R428" s="9"/>
      <c r="S428" s="9"/>
      <c r="T428" s="9"/>
    </row>
    <row r="429" spans="4:20" x14ac:dyDescent="0.25">
      <c r="D429" s="9"/>
      <c r="E429" s="9"/>
      <c r="Q429" s="9"/>
      <c r="R429" s="9"/>
      <c r="S429" s="9"/>
      <c r="T429" s="9"/>
    </row>
    <row r="430" spans="4:20" x14ac:dyDescent="0.25">
      <c r="D430" s="9"/>
      <c r="E430" s="9"/>
      <c r="Q430" s="9"/>
      <c r="R430" s="9"/>
      <c r="S430" s="9"/>
      <c r="T430" s="9"/>
    </row>
    <row r="431" spans="4:20" x14ac:dyDescent="0.25">
      <c r="D431" s="9"/>
      <c r="E431" s="9"/>
      <c r="Q431" s="9"/>
      <c r="R431" s="9"/>
      <c r="S431" s="9"/>
      <c r="T431" s="9"/>
    </row>
    <row r="432" spans="4:20" x14ac:dyDescent="0.25">
      <c r="D432" s="9"/>
      <c r="E432" s="9"/>
      <c r="Q432" s="9"/>
      <c r="R432" s="9"/>
      <c r="S432" s="9"/>
      <c r="T432" s="9"/>
    </row>
    <row r="433" spans="4:20" x14ac:dyDescent="0.25">
      <c r="D433" s="9"/>
      <c r="E433" s="9"/>
      <c r="Q433" s="9"/>
      <c r="R433" s="9"/>
      <c r="S433" s="9"/>
      <c r="T433" s="9"/>
    </row>
    <row r="434" spans="4:20" x14ac:dyDescent="0.25">
      <c r="D434" s="9"/>
      <c r="E434" s="9"/>
      <c r="Q434" s="9"/>
      <c r="R434" s="9"/>
      <c r="S434" s="9"/>
      <c r="T434" s="9"/>
    </row>
    <row r="435" spans="4:20" x14ac:dyDescent="0.25">
      <c r="D435" s="9"/>
      <c r="E435" s="9"/>
      <c r="Q435" s="9"/>
      <c r="R435" s="9"/>
      <c r="S435" s="9"/>
      <c r="T435" s="9"/>
    </row>
    <row r="436" spans="4:20" x14ac:dyDescent="0.25">
      <c r="D436" s="9"/>
      <c r="E436" s="9"/>
      <c r="Q436" s="9"/>
      <c r="R436" s="9"/>
      <c r="S436" s="9"/>
      <c r="T436" s="9"/>
    </row>
    <row r="437" spans="4:20" x14ac:dyDescent="0.25">
      <c r="D437" s="9"/>
      <c r="E437" s="9"/>
      <c r="Q437" s="9"/>
      <c r="R437" s="9"/>
      <c r="S437" s="9"/>
      <c r="T437" s="9"/>
    </row>
    <row r="438" spans="4:20" x14ac:dyDescent="0.25">
      <c r="D438" s="9"/>
      <c r="E438" s="9"/>
      <c r="Q438" s="9"/>
      <c r="R438" s="9"/>
      <c r="S438" s="9"/>
      <c r="T438" s="9"/>
    </row>
    <row r="439" spans="4:20" x14ac:dyDescent="0.25">
      <c r="D439" s="9"/>
      <c r="E439" s="9"/>
      <c r="Q439" s="9"/>
      <c r="R439" s="9"/>
      <c r="S439" s="9"/>
      <c r="T439" s="9"/>
    </row>
    <row r="440" spans="4:20" x14ac:dyDescent="0.25">
      <c r="D440" s="9"/>
      <c r="E440" s="9"/>
      <c r="Q440" s="9"/>
      <c r="R440" s="9"/>
      <c r="S440" s="9"/>
      <c r="T440" s="9"/>
    </row>
    <row r="441" spans="4:20" x14ac:dyDescent="0.25">
      <c r="D441" s="9"/>
      <c r="E441" s="9"/>
      <c r="Q441" s="9"/>
      <c r="R441" s="9"/>
      <c r="S441" s="9"/>
      <c r="T441" s="9"/>
    </row>
    <row r="442" spans="4:20" x14ac:dyDescent="0.25">
      <c r="D442" s="9"/>
      <c r="E442" s="9"/>
      <c r="Q442" s="9"/>
      <c r="R442" s="9"/>
      <c r="S442" s="9"/>
      <c r="T442" s="9"/>
    </row>
    <row r="443" spans="4:20" x14ac:dyDescent="0.25">
      <c r="D443" s="9"/>
      <c r="E443" s="9"/>
      <c r="Q443" s="9"/>
      <c r="R443" s="9"/>
      <c r="S443" s="9"/>
      <c r="T443" s="9"/>
    </row>
    <row r="444" spans="4:20" x14ac:dyDescent="0.25">
      <c r="D444" s="9"/>
      <c r="E444" s="9"/>
      <c r="Q444" s="9"/>
      <c r="R444" s="9"/>
      <c r="S444" s="9"/>
      <c r="T444" s="9"/>
    </row>
    <row r="445" spans="4:20" x14ac:dyDescent="0.25">
      <c r="D445" s="9"/>
      <c r="E445" s="9"/>
      <c r="Q445" s="9"/>
      <c r="R445" s="9"/>
      <c r="S445" s="9"/>
      <c r="T445" s="9"/>
    </row>
    <row r="446" spans="4:20" x14ac:dyDescent="0.25">
      <c r="D446" s="9"/>
      <c r="E446" s="9"/>
      <c r="Q446" s="9"/>
      <c r="R446" s="9"/>
      <c r="S446" s="9"/>
      <c r="T446" s="9"/>
    </row>
    <row r="447" spans="4:20" x14ac:dyDescent="0.25">
      <c r="D447" s="9"/>
      <c r="E447" s="9"/>
      <c r="Q447" s="9"/>
      <c r="R447" s="9"/>
      <c r="S447" s="9"/>
      <c r="T447" s="9"/>
    </row>
    <row r="448" spans="4:20" x14ac:dyDescent="0.25">
      <c r="D448" s="9"/>
      <c r="E448" s="9"/>
      <c r="Q448" s="9"/>
      <c r="R448" s="9"/>
      <c r="S448" s="9"/>
      <c r="T448" s="9"/>
    </row>
    <row r="449" spans="4:20" x14ac:dyDescent="0.25">
      <c r="D449" s="9"/>
      <c r="E449" s="9"/>
      <c r="Q449" s="9"/>
      <c r="R449" s="9"/>
      <c r="S449" s="9"/>
      <c r="T449" s="9"/>
    </row>
    <row r="450" spans="4:20" x14ac:dyDescent="0.25">
      <c r="D450" s="9"/>
      <c r="E450" s="9"/>
      <c r="Q450" s="9"/>
      <c r="R450" s="9"/>
      <c r="S450" s="9"/>
      <c r="T450" s="9"/>
    </row>
    <row r="451" spans="4:20" x14ac:dyDescent="0.25">
      <c r="D451" s="9"/>
      <c r="E451" s="9"/>
      <c r="Q451" s="9"/>
      <c r="R451" s="9"/>
      <c r="S451" s="9"/>
      <c r="T451" s="9"/>
    </row>
    <row r="452" spans="4:20" x14ac:dyDescent="0.25">
      <c r="D452" s="9"/>
      <c r="E452" s="9"/>
      <c r="Q452" s="9"/>
      <c r="R452" s="9"/>
      <c r="S452" s="9"/>
      <c r="T452" s="9"/>
    </row>
    <row r="453" spans="4:20" x14ac:dyDescent="0.25">
      <c r="D453" s="9"/>
      <c r="E453" s="9"/>
      <c r="Q453" s="9"/>
      <c r="R453" s="9"/>
      <c r="S453" s="9"/>
      <c r="T453" s="9"/>
    </row>
    <row r="454" spans="4:20" x14ac:dyDescent="0.25">
      <c r="D454" s="9"/>
      <c r="E454" s="9"/>
      <c r="Q454" s="9"/>
      <c r="R454" s="9"/>
      <c r="S454" s="9"/>
      <c r="T454" s="9"/>
    </row>
    <row r="455" spans="4:20" x14ac:dyDescent="0.25">
      <c r="D455" s="9"/>
      <c r="E455" s="9"/>
      <c r="Q455" s="9"/>
      <c r="R455" s="9"/>
      <c r="S455" s="9"/>
      <c r="T455" s="9"/>
    </row>
    <row r="456" spans="4:20" x14ac:dyDescent="0.25">
      <c r="D456" s="9"/>
      <c r="E456" s="9"/>
      <c r="Q456" s="9"/>
      <c r="R456" s="9"/>
      <c r="S456" s="9"/>
      <c r="T456" s="9"/>
    </row>
    <row r="457" spans="4:20" x14ac:dyDescent="0.25">
      <c r="D457" s="9"/>
      <c r="E457" s="9"/>
      <c r="Q457" s="9"/>
      <c r="R457" s="9"/>
      <c r="S457" s="9"/>
      <c r="T457" s="9"/>
    </row>
    <row r="458" spans="4:20" x14ac:dyDescent="0.25">
      <c r="D458" s="9"/>
      <c r="E458" s="9"/>
      <c r="Q458" s="9"/>
      <c r="R458" s="9"/>
      <c r="S458" s="9"/>
      <c r="T458" s="9"/>
    </row>
    <row r="459" spans="4:20" x14ac:dyDescent="0.25">
      <c r="D459" s="9"/>
      <c r="E459" s="9"/>
      <c r="Q459" s="9"/>
      <c r="R459" s="9"/>
      <c r="S459" s="9"/>
      <c r="T459" s="9"/>
    </row>
    <row r="460" spans="4:20" x14ac:dyDescent="0.25">
      <c r="D460" s="9"/>
      <c r="E460" s="9"/>
      <c r="Q460" s="9"/>
      <c r="R460" s="9"/>
      <c r="S460" s="9"/>
      <c r="T460" s="9"/>
    </row>
    <row r="461" spans="4:20" x14ac:dyDescent="0.25">
      <c r="D461" s="9"/>
      <c r="E461" s="9"/>
      <c r="Q461" s="9"/>
      <c r="R461" s="9"/>
      <c r="S461" s="9"/>
      <c r="T461" s="9"/>
    </row>
    <row r="462" spans="4:20" x14ac:dyDescent="0.25">
      <c r="D462" s="9"/>
      <c r="E462" s="9"/>
      <c r="Q462" s="9"/>
      <c r="R462" s="9"/>
      <c r="S462" s="9"/>
      <c r="T462" s="9"/>
    </row>
    <row r="463" spans="4:20" x14ac:dyDescent="0.25">
      <c r="D463" s="9"/>
      <c r="E463" s="9"/>
      <c r="Q463" s="9"/>
      <c r="R463" s="9"/>
      <c r="S463" s="9"/>
      <c r="T463" s="9"/>
    </row>
    <row r="464" spans="4:20" x14ac:dyDescent="0.25">
      <c r="D464" s="9"/>
      <c r="E464" s="9"/>
      <c r="Q464" s="9"/>
      <c r="R464" s="9"/>
      <c r="S464" s="9"/>
      <c r="T464" s="9"/>
    </row>
    <row r="465" spans="4:20" x14ac:dyDescent="0.25">
      <c r="D465" s="9"/>
      <c r="E465" s="9"/>
      <c r="Q465" s="9"/>
      <c r="R465" s="9"/>
      <c r="S465" s="9"/>
      <c r="T465" s="9"/>
    </row>
    <row r="466" spans="4:20" x14ac:dyDescent="0.25">
      <c r="D466" s="9"/>
      <c r="E466" s="9"/>
      <c r="Q466" s="9"/>
      <c r="R466" s="9"/>
      <c r="S466" s="9"/>
      <c r="T466" s="9"/>
    </row>
    <row r="467" spans="4:20" x14ac:dyDescent="0.25">
      <c r="D467" s="9"/>
      <c r="E467" s="9"/>
      <c r="Q467" s="9"/>
      <c r="R467" s="9"/>
      <c r="S467" s="9"/>
      <c r="T467" s="9"/>
    </row>
    <row r="468" spans="4:20" x14ac:dyDescent="0.25">
      <c r="D468" s="9"/>
      <c r="E468" s="9"/>
      <c r="Q468" s="9"/>
      <c r="R468" s="9"/>
      <c r="S468" s="9"/>
      <c r="T468" s="9"/>
    </row>
    <row r="469" spans="4:20" x14ac:dyDescent="0.25">
      <c r="D469" s="9"/>
      <c r="E469" s="9"/>
      <c r="Q469" s="9"/>
      <c r="R469" s="9"/>
      <c r="S469" s="9"/>
      <c r="T469" s="9"/>
    </row>
    <row r="470" spans="4:20" x14ac:dyDescent="0.25">
      <c r="D470" s="9"/>
      <c r="E470" s="9"/>
      <c r="Q470" s="9"/>
      <c r="R470" s="9"/>
      <c r="S470" s="9"/>
      <c r="T470" s="9"/>
    </row>
    <row r="471" spans="4:20" x14ac:dyDescent="0.25">
      <c r="D471" s="9"/>
      <c r="E471" s="9"/>
      <c r="Q471" s="9"/>
      <c r="R471" s="9"/>
      <c r="S471" s="9"/>
      <c r="T471" s="9"/>
    </row>
    <row r="472" spans="4:20" x14ac:dyDescent="0.25">
      <c r="D472" s="9"/>
      <c r="E472" s="9"/>
      <c r="Q472" s="9"/>
      <c r="R472" s="9"/>
      <c r="S472" s="9"/>
      <c r="T472" s="9"/>
    </row>
    <row r="473" spans="4:20" x14ac:dyDescent="0.25">
      <c r="D473" s="9"/>
      <c r="E473" s="9"/>
      <c r="Q473" s="9"/>
      <c r="R473" s="9"/>
      <c r="S473" s="9"/>
      <c r="T473" s="9"/>
    </row>
    <row r="474" spans="4:20" x14ac:dyDescent="0.25">
      <c r="D474" s="9"/>
      <c r="E474" s="9"/>
      <c r="Q474" s="9"/>
      <c r="R474" s="9"/>
      <c r="S474" s="9"/>
      <c r="T474" s="9"/>
    </row>
    <row r="475" spans="4:20" x14ac:dyDescent="0.25">
      <c r="D475" s="9"/>
      <c r="E475" s="9"/>
      <c r="Q475" s="9"/>
      <c r="R475" s="9"/>
      <c r="S475" s="9"/>
      <c r="T475" s="9"/>
    </row>
    <row r="476" spans="4:20" x14ac:dyDescent="0.25">
      <c r="D476" s="9"/>
      <c r="E476" s="9"/>
      <c r="Q476" s="9"/>
      <c r="R476" s="9"/>
      <c r="S476" s="9"/>
      <c r="T476" s="9"/>
    </row>
    <row r="477" spans="4:20" x14ac:dyDescent="0.25">
      <c r="D477" s="9"/>
      <c r="E477" s="9"/>
      <c r="Q477" s="9"/>
      <c r="R477" s="9"/>
      <c r="S477" s="9"/>
      <c r="T477" s="9"/>
    </row>
    <row r="478" spans="4:20" x14ac:dyDescent="0.25">
      <c r="D478" s="9"/>
      <c r="E478" s="9"/>
      <c r="Q478" s="9"/>
      <c r="R478" s="9"/>
      <c r="S478" s="9"/>
      <c r="T478" s="9"/>
    </row>
    <row r="479" spans="4:20" x14ac:dyDescent="0.25">
      <c r="D479" s="9"/>
      <c r="E479" s="9"/>
      <c r="Q479" s="9"/>
      <c r="R479" s="9"/>
      <c r="S479" s="9"/>
      <c r="T479" s="9"/>
    </row>
    <row r="480" spans="4:20" x14ac:dyDescent="0.25">
      <c r="D480" s="9"/>
      <c r="E480" s="9"/>
      <c r="Q480" s="9"/>
      <c r="R480" s="9"/>
      <c r="S480" s="9"/>
      <c r="T480" s="9"/>
    </row>
    <row r="481" spans="4:20" x14ac:dyDescent="0.25">
      <c r="D481" s="9"/>
      <c r="E481" s="9"/>
      <c r="Q481" s="9"/>
      <c r="R481" s="9"/>
      <c r="S481" s="9"/>
      <c r="T481" s="9"/>
    </row>
    <row r="482" spans="4:20" x14ac:dyDescent="0.25">
      <c r="D482" s="9"/>
      <c r="E482" s="9"/>
      <c r="Q482" s="9"/>
      <c r="R482" s="9"/>
      <c r="S482" s="9"/>
      <c r="T482" s="9"/>
    </row>
    <row r="483" spans="4:20" x14ac:dyDescent="0.25">
      <c r="D483" s="9"/>
      <c r="E483" s="9"/>
      <c r="Q483" s="9"/>
      <c r="R483" s="9"/>
      <c r="S483" s="9"/>
      <c r="T483" s="9"/>
    </row>
    <row r="484" spans="4:20" x14ac:dyDescent="0.25">
      <c r="D484" s="9"/>
      <c r="E484" s="9"/>
      <c r="Q484" s="9"/>
      <c r="R484" s="9"/>
      <c r="S484" s="9"/>
      <c r="T484" s="9"/>
    </row>
    <row r="485" spans="4:20" x14ac:dyDescent="0.25">
      <c r="D485" s="9"/>
      <c r="E485" s="9"/>
      <c r="Q485" s="9"/>
      <c r="R485" s="9"/>
      <c r="S485" s="9"/>
      <c r="T485" s="9"/>
    </row>
    <row r="486" spans="4:20" x14ac:dyDescent="0.25">
      <c r="D486" s="9"/>
      <c r="E486" s="9"/>
      <c r="Q486" s="9"/>
      <c r="R486" s="9"/>
      <c r="S486" s="9"/>
      <c r="T486" s="9"/>
    </row>
    <row r="487" spans="4:20" x14ac:dyDescent="0.25">
      <c r="D487" s="9"/>
      <c r="E487" s="9"/>
      <c r="Q487" s="9"/>
      <c r="R487" s="9"/>
      <c r="S487" s="9"/>
      <c r="T487" s="9"/>
    </row>
    <row r="488" spans="4:20" x14ac:dyDescent="0.25">
      <c r="D488" s="9"/>
      <c r="E488" s="9"/>
      <c r="Q488" s="9"/>
      <c r="R488" s="9"/>
      <c r="S488" s="9"/>
      <c r="T488" s="9"/>
    </row>
    <row r="489" spans="4:20" x14ac:dyDescent="0.25">
      <c r="D489" s="9"/>
      <c r="E489" s="9"/>
      <c r="Q489" s="9"/>
      <c r="R489" s="9"/>
      <c r="S489" s="9"/>
      <c r="T489" s="9"/>
    </row>
    <row r="490" spans="4:20" x14ac:dyDescent="0.25">
      <c r="D490" s="9"/>
      <c r="E490" s="9"/>
      <c r="Q490" s="9"/>
      <c r="R490" s="9"/>
      <c r="S490" s="9"/>
      <c r="T490" s="9"/>
    </row>
    <row r="491" spans="4:20" x14ac:dyDescent="0.25">
      <c r="D491" s="9"/>
      <c r="E491" s="9"/>
      <c r="Q491" s="9"/>
      <c r="R491" s="9"/>
      <c r="S491" s="9"/>
      <c r="T491" s="9"/>
    </row>
    <row r="492" spans="4:20" x14ac:dyDescent="0.25">
      <c r="D492" s="9"/>
      <c r="E492" s="9"/>
      <c r="Q492" s="9"/>
      <c r="R492" s="9"/>
      <c r="S492" s="9"/>
      <c r="T492" s="9"/>
    </row>
    <row r="493" spans="4:20" x14ac:dyDescent="0.25">
      <c r="D493" s="9"/>
      <c r="E493" s="9"/>
      <c r="Q493" s="9"/>
      <c r="R493" s="9"/>
      <c r="S493" s="9"/>
      <c r="T493" s="9"/>
    </row>
    <row r="494" spans="4:20" x14ac:dyDescent="0.25">
      <c r="D494" s="9"/>
      <c r="E494" s="9"/>
      <c r="Q494" s="9"/>
      <c r="R494" s="9"/>
      <c r="S494" s="9"/>
      <c r="T494" s="9"/>
    </row>
    <row r="495" spans="4:20" x14ac:dyDescent="0.25">
      <c r="D495" s="9"/>
      <c r="E495" s="9"/>
      <c r="Q495" s="9"/>
      <c r="R495" s="9"/>
      <c r="S495" s="9"/>
      <c r="T495" s="9"/>
    </row>
    <row r="496" spans="4:20" x14ac:dyDescent="0.25">
      <c r="D496" s="9"/>
      <c r="E496" s="9"/>
      <c r="Q496" s="9"/>
      <c r="R496" s="9"/>
      <c r="S496" s="9"/>
      <c r="T496" s="9"/>
    </row>
    <row r="497" spans="4:20" x14ac:dyDescent="0.25">
      <c r="D497" s="9"/>
      <c r="E497" s="9"/>
      <c r="Q497" s="9"/>
      <c r="R497" s="9"/>
      <c r="S497" s="9"/>
      <c r="T497" s="9"/>
    </row>
    <row r="498" spans="4:20" x14ac:dyDescent="0.25">
      <c r="D498" s="9"/>
      <c r="E498" s="9"/>
      <c r="Q498" s="9"/>
      <c r="R498" s="9"/>
      <c r="S498" s="9"/>
      <c r="T498" s="9"/>
    </row>
    <row r="499" spans="4:20" x14ac:dyDescent="0.25">
      <c r="D499" s="9"/>
      <c r="E499" s="9"/>
      <c r="Q499" s="9"/>
      <c r="R499" s="9"/>
      <c r="S499" s="9"/>
      <c r="T499" s="9"/>
    </row>
    <row r="500" spans="4:20" x14ac:dyDescent="0.25">
      <c r="D500" s="9"/>
      <c r="E500" s="9"/>
      <c r="Q500" s="9"/>
      <c r="R500" s="9"/>
      <c r="S500" s="9"/>
      <c r="T500" s="9"/>
    </row>
    <row r="501" spans="4:20" x14ac:dyDescent="0.25">
      <c r="D501" s="9"/>
      <c r="E501" s="9"/>
      <c r="Q501" s="9"/>
      <c r="R501" s="9"/>
      <c r="S501" s="9"/>
      <c r="T501" s="9"/>
    </row>
    <row r="502" spans="4:20" x14ac:dyDescent="0.25">
      <c r="D502" s="9"/>
      <c r="E502" s="9"/>
      <c r="Q502" s="9"/>
      <c r="R502" s="9"/>
      <c r="S502" s="9"/>
      <c r="T502" s="9"/>
    </row>
    <row r="503" spans="4:20" x14ac:dyDescent="0.25">
      <c r="D503" s="9"/>
      <c r="E503" s="9"/>
      <c r="Q503" s="9"/>
      <c r="R503" s="9"/>
      <c r="S503" s="9"/>
      <c r="T503" s="9"/>
    </row>
    <row r="504" spans="4:20" x14ac:dyDescent="0.25">
      <c r="D504" s="9"/>
      <c r="E504" s="9"/>
      <c r="Q504" s="9"/>
      <c r="R504" s="9"/>
      <c r="S504" s="9"/>
      <c r="T504" s="9"/>
    </row>
    <row r="505" spans="4:20" x14ac:dyDescent="0.25">
      <c r="D505" s="9"/>
      <c r="E505" s="9"/>
      <c r="Q505" s="9"/>
      <c r="R505" s="9"/>
      <c r="S505" s="9"/>
      <c r="T505" s="9"/>
    </row>
    <row r="506" spans="4:20" x14ac:dyDescent="0.25">
      <c r="D506" s="9"/>
      <c r="E506" s="9"/>
      <c r="Q506" s="9"/>
      <c r="R506" s="9"/>
      <c r="S506" s="9"/>
      <c r="T506" s="9"/>
    </row>
    <row r="507" spans="4:20" x14ac:dyDescent="0.25">
      <c r="D507" s="9"/>
      <c r="E507" s="9"/>
      <c r="Q507" s="9"/>
      <c r="R507" s="9"/>
      <c r="S507" s="9"/>
      <c r="T507" s="9"/>
    </row>
    <row r="508" spans="4:20" x14ac:dyDescent="0.25">
      <c r="D508" s="9"/>
      <c r="E508" s="9"/>
      <c r="Q508" s="9"/>
      <c r="R508" s="9"/>
      <c r="S508" s="9"/>
      <c r="T508" s="9"/>
    </row>
    <row r="509" spans="4:20" x14ac:dyDescent="0.25">
      <c r="D509" s="9"/>
      <c r="E509" s="9"/>
      <c r="Q509" s="9"/>
      <c r="R509" s="9"/>
      <c r="S509" s="9"/>
      <c r="T509" s="9"/>
    </row>
    <row r="510" spans="4:20" x14ac:dyDescent="0.25">
      <c r="D510" s="9"/>
      <c r="E510" s="9"/>
      <c r="Q510" s="9"/>
      <c r="R510" s="9"/>
      <c r="S510" s="9"/>
      <c r="T510" s="9"/>
    </row>
    <row r="511" spans="4:20" x14ac:dyDescent="0.25">
      <c r="D511" s="9"/>
      <c r="E511" s="9"/>
      <c r="Q511" s="9"/>
      <c r="R511" s="9"/>
      <c r="S511" s="9"/>
      <c r="T511" s="9"/>
    </row>
    <row r="512" spans="4:20" x14ac:dyDescent="0.25">
      <c r="D512" s="9"/>
      <c r="E512" s="9"/>
      <c r="Q512" s="9"/>
      <c r="R512" s="9"/>
      <c r="S512" s="9"/>
      <c r="T512" s="9"/>
    </row>
    <row r="513" spans="4:20" x14ac:dyDescent="0.25">
      <c r="D513" s="9"/>
      <c r="E513" s="9"/>
      <c r="Q513" s="9"/>
      <c r="R513" s="9"/>
      <c r="S513" s="9"/>
      <c r="T513" s="9"/>
    </row>
    <row r="514" spans="4:20" x14ac:dyDescent="0.25">
      <c r="D514" s="9"/>
      <c r="E514" s="9"/>
      <c r="Q514" s="9"/>
      <c r="R514" s="9"/>
      <c r="S514" s="9"/>
      <c r="T514" s="9"/>
    </row>
    <row r="515" spans="4:20" x14ac:dyDescent="0.25">
      <c r="D515" s="9"/>
      <c r="E515" s="9"/>
      <c r="Q515" s="9"/>
      <c r="R515" s="9"/>
      <c r="S515" s="9"/>
      <c r="T515" s="9"/>
    </row>
    <row r="516" spans="4:20" x14ac:dyDescent="0.25">
      <c r="D516" s="9"/>
      <c r="E516" s="9"/>
      <c r="Q516" s="9"/>
      <c r="R516" s="9"/>
      <c r="S516" s="9"/>
      <c r="T516" s="9"/>
    </row>
    <row r="517" spans="4:20" x14ac:dyDescent="0.25">
      <c r="D517" s="9"/>
      <c r="E517" s="9"/>
      <c r="Q517" s="9"/>
      <c r="R517" s="9"/>
      <c r="S517" s="9"/>
      <c r="T517" s="9"/>
    </row>
    <row r="518" spans="4:20" x14ac:dyDescent="0.25">
      <c r="D518" s="9"/>
      <c r="E518" s="9"/>
      <c r="Q518" s="9"/>
      <c r="R518" s="9"/>
      <c r="S518" s="9"/>
      <c r="T518" s="9"/>
    </row>
    <row r="519" spans="4:20" x14ac:dyDescent="0.25">
      <c r="D519" s="9"/>
      <c r="E519" s="9"/>
      <c r="Q519" s="9"/>
      <c r="R519" s="9"/>
      <c r="S519" s="9"/>
      <c r="T519" s="9"/>
    </row>
    <row r="520" spans="4:20" x14ac:dyDescent="0.25">
      <c r="D520" s="9"/>
      <c r="E520" s="9"/>
      <c r="Q520" s="9"/>
      <c r="R520" s="9"/>
      <c r="S520" s="9"/>
      <c r="T520" s="9"/>
    </row>
    <row r="521" spans="4:20" x14ac:dyDescent="0.25">
      <c r="D521" s="9"/>
      <c r="E521" s="9"/>
      <c r="Q521" s="9"/>
      <c r="R521" s="9"/>
      <c r="S521" s="9"/>
      <c r="T521" s="9"/>
    </row>
    <row r="522" spans="4:20" x14ac:dyDescent="0.25">
      <c r="D522" s="9"/>
      <c r="E522" s="9"/>
      <c r="Q522" s="9"/>
      <c r="R522" s="9"/>
      <c r="S522" s="9"/>
      <c r="T522" s="9"/>
    </row>
    <row r="523" spans="4:20" x14ac:dyDescent="0.25">
      <c r="D523" s="9"/>
      <c r="E523" s="9"/>
      <c r="Q523" s="9"/>
      <c r="R523" s="9"/>
      <c r="S523" s="9"/>
      <c r="T523" s="9"/>
    </row>
    <row r="524" spans="4:20" x14ac:dyDescent="0.25">
      <c r="D524" s="9"/>
      <c r="E524" s="9"/>
      <c r="Q524" s="9"/>
      <c r="R524" s="9"/>
      <c r="S524" s="9"/>
      <c r="T524" s="9"/>
    </row>
    <row r="525" spans="4:20" x14ac:dyDescent="0.25">
      <c r="D525" s="9"/>
      <c r="E525" s="9"/>
      <c r="Q525" s="9"/>
      <c r="R525" s="9"/>
      <c r="S525" s="9"/>
      <c r="T525" s="9"/>
    </row>
    <row r="526" spans="4:20" x14ac:dyDescent="0.25">
      <c r="D526" s="9"/>
      <c r="E526" s="9"/>
      <c r="Q526" s="9"/>
      <c r="R526" s="9"/>
      <c r="S526" s="9"/>
      <c r="T526" s="9"/>
    </row>
    <row r="527" spans="4:20" x14ac:dyDescent="0.25">
      <c r="D527" s="9"/>
      <c r="E527" s="9"/>
      <c r="Q527" s="9"/>
      <c r="R527" s="9"/>
      <c r="S527" s="9"/>
      <c r="T527" s="9"/>
    </row>
    <row r="528" spans="4:20" x14ac:dyDescent="0.25">
      <c r="D528" s="9"/>
      <c r="E528" s="9"/>
      <c r="Q528" s="9"/>
      <c r="R528" s="9"/>
      <c r="S528" s="9"/>
      <c r="T528" s="9"/>
    </row>
    <row r="529" spans="4:20" x14ac:dyDescent="0.25">
      <c r="D529" s="9"/>
      <c r="E529" s="9"/>
      <c r="Q529" s="9"/>
      <c r="R529" s="9"/>
      <c r="S529" s="9"/>
      <c r="T529" s="9"/>
    </row>
    <row r="530" spans="4:20" x14ac:dyDescent="0.25">
      <c r="D530" s="9"/>
      <c r="E530" s="9"/>
      <c r="Q530" s="9"/>
      <c r="R530" s="9"/>
      <c r="S530" s="9"/>
      <c r="T530" s="9"/>
    </row>
    <row r="531" spans="4:20" x14ac:dyDescent="0.25">
      <c r="D531" s="9"/>
      <c r="E531" s="9"/>
      <c r="Q531" s="9"/>
      <c r="R531" s="9"/>
      <c r="S531" s="9"/>
      <c r="T531" s="9"/>
    </row>
    <row r="532" spans="4:20" x14ac:dyDescent="0.25">
      <c r="D532" s="9"/>
      <c r="E532" s="9"/>
      <c r="Q532" s="9"/>
      <c r="R532" s="9"/>
      <c r="S532" s="9"/>
      <c r="T532" s="9"/>
    </row>
    <row r="533" spans="4:20" x14ac:dyDescent="0.25">
      <c r="D533" s="9"/>
      <c r="E533" s="9"/>
      <c r="Q533" s="9"/>
      <c r="R533" s="9"/>
      <c r="S533" s="9"/>
      <c r="T533" s="9"/>
    </row>
    <row r="534" spans="4:20" x14ac:dyDescent="0.25">
      <c r="D534" s="9"/>
      <c r="E534" s="9"/>
      <c r="Q534" s="9"/>
      <c r="R534" s="9"/>
      <c r="S534" s="9"/>
      <c r="T534" s="9"/>
    </row>
    <row r="535" spans="4:20" x14ac:dyDescent="0.25">
      <c r="D535" s="9"/>
      <c r="E535" s="9"/>
      <c r="Q535" s="9"/>
      <c r="R535" s="9"/>
      <c r="S535" s="9"/>
      <c r="T535" s="9"/>
    </row>
    <row r="536" spans="4:20" x14ac:dyDescent="0.25">
      <c r="D536" s="9"/>
      <c r="E536" s="9"/>
      <c r="Q536" s="9"/>
      <c r="R536" s="9"/>
      <c r="S536" s="9"/>
      <c r="T536" s="9"/>
    </row>
    <row r="537" spans="4:20" x14ac:dyDescent="0.25">
      <c r="D537" s="9"/>
      <c r="E537" s="9"/>
      <c r="Q537" s="9"/>
      <c r="R537" s="9"/>
      <c r="S537" s="9"/>
      <c r="T537" s="9"/>
    </row>
    <row r="538" spans="4:20" x14ac:dyDescent="0.25">
      <c r="D538" s="9"/>
      <c r="E538" s="9"/>
      <c r="Q538" s="9"/>
      <c r="R538" s="9"/>
      <c r="S538" s="9"/>
      <c r="T538" s="9"/>
    </row>
    <row r="539" spans="4:20" x14ac:dyDescent="0.25">
      <c r="D539" s="9"/>
      <c r="E539" s="9"/>
      <c r="Q539" s="9"/>
      <c r="R539" s="9"/>
      <c r="S539" s="9"/>
      <c r="T539" s="9"/>
    </row>
    <row r="540" spans="4:20" x14ac:dyDescent="0.25">
      <c r="D540" s="9"/>
      <c r="E540" s="9"/>
      <c r="Q540" s="9"/>
      <c r="R540" s="9"/>
      <c r="S540" s="9"/>
      <c r="T540" s="9"/>
    </row>
    <row r="541" spans="4:20" x14ac:dyDescent="0.25">
      <c r="D541" s="9"/>
      <c r="E541" s="9"/>
      <c r="Q541" s="9"/>
      <c r="R541" s="9"/>
      <c r="S541" s="9"/>
      <c r="T541" s="9"/>
    </row>
    <row r="542" spans="4:20" x14ac:dyDescent="0.25">
      <c r="D542" s="9"/>
      <c r="E542" s="9"/>
      <c r="Q542" s="9"/>
      <c r="R542" s="9"/>
      <c r="S542" s="9"/>
      <c r="T542" s="9"/>
    </row>
    <row r="543" spans="4:20" x14ac:dyDescent="0.25">
      <c r="D543" s="9"/>
      <c r="E543" s="9"/>
      <c r="Q543" s="9"/>
      <c r="R543" s="9"/>
      <c r="S543" s="9"/>
      <c r="T543" s="9"/>
    </row>
    <row r="544" spans="4:20" x14ac:dyDescent="0.25">
      <c r="D544" s="9"/>
      <c r="E544" s="9"/>
      <c r="Q544" s="9"/>
      <c r="R544" s="9"/>
      <c r="S544" s="9"/>
      <c r="T544" s="9"/>
    </row>
    <row r="545" spans="4:20" x14ac:dyDescent="0.25">
      <c r="D545" s="9"/>
      <c r="E545" s="9"/>
      <c r="Q545" s="9"/>
      <c r="R545" s="9"/>
      <c r="S545" s="9"/>
      <c r="T545" s="9"/>
    </row>
    <row r="546" spans="4:20" x14ac:dyDescent="0.25">
      <c r="D546" s="9"/>
      <c r="E546" s="9"/>
      <c r="Q546" s="9"/>
      <c r="R546" s="9"/>
      <c r="S546" s="9"/>
      <c r="T546" s="9"/>
    </row>
    <row r="547" spans="4:20" x14ac:dyDescent="0.25">
      <c r="D547" s="9"/>
      <c r="E547" s="9"/>
      <c r="Q547" s="9"/>
      <c r="R547" s="9"/>
      <c r="S547" s="9"/>
      <c r="T547" s="9"/>
    </row>
    <row r="548" spans="4:20" x14ac:dyDescent="0.25">
      <c r="D548" s="9"/>
      <c r="E548" s="9"/>
      <c r="Q548" s="9"/>
      <c r="R548" s="9"/>
      <c r="S548" s="9"/>
      <c r="T548" s="9"/>
    </row>
    <row r="549" spans="4:20" x14ac:dyDescent="0.25">
      <c r="D549" s="9"/>
      <c r="E549" s="9"/>
      <c r="Q549" s="9"/>
      <c r="R549" s="9"/>
      <c r="S549" s="9"/>
      <c r="T549" s="9"/>
    </row>
    <row r="550" spans="4:20" x14ac:dyDescent="0.25">
      <c r="D550" s="9"/>
      <c r="E550" s="9"/>
      <c r="Q550" s="9"/>
      <c r="R550" s="9"/>
      <c r="S550" s="9"/>
      <c r="T550" s="9"/>
    </row>
    <row r="551" spans="4:20" x14ac:dyDescent="0.25">
      <c r="D551" s="9"/>
      <c r="E551" s="9"/>
      <c r="Q551" s="9"/>
      <c r="R551" s="9"/>
      <c r="S551" s="9"/>
      <c r="T551" s="9"/>
    </row>
    <row r="552" spans="4:20" x14ac:dyDescent="0.25">
      <c r="D552" s="9"/>
      <c r="E552" s="9"/>
      <c r="Q552" s="9"/>
      <c r="R552" s="9"/>
      <c r="S552" s="9"/>
      <c r="T552" s="9"/>
    </row>
    <row r="553" spans="4:20" x14ac:dyDescent="0.25">
      <c r="D553" s="9"/>
      <c r="E553" s="9"/>
      <c r="Q553" s="9"/>
      <c r="R553" s="9"/>
      <c r="S553" s="9"/>
      <c r="T553" s="9"/>
    </row>
    <row r="554" spans="4:20" x14ac:dyDescent="0.25">
      <c r="D554" s="9"/>
      <c r="E554" s="9"/>
      <c r="Q554" s="9"/>
      <c r="R554" s="9"/>
      <c r="S554" s="9"/>
      <c r="T554" s="9"/>
    </row>
    <row r="555" spans="4:20" x14ac:dyDescent="0.25">
      <c r="D555" s="9"/>
      <c r="E555" s="9"/>
      <c r="Q555" s="9"/>
      <c r="R555" s="9"/>
      <c r="S555" s="9"/>
      <c r="T555" s="9"/>
    </row>
    <row r="556" spans="4:20" x14ac:dyDescent="0.25">
      <c r="D556" s="9"/>
      <c r="E556" s="9"/>
      <c r="Q556" s="9"/>
      <c r="R556" s="9"/>
      <c r="S556" s="9"/>
      <c r="T556" s="9"/>
    </row>
    <row r="557" spans="4:20" x14ac:dyDescent="0.25">
      <c r="D557" s="9"/>
      <c r="E557" s="9"/>
      <c r="Q557" s="9"/>
      <c r="R557" s="9"/>
      <c r="S557" s="9"/>
      <c r="T557" s="9"/>
    </row>
    <row r="558" spans="4:20" x14ac:dyDescent="0.25">
      <c r="D558" s="9"/>
      <c r="E558" s="9"/>
      <c r="Q558" s="9"/>
      <c r="R558" s="9"/>
      <c r="S558" s="9"/>
      <c r="T558" s="9"/>
    </row>
    <row r="559" spans="4:20" x14ac:dyDescent="0.25">
      <c r="D559" s="9"/>
      <c r="E559" s="9"/>
      <c r="Q559" s="9"/>
      <c r="R559" s="9"/>
      <c r="S559" s="9"/>
      <c r="T559" s="9"/>
    </row>
    <row r="560" spans="4:20" x14ac:dyDescent="0.25">
      <c r="D560" s="9"/>
      <c r="E560" s="9"/>
      <c r="Q560" s="9"/>
      <c r="R560" s="9"/>
      <c r="S560" s="9"/>
      <c r="T560" s="9"/>
    </row>
    <row r="561" spans="4:20" x14ac:dyDescent="0.25">
      <c r="D561" s="9"/>
      <c r="E561" s="9"/>
      <c r="Q561" s="9"/>
      <c r="R561" s="9"/>
      <c r="S561" s="9"/>
      <c r="T561" s="9"/>
    </row>
    <row r="562" spans="4:20" x14ac:dyDescent="0.25">
      <c r="D562" s="9"/>
      <c r="E562" s="9"/>
      <c r="Q562" s="9"/>
      <c r="R562" s="9"/>
      <c r="S562" s="9"/>
      <c r="T562" s="9"/>
    </row>
    <row r="563" spans="4:20" x14ac:dyDescent="0.25">
      <c r="D563" s="9"/>
      <c r="E563" s="9"/>
      <c r="Q563" s="9"/>
      <c r="R563" s="9"/>
      <c r="S563" s="9"/>
      <c r="T563" s="9"/>
    </row>
    <row r="564" spans="4:20" x14ac:dyDescent="0.25">
      <c r="D564" s="9"/>
      <c r="E564" s="9"/>
      <c r="Q564" s="9"/>
      <c r="R564" s="9"/>
      <c r="S564" s="9"/>
      <c r="T564" s="9"/>
    </row>
    <row r="565" spans="4:20" x14ac:dyDescent="0.25">
      <c r="D565" s="9"/>
      <c r="E565" s="9"/>
      <c r="Q565" s="9"/>
      <c r="R565" s="9"/>
      <c r="S565" s="9"/>
      <c r="T565" s="9"/>
    </row>
    <row r="566" spans="4:20" x14ac:dyDescent="0.25">
      <c r="D566" s="9"/>
      <c r="E566" s="9"/>
      <c r="Q566" s="9"/>
      <c r="R566" s="9"/>
      <c r="S566" s="9"/>
      <c r="T566" s="9"/>
    </row>
    <row r="567" spans="4:20" x14ac:dyDescent="0.25">
      <c r="D567" s="9"/>
      <c r="E567" s="9"/>
      <c r="Q567" s="9"/>
      <c r="R567" s="9"/>
      <c r="S567" s="9"/>
      <c r="T567" s="9"/>
    </row>
    <row r="568" spans="4:20" x14ac:dyDescent="0.25">
      <c r="D568" s="9"/>
      <c r="E568" s="9"/>
      <c r="Q568" s="9"/>
      <c r="R568" s="9"/>
      <c r="S568" s="9"/>
      <c r="T568" s="9"/>
    </row>
    <row r="569" spans="4:20" x14ac:dyDescent="0.25">
      <c r="D569" s="9"/>
      <c r="E569" s="9"/>
      <c r="Q569" s="9"/>
      <c r="R569" s="9"/>
      <c r="S569" s="9"/>
      <c r="T569" s="9"/>
    </row>
    <row r="570" spans="4:20" x14ac:dyDescent="0.25">
      <c r="D570" s="9"/>
      <c r="E570" s="9"/>
      <c r="Q570" s="9"/>
      <c r="R570" s="9"/>
      <c r="S570" s="9"/>
      <c r="T570" s="9"/>
    </row>
    <row r="571" spans="4:20" x14ac:dyDescent="0.25">
      <c r="D571" s="9"/>
      <c r="E571" s="9"/>
      <c r="Q571" s="9"/>
      <c r="R571" s="9"/>
      <c r="S571" s="9"/>
      <c r="T571" s="9"/>
    </row>
    <row r="572" spans="4:20" x14ac:dyDescent="0.25">
      <c r="D572" s="9"/>
      <c r="E572" s="9"/>
      <c r="Q572" s="9"/>
      <c r="R572" s="9"/>
      <c r="S572" s="9"/>
      <c r="T572" s="9"/>
    </row>
    <row r="573" spans="4:20" x14ac:dyDescent="0.25">
      <c r="D573" s="9"/>
      <c r="E573" s="9"/>
      <c r="Q573" s="9"/>
      <c r="R573" s="9"/>
      <c r="S573" s="9"/>
      <c r="T573" s="9"/>
    </row>
    <row r="574" spans="4:20" x14ac:dyDescent="0.25">
      <c r="D574" s="9"/>
      <c r="E574" s="9"/>
      <c r="Q574" s="9"/>
      <c r="R574" s="9"/>
      <c r="S574" s="9"/>
      <c r="T574" s="9"/>
    </row>
    <row r="575" spans="4:20" x14ac:dyDescent="0.25">
      <c r="D575" s="9"/>
      <c r="E575" s="9"/>
      <c r="Q575" s="9"/>
      <c r="R575" s="9"/>
      <c r="S575" s="9"/>
      <c r="T575" s="9"/>
    </row>
    <row r="576" spans="4:20" x14ac:dyDescent="0.25">
      <c r="D576" s="9"/>
      <c r="E576" s="9"/>
      <c r="Q576" s="9"/>
      <c r="R576" s="9"/>
      <c r="S576" s="9"/>
      <c r="T576" s="9"/>
    </row>
    <row r="577" spans="4:20" x14ac:dyDescent="0.25">
      <c r="D577" s="9"/>
      <c r="E577" s="9"/>
      <c r="Q577" s="9"/>
      <c r="R577" s="9"/>
      <c r="S577" s="9"/>
      <c r="T577" s="9"/>
    </row>
    <row r="578" spans="4:20" x14ac:dyDescent="0.25">
      <c r="D578" s="9"/>
      <c r="E578" s="9"/>
      <c r="Q578" s="9"/>
      <c r="R578" s="9"/>
      <c r="S578" s="9"/>
      <c r="T578" s="9"/>
    </row>
    <row r="579" spans="4:20" x14ac:dyDescent="0.25">
      <c r="D579" s="9"/>
      <c r="E579" s="9"/>
      <c r="Q579" s="9"/>
      <c r="R579" s="9"/>
      <c r="S579" s="9"/>
      <c r="T579" s="9"/>
    </row>
    <row r="580" spans="4:20" x14ac:dyDescent="0.25">
      <c r="D580" s="9"/>
      <c r="E580" s="9"/>
      <c r="Q580" s="9"/>
      <c r="R580" s="9"/>
      <c r="S580" s="9"/>
      <c r="T580" s="9"/>
    </row>
    <row r="581" spans="4:20" x14ac:dyDescent="0.25">
      <c r="D581" s="9"/>
      <c r="E581" s="9"/>
      <c r="Q581" s="9"/>
      <c r="R581" s="9"/>
      <c r="S581" s="9"/>
      <c r="T581" s="9"/>
    </row>
    <row r="582" spans="4:20" x14ac:dyDescent="0.25">
      <c r="D582" s="9"/>
      <c r="E582" s="9"/>
      <c r="Q582" s="9"/>
      <c r="R582" s="9"/>
      <c r="S582" s="9"/>
      <c r="T582" s="9"/>
    </row>
    <row r="583" spans="4:20" x14ac:dyDescent="0.25">
      <c r="D583" s="9"/>
      <c r="E583" s="9"/>
      <c r="Q583" s="9"/>
      <c r="R583" s="9"/>
      <c r="S583" s="9"/>
      <c r="T583" s="9"/>
    </row>
    <row r="584" spans="4:20" x14ac:dyDescent="0.25">
      <c r="D584" s="9"/>
      <c r="E584" s="9"/>
      <c r="Q584" s="9"/>
      <c r="R584" s="9"/>
      <c r="S584" s="9"/>
      <c r="T584" s="9"/>
    </row>
    <row r="585" spans="4:20" x14ac:dyDescent="0.25">
      <c r="D585" s="9"/>
      <c r="E585" s="9"/>
      <c r="Q585" s="9"/>
      <c r="R585" s="9"/>
      <c r="S585" s="9"/>
      <c r="T585" s="9"/>
    </row>
    <row r="586" spans="4:20" x14ac:dyDescent="0.25">
      <c r="D586" s="9"/>
      <c r="E586" s="9"/>
      <c r="Q586" s="9"/>
      <c r="R586" s="9"/>
      <c r="S586" s="9"/>
      <c r="T586" s="9"/>
    </row>
    <row r="587" spans="4:20" x14ac:dyDescent="0.25">
      <c r="D587" s="9"/>
      <c r="E587" s="9"/>
      <c r="Q587" s="9"/>
      <c r="R587" s="9"/>
      <c r="S587" s="9"/>
      <c r="T587" s="9"/>
    </row>
    <row r="588" spans="4:20" x14ac:dyDescent="0.25">
      <c r="D588" s="9"/>
      <c r="E588" s="9"/>
      <c r="Q588" s="9"/>
      <c r="R588" s="9"/>
      <c r="S588" s="9"/>
      <c r="T588" s="9"/>
    </row>
    <row r="589" spans="4:20" x14ac:dyDescent="0.25">
      <c r="D589" s="9"/>
      <c r="E589" s="9"/>
      <c r="Q589" s="9"/>
      <c r="R589" s="9"/>
      <c r="S589" s="9"/>
      <c r="T589" s="9"/>
    </row>
    <row r="590" spans="4:20" x14ac:dyDescent="0.25">
      <c r="D590" s="9"/>
      <c r="E590" s="9"/>
      <c r="Q590" s="9"/>
      <c r="R590" s="9"/>
      <c r="S590" s="9"/>
      <c r="T590" s="9"/>
    </row>
    <row r="591" spans="4:20" x14ac:dyDescent="0.25">
      <c r="D591" s="9"/>
      <c r="E591" s="9"/>
      <c r="Q591" s="9"/>
      <c r="R591" s="9"/>
      <c r="S591" s="9"/>
      <c r="T591" s="9"/>
    </row>
    <row r="592" spans="4:20" x14ac:dyDescent="0.25">
      <c r="D592" s="9"/>
      <c r="E592" s="9"/>
      <c r="Q592" s="9"/>
      <c r="R592" s="9"/>
      <c r="S592" s="9"/>
      <c r="T592" s="9"/>
    </row>
    <row r="593" spans="4:20" x14ac:dyDescent="0.25">
      <c r="D593" s="9"/>
      <c r="E593" s="9"/>
      <c r="Q593" s="9"/>
      <c r="R593" s="9"/>
      <c r="S593" s="9"/>
      <c r="T593" s="9"/>
    </row>
    <row r="594" spans="4:20" x14ac:dyDescent="0.25">
      <c r="D594" s="9"/>
      <c r="E594" s="9"/>
      <c r="Q594" s="9"/>
      <c r="R594" s="9"/>
      <c r="S594" s="9"/>
      <c r="T594" s="9"/>
    </row>
    <row r="595" spans="4:20" x14ac:dyDescent="0.25">
      <c r="D595" s="9"/>
      <c r="E595" s="9"/>
      <c r="Q595" s="9"/>
      <c r="R595" s="9"/>
      <c r="S595" s="9"/>
      <c r="T595" s="9"/>
    </row>
    <row r="596" spans="4:20" x14ac:dyDescent="0.25">
      <c r="D596" s="9"/>
      <c r="E596" s="9"/>
      <c r="Q596" s="9"/>
      <c r="R596" s="9"/>
      <c r="S596" s="9"/>
      <c r="T596" s="9"/>
    </row>
    <row r="597" spans="4:20" x14ac:dyDescent="0.25">
      <c r="D597" s="9"/>
      <c r="E597" s="9"/>
      <c r="Q597" s="9"/>
      <c r="R597" s="9"/>
      <c r="S597" s="9"/>
      <c r="T597" s="9"/>
    </row>
    <row r="598" spans="4:20" x14ac:dyDescent="0.25">
      <c r="D598" s="9"/>
      <c r="E598" s="9"/>
      <c r="Q598" s="9"/>
      <c r="R598" s="9"/>
      <c r="S598" s="9"/>
      <c r="T598" s="9"/>
    </row>
    <row r="599" spans="4:20" x14ac:dyDescent="0.25">
      <c r="D599" s="9"/>
      <c r="E599" s="9"/>
      <c r="Q599" s="9"/>
      <c r="R599" s="9"/>
      <c r="S599" s="9"/>
      <c r="T599" s="9"/>
    </row>
    <row r="600" spans="4:20" x14ac:dyDescent="0.25">
      <c r="D600" s="9"/>
      <c r="E600" s="9"/>
      <c r="Q600" s="9"/>
      <c r="R600" s="9"/>
      <c r="S600" s="9"/>
      <c r="T600" s="9"/>
    </row>
    <row r="601" spans="4:20" x14ac:dyDescent="0.25">
      <c r="D601" s="9"/>
      <c r="E601" s="9"/>
      <c r="Q601" s="9"/>
      <c r="R601" s="9"/>
      <c r="S601" s="9"/>
      <c r="T601" s="9"/>
    </row>
    <row r="602" spans="4:20" x14ac:dyDescent="0.25">
      <c r="D602" s="9"/>
      <c r="E602" s="9"/>
      <c r="Q602" s="9"/>
      <c r="R602" s="9"/>
      <c r="S602" s="9"/>
      <c r="T602" s="9"/>
    </row>
    <row r="603" spans="4:20" x14ac:dyDescent="0.25">
      <c r="D603" s="9"/>
      <c r="E603" s="9"/>
      <c r="Q603" s="9"/>
      <c r="R603" s="9"/>
      <c r="S603" s="9"/>
      <c r="T603" s="9"/>
    </row>
    <row r="604" spans="4:20" x14ac:dyDescent="0.25">
      <c r="D604" s="9"/>
      <c r="E604" s="9"/>
      <c r="Q604" s="9"/>
      <c r="R604" s="9"/>
      <c r="S604" s="9"/>
      <c r="T604" s="9"/>
    </row>
    <row r="605" spans="4:20" x14ac:dyDescent="0.25">
      <c r="D605" s="9"/>
      <c r="E605" s="9"/>
      <c r="Q605" s="9"/>
      <c r="R605" s="9"/>
      <c r="S605" s="9"/>
      <c r="T605" s="9"/>
    </row>
    <row r="606" spans="4:20" x14ac:dyDescent="0.25">
      <c r="D606" s="9"/>
      <c r="E606" s="9"/>
      <c r="Q606" s="9"/>
      <c r="R606" s="9"/>
      <c r="S606" s="9"/>
      <c r="T606" s="9"/>
    </row>
    <row r="607" spans="4:20" x14ac:dyDescent="0.25">
      <c r="D607" s="9"/>
      <c r="E607" s="9"/>
      <c r="Q607" s="9"/>
      <c r="R607" s="9"/>
      <c r="S607" s="9"/>
      <c r="T607" s="9"/>
    </row>
    <row r="608" spans="4:20" x14ac:dyDescent="0.25">
      <c r="D608" s="9"/>
      <c r="E608" s="9"/>
      <c r="Q608" s="9"/>
      <c r="R608" s="9"/>
      <c r="S608" s="9"/>
      <c r="T608" s="9"/>
    </row>
    <row r="609" spans="4:20" x14ac:dyDescent="0.25">
      <c r="D609" s="9"/>
      <c r="E609" s="9"/>
      <c r="Q609" s="9"/>
      <c r="R609" s="9"/>
      <c r="S609" s="9"/>
      <c r="T609" s="9"/>
    </row>
    <row r="610" spans="4:20" x14ac:dyDescent="0.25">
      <c r="D610" s="9"/>
      <c r="E610" s="9"/>
      <c r="Q610" s="9"/>
      <c r="R610" s="9"/>
      <c r="S610" s="9"/>
      <c r="T610" s="9"/>
    </row>
    <row r="611" spans="4:20" x14ac:dyDescent="0.25">
      <c r="D611" s="9"/>
      <c r="E611" s="9"/>
      <c r="Q611" s="9"/>
      <c r="R611" s="9"/>
      <c r="S611" s="9"/>
      <c r="T611" s="9"/>
    </row>
    <row r="612" spans="4:20" x14ac:dyDescent="0.25">
      <c r="D612" s="9"/>
      <c r="E612" s="9"/>
      <c r="Q612" s="9"/>
      <c r="R612" s="9"/>
      <c r="S612" s="9"/>
      <c r="T612" s="9"/>
    </row>
    <row r="613" spans="4:20" x14ac:dyDescent="0.25">
      <c r="D613" s="9"/>
      <c r="E613" s="9"/>
      <c r="Q613" s="9"/>
      <c r="R613" s="9"/>
      <c r="S613" s="9"/>
      <c r="T613" s="9"/>
    </row>
    <row r="614" spans="4:20" x14ac:dyDescent="0.25">
      <c r="D614" s="9"/>
      <c r="E614" s="9"/>
      <c r="Q614" s="9"/>
      <c r="R614" s="9"/>
      <c r="S614" s="9"/>
      <c r="T614" s="9"/>
    </row>
    <row r="615" spans="4:20" x14ac:dyDescent="0.25">
      <c r="D615" s="9"/>
      <c r="E615" s="9"/>
      <c r="Q615" s="9"/>
      <c r="R615" s="9"/>
      <c r="S615" s="9"/>
      <c r="T615" s="9"/>
    </row>
    <row r="616" spans="4:20" x14ac:dyDescent="0.25">
      <c r="D616" s="9"/>
      <c r="E616" s="9"/>
      <c r="Q616" s="9"/>
      <c r="R616" s="9"/>
      <c r="S616" s="9"/>
      <c r="T616" s="9"/>
    </row>
    <row r="617" spans="4:20" x14ac:dyDescent="0.25">
      <c r="D617" s="9"/>
      <c r="E617" s="9"/>
      <c r="Q617" s="9"/>
      <c r="R617" s="9"/>
      <c r="S617" s="9"/>
      <c r="T617" s="9"/>
    </row>
    <row r="618" spans="4:20" x14ac:dyDescent="0.25">
      <c r="D618" s="9"/>
      <c r="E618" s="9"/>
      <c r="Q618" s="9"/>
      <c r="R618" s="9"/>
      <c r="S618" s="9"/>
      <c r="T618" s="9"/>
    </row>
    <row r="619" spans="4:20" x14ac:dyDescent="0.25">
      <c r="D619" s="9"/>
      <c r="E619" s="9"/>
      <c r="Q619" s="9"/>
      <c r="R619" s="9"/>
      <c r="S619" s="9"/>
      <c r="T619" s="9"/>
    </row>
    <row r="620" spans="4:20" x14ac:dyDescent="0.25">
      <c r="D620" s="9"/>
      <c r="E620" s="9"/>
      <c r="Q620" s="9"/>
      <c r="R620" s="9"/>
      <c r="S620" s="9"/>
      <c r="T620" s="9"/>
    </row>
    <row r="621" spans="4:20" x14ac:dyDescent="0.25">
      <c r="D621" s="9"/>
      <c r="E621" s="9"/>
      <c r="Q621" s="9"/>
      <c r="R621" s="9"/>
      <c r="S621" s="9"/>
      <c r="T621" s="9"/>
    </row>
    <row r="622" spans="4:20" x14ac:dyDescent="0.25">
      <c r="D622" s="9"/>
      <c r="E622" s="9"/>
      <c r="Q622" s="9"/>
      <c r="R622" s="9"/>
      <c r="S622" s="9"/>
      <c r="T622" s="9"/>
    </row>
    <row r="623" spans="4:20" x14ac:dyDescent="0.25">
      <c r="D623" s="9"/>
      <c r="E623" s="9"/>
      <c r="Q623" s="9"/>
      <c r="R623" s="9"/>
      <c r="S623" s="9"/>
      <c r="T623" s="9"/>
    </row>
    <row r="624" spans="4:20" x14ac:dyDescent="0.25">
      <c r="D624" s="9"/>
      <c r="E624" s="9"/>
      <c r="Q624" s="9"/>
      <c r="R624" s="9"/>
      <c r="S624" s="9"/>
      <c r="T624" s="9"/>
    </row>
    <row r="625" spans="4:20" x14ac:dyDescent="0.25">
      <c r="D625" s="9"/>
      <c r="E625" s="9"/>
      <c r="Q625" s="9"/>
      <c r="R625" s="9"/>
      <c r="S625" s="9"/>
      <c r="T625" s="9"/>
    </row>
    <row r="626" spans="4:20" x14ac:dyDescent="0.25">
      <c r="D626" s="9"/>
      <c r="E626" s="9"/>
      <c r="Q626" s="9"/>
      <c r="R626" s="9"/>
      <c r="S626" s="9"/>
      <c r="T626" s="9"/>
    </row>
    <row r="627" spans="4:20" x14ac:dyDescent="0.25">
      <c r="D627" s="9"/>
      <c r="E627" s="9"/>
      <c r="Q627" s="9"/>
      <c r="R627" s="9"/>
      <c r="S627" s="9"/>
      <c r="T627" s="9"/>
    </row>
    <row r="628" spans="4:20" x14ac:dyDescent="0.25">
      <c r="D628" s="9"/>
      <c r="E628" s="9"/>
      <c r="Q628" s="9"/>
      <c r="R628" s="9"/>
      <c r="S628" s="9"/>
      <c r="T628" s="9"/>
    </row>
    <row r="629" spans="4:20" x14ac:dyDescent="0.25">
      <c r="D629" s="9"/>
      <c r="E629" s="9"/>
      <c r="Q629" s="9"/>
      <c r="R629" s="9"/>
      <c r="S629" s="9"/>
      <c r="T629" s="9"/>
    </row>
    <row r="630" spans="4:20" x14ac:dyDescent="0.25">
      <c r="D630" s="9"/>
      <c r="E630" s="9"/>
      <c r="Q630" s="9"/>
      <c r="R630" s="9"/>
      <c r="S630" s="9"/>
      <c r="T630" s="9"/>
    </row>
    <row r="631" spans="4:20" x14ac:dyDescent="0.25">
      <c r="D631" s="9"/>
      <c r="E631" s="9"/>
      <c r="Q631" s="9"/>
      <c r="R631" s="9"/>
      <c r="S631" s="9"/>
      <c r="T631" s="9"/>
    </row>
    <row r="632" spans="4:20" x14ac:dyDescent="0.25">
      <c r="D632" s="9"/>
      <c r="E632" s="9"/>
      <c r="Q632" s="9"/>
      <c r="R632" s="9"/>
      <c r="S632" s="9"/>
      <c r="T632" s="9"/>
    </row>
    <row r="633" spans="4:20" x14ac:dyDescent="0.25">
      <c r="D633" s="9"/>
      <c r="E633" s="9"/>
      <c r="Q633" s="9"/>
      <c r="R633" s="9"/>
      <c r="S633" s="9"/>
      <c r="T633" s="9"/>
    </row>
    <row r="634" spans="4:20" x14ac:dyDescent="0.25">
      <c r="D634" s="9"/>
      <c r="E634" s="9"/>
      <c r="Q634" s="9"/>
      <c r="R634" s="9"/>
      <c r="S634" s="9"/>
      <c r="T634" s="9"/>
    </row>
    <row r="635" spans="4:20" x14ac:dyDescent="0.25">
      <c r="D635" s="9"/>
      <c r="E635" s="9"/>
      <c r="Q635" s="9"/>
      <c r="R635" s="9"/>
      <c r="S635" s="9"/>
      <c r="T635" s="9"/>
    </row>
    <row r="636" spans="4:20" x14ac:dyDescent="0.25">
      <c r="D636" s="9"/>
      <c r="E636" s="9"/>
      <c r="Q636" s="9"/>
      <c r="R636" s="9"/>
      <c r="S636" s="9"/>
      <c r="T636" s="9"/>
    </row>
    <row r="637" spans="4:20" x14ac:dyDescent="0.25">
      <c r="D637" s="9"/>
      <c r="E637" s="9"/>
      <c r="Q637" s="9"/>
      <c r="R637" s="9"/>
      <c r="S637" s="9"/>
      <c r="T637" s="9"/>
    </row>
    <row r="638" spans="4:20" x14ac:dyDescent="0.25">
      <c r="D638" s="9"/>
      <c r="E638" s="9"/>
      <c r="Q638" s="9"/>
      <c r="R638" s="9"/>
      <c r="S638" s="9"/>
      <c r="T638" s="9"/>
    </row>
    <row r="639" spans="4:20" x14ac:dyDescent="0.25">
      <c r="D639" s="9"/>
      <c r="E639" s="9"/>
      <c r="Q639" s="9"/>
      <c r="R639" s="9"/>
      <c r="S639" s="9"/>
      <c r="T639" s="9"/>
    </row>
    <row r="640" spans="4:20" x14ac:dyDescent="0.25">
      <c r="D640" s="9"/>
      <c r="E640" s="9"/>
      <c r="Q640" s="9"/>
      <c r="R640" s="9"/>
      <c r="S640" s="9"/>
      <c r="T640" s="9"/>
    </row>
    <row r="641" spans="4:20" x14ac:dyDescent="0.25">
      <c r="D641" s="9"/>
      <c r="E641" s="9"/>
      <c r="Q641" s="9"/>
      <c r="R641" s="9"/>
      <c r="S641" s="9"/>
      <c r="T641" s="9"/>
    </row>
    <row r="642" spans="4:20" x14ac:dyDescent="0.25">
      <c r="D642" s="9"/>
      <c r="E642" s="9"/>
      <c r="Q642" s="9"/>
      <c r="R642" s="9"/>
      <c r="S642" s="9"/>
      <c r="T642" s="9"/>
    </row>
    <row r="643" spans="4:20" x14ac:dyDescent="0.25">
      <c r="D643" s="9"/>
      <c r="E643" s="9"/>
      <c r="Q643" s="9"/>
      <c r="R643" s="9"/>
      <c r="S643" s="9"/>
      <c r="T643" s="9"/>
    </row>
    <row r="644" spans="4:20" x14ac:dyDescent="0.25">
      <c r="D644" s="9"/>
      <c r="E644" s="9"/>
      <c r="Q644" s="9"/>
      <c r="R644" s="9"/>
      <c r="S644" s="9"/>
      <c r="T644" s="9"/>
    </row>
    <row r="645" spans="4:20" x14ac:dyDescent="0.25">
      <c r="D645" s="9"/>
      <c r="E645" s="9"/>
      <c r="Q645" s="9"/>
      <c r="R645" s="9"/>
      <c r="S645" s="9"/>
      <c r="T645" s="9"/>
    </row>
    <row r="646" spans="4:20" x14ac:dyDescent="0.25">
      <c r="D646" s="9"/>
      <c r="E646" s="9"/>
      <c r="Q646" s="9"/>
      <c r="R646" s="9"/>
      <c r="S646" s="9"/>
      <c r="T646" s="9"/>
    </row>
    <row r="647" spans="4:20" x14ac:dyDescent="0.25">
      <c r="D647" s="9"/>
      <c r="E647" s="9"/>
      <c r="Q647" s="9"/>
      <c r="R647" s="9"/>
      <c r="S647" s="9"/>
      <c r="T647" s="9"/>
    </row>
    <row r="648" spans="4:20" x14ac:dyDescent="0.25">
      <c r="D648" s="9"/>
      <c r="E648" s="9"/>
      <c r="Q648" s="9"/>
      <c r="R648" s="9"/>
      <c r="S648" s="9"/>
      <c r="T648" s="9"/>
    </row>
    <row r="649" spans="4:20" x14ac:dyDescent="0.25">
      <c r="D649" s="9"/>
      <c r="E649" s="9"/>
      <c r="Q649" s="9"/>
      <c r="R649" s="9"/>
      <c r="S649" s="9"/>
      <c r="T649" s="9"/>
    </row>
    <row r="650" spans="4:20" x14ac:dyDescent="0.25">
      <c r="D650" s="9"/>
      <c r="E650" s="9"/>
      <c r="Q650" s="9"/>
      <c r="R650" s="9"/>
      <c r="S650" s="9"/>
      <c r="T650" s="9"/>
    </row>
    <row r="651" spans="4:20" x14ac:dyDescent="0.25">
      <c r="D651" s="9"/>
      <c r="E651" s="9"/>
      <c r="Q651" s="9"/>
      <c r="R651" s="9"/>
      <c r="S651" s="9"/>
      <c r="T651" s="9"/>
    </row>
    <row r="652" spans="4:20" x14ac:dyDescent="0.25">
      <c r="D652" s="9"/>
      <c r="E652" s="9"/>
      <c r="Q652" s="9"/>
      <c r="R652" s="9"/>
      <c r="S652" s="9"/>
      <c r="T652" s="9"/>
    </row>
    <row r="653" spans="4:20" x14ac:dyDescent="0.25">
      <c r="D653" s="9"/>
      <c r="E653" s="9"/>
      <c r="Q653" s="9"/>
      <c r="R653" s="9"/>
      <c r="S653" s="9"/>
      <c r="T653" s="9"/>
    </row>
    <row r="654" spans="4:20" x14ac:dyDescent="0.25">
      <c r="D654" s="9"/>
      <c r="E654" s="9"/>
      <c r="Q654" s="9"/>
      <c r="R654" s="9"/>
      <c r="S654" s="9"/>
      <c r="T654" s="9"/>
    </row>
    <row r="655" spans="4:20" x14ac:dyDescent="0.25">
      <c r="D655" s="9"/>
      <c r="E655" s="9"/>
      <c r="Q655" s="9"/>
      <c r="R655" s="9"/>
      <c r="S655" s="9"/>
      <c r="T655" s="9"/>
    </row>
    <row r="656" spans="4:20" x14ac:dyDescent="0.25">
      <c r="D656" s="9"/>
      <c r="E656" s="9"/>
      <c r="Q656" s="9"/>
      <c r="R656" s="9"/>
      <c r="S656" s="9"/>
      <c r="T656" s="9"/>
    </row>
    <row r="657" spans="4:20" x14ac:dyDescent="0.25">
      <c r="D657" s="9"/>
      <c r="E657" s="9"/>
      <c r="Q657" s="9"/>
      <c r="R657" s="9"/>
      <c r="S657" s="9"/>
      <c r="T657" s="9"/>
    </row>
    <row r="658" spans="4:20" x14ac:dyDescent="0.25">
      <c r="D658" s="9"/>
      <c r="E658" s="9"/>
      <c r="Q658" s="9"/>
      <c r="R658" s="9"/>
      <c r="S658" s="9"/>
      <c r="T658" s="9"/>
    </row>
    <row r="659" spans="4:20" x14ac:dyDescent="0.25">
      <c r="D659" s="9"/>
      <c r="E659" s="9"/>
      <c r="Q659" s="9"/>
      <c r="R659" s="9"/>
      <c r="S659" s="9"/>
      <c r="T659" s="9"/>
    </row>
    <row r="660" spans="4:20" x14ac:dyDescent="0.25">
      <c r="D660" s="9"/>
      <c r="E660" s="9"/>
      <c r="Q660" s="9"/>
      <c r="R660" s="9"/>
      <c r="S660" s="9"/>
      <c r="T660" s="9"/>
    </row>
    <row r="661" spans="4:20" x14ac:dyDescent="0.25">
      <c r="D661" s="9"/>
      <c r="E661" s="9"/>
      <c r="Q661" s="9"/>
      <c r="R661" s="9"/>
      <c r="S661" s="9"/>
      <c r="T661" s="9"/>
    </row>
    <row r="662" spans="4:20" x14ac:dyDescent="0.25">
      <c r="D662" s="9"/>
      <c r="E662" s="9"/>
      <c r="Q662" s="9"/>
      <c r="R662" s="9"/>
      <c r="S662" s="9"/>
      <c r="T662" s="9"/>
    </row>
    <row r="663" spans="4:20" x14ac:dyDescent="0.25">
      <c r="D663" s="9"/>
      <c r="E663" s="9"/>
      <c r="Q663" s="9"/>
      <c r="R663" s="9"/>
      <c r="S663" s="9"/>
      <c r="T663" s="9"/>
    </row>
    <row r="664" spans="4:20" x14ac:dyDescent="0.25">
      <c r="D664" s="9"/>
      <c r="E664" s="9"/>
      <c r="Q664" s="9"/>
      <c r="R664" s="9"/>
      <c r="S664" s="9"/>
      <c r="T664" s="9"/>
    </row>
    <row r="665" spans="4:20" x14ac:dyDescent="0.25">
      <c r="D665" s="9"/>
      <c r="E665" s="9"/>
      <c r="Q665" s="9"/>
      <c r="R665" s="9"/>
      <c r="S665" s="9"/>
      <c r="T665" s="9"/>
    </row>
    <row r="666" spans="4:20" x14ac:dyDescent="0.25">
      <c r="D666" s="9"/>
      <c r="E666" s="9"/>
      <c r="Q666" s="9"/>
      <c r="R666" s="9"/>
      <c r="S666" s="9"/>
      <c r="T666" s="9"/>
    </row>
    <row r="667" spans="4:20" x14ac:dyDescent="0.25">
      <c r="D667" s="9"/>
      <c r="E667" s="9"/>
      <c r="Q667" s="9"/>
      <c r="R667" s="9"/>
      <c r="S667" s="9"/>
      <c r="T667" s="9"/>
    </row>
    <row r="668" spans="4:20" x14ac:dyDescent="0.25">
      <c r="D668" s="9"/>
      <c r="E668" s="9"/>
      <c r="Q668" s="9"/>
      <c r="R668" s="9"/>
      <c r="S668" s="9"/>
      <c r="T668" s="9"/>
    </row>
    <row r="669" spans="4:20" x14ac:dyDescent="0.25">
      <c r="D669" s="9"/>
      <c r="E669" s="9"/>
      <c r="Q669" s="9"/>
      <c r="R669" s="9"/>
      <c r="S669" s="9"/>
      <c r="T669" s="9"/>
    </row>
    <row r="670" spans="4:20" x14ac:dyDescent="0.25">
      <c r="D670" s="9"/>
      <c r="E670" s="9"/>
      <c r="Q670" s="9"/>
      <c r="R670" s="9"/>
      <c r="S670" s="9"/>
      <c r="T670" s="9"/>
    </row>
    <row r="671" spans="4:20" x14ac:dyDescent="0.25">
      <c r="D671" s="9"/>
      <c r="E671" s="9"/>
      <c r="Q671" s="9"/>
      <c r="R671" s="9"/>
      <c r="S671" s="9"/>
      <c r="T671" s="9"/>
    </row>
    <row r="672" spans="4:20" x14ac:dyDescent="0.25">
      <c r="D672" s="9"/>
      <c r="E672" s="9"/>
      <c r="Q672" s="9"/>
      <c r="R672" s="9"/>
      <c r="S672" s="9"/>
      <c r="T672" s="9"/>
    </row>
    <row r="673" spans="4:20" x14ac:dyDescent="0.25">
      <c r="D673" s="9"/>
      <c r="E673" s="9"/>
      <c r="Q673" s="9"/>
      <c r="R673" s="9"/>
      <c r="S673" s="9"/>
      <c r="T673" s="9"/>
    </row>
    <row r="674" spans="4:20" x14ac:dyDescent="0.25">
      <c r="D674" s="9"/>
      <c r="E674" s="9"/>
      <c r="Q674" s="9"/>
      <c r="R674" s="9"/>
      <c r="S674" s="9"/>
      <c r="T674" s="9"/>
    </row>
    <row r="675" spans="4:20" x14ac:dyDescent="0.25">
      <c r="D675" s="9"/>
      <c r="E675" s="9"/>
      <c r="Q675" s="9"/>
      <c r="R675" s="9"/>
      <c r="S675" s="9"/>
      <c r="T675" s="9"/>
    </row>
    <row r="676" spans="4:20" x14ac:dyDescent="0.25">
      <c r="D676" s="9"/>
      <c r="E676" s="9"/>
      <c r="Q676" s="9"/>
      <c r="R676" s="9"/>
      <c r="S676" s="9"/>
      <c r="T676" s="9"/>
    </row>
    <row r="677" spans="4:20" x14ac:dyDescent="0.25">
      <c r="D677" s="9"/>
      <c r="E677" s="9"/>
      <c r="Q677" s="9"/>
      <c r="R677" s="9"/>
      <c r="S677" s="9"/>
      <c r="T677" s="9"/>
    </row>
    <row r="678" spans="4:20" x14ac:dyDescent="0.25">
      <c r="D678" s="9"/>
      <c r="E678" s="9"/>
      <c r="Q678" s="9"/>
      <c r="R678" s="9"/>
      <c r="S678" s="9"/>
      <c r="T678" s="9"/>
    </row>
    <row r="679" spans="4:20" x14ac:dyDescent="0.25">
      <c r="D679" s="9"/>
      <c r="E679" s="9"/>
      <c r="Q679" s="9"/>
      <c r="R679" s="9"/>
      <c r="S679" s="9"/>
      <c r="T679" s="9"/>
    </row>
    <row r="680" spans="4:20" x14ac:dyDescent="0.25">
      <c r="D680" s="9"/>
      <c r="E680" s="9"/>
      <c r="Q680" s="9"/>
      <c r="R680" s="9"/>
      <c r="S680" s="9"/>
      <c r="T680" s="9"/>
    </row>
    <row r="681" spans="4:20" x14ac:dyDescent="0.25">
      <c r="D681" s="9"/>
      <c r="E681" s="9"/>
      <c r="Q681" s="9"/>
      <c r="R681" s="9"/>
      <c r="S681" s="9"/>
      <c r="T681" s="9"/>
    </row>
    <row r="682" spans="4:20" x14ac:dyDescent="0.25">
      <c r="D682" s="9"/>
      <c r="E682" s="9"/>
      <c r="Q682" s="9"/>
      <c r="R682" s="9"/>
      <c r="S682" s="9"/>
      <c r="T682" s="9"/>
    </row>
    <row r="683" spans="4:20" x14ac:dyDescent="0.25">
      <c r="D683" s="9"/>
      <c r="E683" s="9"/>
      <c r="Q683" s="9"/>
      <c r="R683" s="9"/>
      <c r="S683" s="9"/>
      <c r="T683" s="9"/>
    </row>
    <row r="684" spans="4:20" x14ac:dyDescent="0.25">
      <c r="D684" s="9"/>
      <c r="E684" s="9"/>
      <c r="Q684" s="9"/>
      <c r="R684" s="9"/>
      <c r="S684" s="9"/>
      <c r="T684" s="9"/>
    </row>
    <row r="685" spans="4:20" x14ac:dyDescent="0.25">
      <c r="D685" s="9"/>
      <c r="E685" s="9"/>
      <c r="Q685" s="9"/>
      <c r="R685" s="9"/>
      <c r="S685" s="9"/>
      <c r="T685" s="9"/>
    </row>
    <row r="686" spans="4:20" x14ac:dyDescent="0.25">
      <c r="D686" s="9"/>
      <c r="E686" s="9"/>
      <c r="Q686" s="9"/>
      <c r="R686" s="9"/>
      <c r="S686" s="9"/>
      <c r="T686" s="9"/>
    </row>
    <row r="687" spans="4:20" x14ac:dyDescent="0.25">
      <c r="D687" s="9"/>
      <c r="E687" s="9"/>
      <c r="Q687" s="9"/>
      <c r="R687" s="9"/>
      <c r="S687" s="9"/>
      <c r="T687" s="9"/>
    </row>
    <row r="688" spans="4:20" x14ac:dyDescent="0.25">
      <c r="D688" s="9"/>
      <c r="E688" s="9"/>
      <c r="Q688" s="9"/>
      <c r="R688" s="9"/>
      <c r="S688" s="9"/>
      <c r="T688" s="9"/>
    </row>
    <row r="689" spans="4:20" x14ac:dyDescent="0.25">
      <c r="D689" s="9"/>
      <c r="E689" s="9"/>
      <c r="Q689" s="9"/>
      <c r="R689" s="9"/>
      <c r="S689" s="9"/>
      <c r="T689" s="9"/>
    </row>
    <row r="690" spans="4:20" x14ac:dyDescent="0.25">
      <c r="D690" s="9"/>
      <c r="E690" s="9"/>
      <c r="Q690" s="9"/>
      <c r="R690" s="9"/>
      <c r="S690" s="9"/>
      <c r="T690" s="9"/>
    </row>
    <row r="691" spans="4:20" x14ac:dyDescent="0.25">
      <c r="D691" s="9"/>
      <c r="E691" s="9"/>
      <c r="Q691" s="9"/>
      <c r="R691" s="9"/>
      <c r="S691" s="9"/>
      <c r="T691" s="9"/>
    </row>
    <row r="692" spans="4:20" x14ac:dyDescent="0.25">
      <c r="D692" s="9"/>
      <c r="E692" s="9"/>
      <c r="Q692" s="9"/>
      <c r="R692" s="9"/>
      <c r="S692" s="9"/>
      <c r="T692" s="9"/>
    </row>
    <row r="693" spans="4:20" x14ac:dyDescent="0.25">
      <c r="D693" s="9"/>
      <c r="E693" s="9"/>
      <c r="Q693" s="9"/>
      <c r="R693" s="9"/>
      <c r="S693" s="9"/>
      <c r="T693" s="9"/>
    </row>
    <row r="694" spans="4:20" x14ac:dyDescent="0.25">
      <c r="D694" s="9"/>
      <c r="E694" s="9"/>
      <c r="Q694" s="9"/>
      <c r="R694" s="9"/>
      <c r="S694" s="9"/>
      <c r="T694" s="9"/>
    </row>
    <row r="695" spans="4:20" x14ac:dyDescent="0.25">
      <c r="D695" s="9"/>
      <c r="E695" s="9"/>
      <c r="Q695" s="9"/>
      <c r="R695" s="9"/>
      <c r="S695" s="9"/>
      <c r="T695" s="9"/>
    </row>
    <row r="696" spans="4:20" x14ac:dyDescent="0.25">
      <c r="D696" s="9"/>
      <c r="E696" s="9"/>
      <c r="Q696" s="9"/>
      <c r="R696" s="9"/>
      <c r="S696" s="9"/>
      <c r="T696" s="9"/>
    </row>
    <row r="697" spans="4:20" x14ac:dyDescent="0.25">
      <c r="D697" s="9"/>
      <c r="E697" s="9"/>
      <c r="Q697" s="9"/>
      <c r="R697" s="9"/>
      <c r="S697" s="9"/>
      <c r="T697" s="9"/>
    </row>
    <row r="698" spans="4:20" x14ac:dyDescent="0.25">
      <c r="D698" s="9"/>
      <c r="E698" s="9"/>
      <c r="Q698" s="9"/>
      <c r="R698" s="9"/>
      <c r="S698" s="9"/>
      <c r="T698" s="9"/>
    </row>
    <row r="699" spans="4:20" x14ac:dyDescent="0.25">
      <c r="D699" s="9"/>
      <c r="E699" s="9"/>
      <c r="Q699" s="9"/>
      <c r="R699" s="9"/>
      <c r="S699" s="9"/>
      <c r="T699" s="9"/>
    </row>
    <row r="700" spans="4:20" x14ac:dyDescent="0.25">
      <c r="D700" s="9"/>
      <c r="E700" s="9"/>
      <c r="Q700" s="9"/>
      <c r="R700" s="9"/>
      <c r="S700" s="9"/>
      <c r="T700" s="9"/>
    </row>
    <row r="701" spans="4:20" x14ac:dyDescent="0.25">
      <c r="D701" s="9"/>
      <c r="E701" s="9"/>
      <c r="Q701" s="9"/>
      <c r="R701" s="9"/>
      <c r="S701" s="9"/>
      <c r="T701" s="9"/>
    </row>
    <row r="702" spans="4:20" x14ac:dyDescent="0.25">
      <c r="D702" s="9"/>
      <c r="E702" s="9"/>
      <c r="Q702" s="9"/>
      <c r="R702" s="9"/>
      <c r="S702" s="9"/>
      <c r="T702" s="9"/>
    </row>
    <row r="703" spans="4:20" x14ac:dyDescent="0.25">
      <c r="D703" s="9"/>
      <c r="E703" s="9"/>
      <c r="Q703" s="9"/>
      <c r="R703" s="9"/>
      <c r="S703" s="9"/>
      <c r="T703" s="9"/>
    </row>
    <row r="704" spans="4:20" x14ac:dyDescent="0.25">
      <c r="D704" s="9"/>
      <c r="E704" s="9"/>
      <c r="Q704" s="9"/>
      <c r="R704" s="9"/>
      <c r="S704" s="9"/>
      <c r="T704" s="9"/>
    </row>
    <row r="705" spans="4:20" x14ac:dyDescent="0.25">
      <c r="D705" s="9"/>
      <c r="E705" s="9"/>
      <c r="Q705" s="9"/>
      <c r="R705" s="9"/>
      <c r="S705" s="9"/>
      <c r="T705" s="9"/>
    </row>
    <row r="706" spans="4:20" x14ac:dyDescent="0.25">
      <c r="D706" s="9"/>
      <c r="E706" s="9"/>
      <c r="Q706" s="9"/>
      <c r="R706" s="9"/>
      <c r="S706" s="9"/>
      <c r="T706" s="9"/>
    </row>
    <row r="707" spans="4:20" x14ac:dyDescent="0.25">
      <c r="D707" s="9"/>
      <c r="E707" s="9"/>
      <c r="Q707" s="9"/>
      <c r="R707" s="9"/>
      <c r="S707" s="9"/>
      <c r="T707" s="9"/>
    </row>
    <row r="708" spans="4:20" x14ac:dyDescent="0.25">
      <c r="D708" s="9"/>
      <c r="E708" s="9"/>
      <c r="Q708" s="9"/>
      <c r="R708" s="9"/>
      <c r="S708" s="9"/>
      <c r="T708" s="9"/>
    </row>
    <row r="709" spans="4:20" x14ac:dyDescent="0.25">
      <c r="D709" s="9"/>
      <c r="E709" s="9"/>
      <c r="Q709" s="9"/>
      <c r="R709" s="9"/>
      <c r="S709" s="9"/>
      <c r="T709" s="9"/>
    </row>
    <row r="710" spans="4:20" x14ac:dyDescent="0.25">
      <c r="D710" s="9"/>
      <c r="E710" s="9"/>
      <c r="Q710" s="9"/>
      <c r="R710" s="9"/>
      <c r="S710" s="9"/>
      <c r="T710" s="9"/>
    </row>
    <row r="711" spans="4:20" x14ac:dyDescent="0.25">
      <c r="D711" s="9"/>
      <c r="E711" s="9"/>
      <c r="Q711" s="9"/>
      <c r="R711" s="9"/>
      <c r="S711" s="9"/>
      <c r="T711" s="9"/>
    </row>
    <row r="712" spans="4:20" x14ac:dyDescent="0.25">
      <c r="D712" s="9"/>
      <c r="E712" s="9"/>
      <c r="Q712" s="9"/>
      <c r="R712" s="9"/>
      <c r="S712" s="9"/>
      <c r="T712" s="9"/>
    </row>
    <row r="713" spans="4:20" x14ac:dyDescent="0.25">
      <c r="D713" s="9"/>
      <c r="E713" s="9"/>
      <c r="Q713" s="9"/>
      <c r="R713" s="9"/>
      <c r="S713" s="9"/>
      <c r="T713" s="9"/>
    </row>
    <row r="714" spans="4:20" x14ac:dyDescent="0.25">
      <c r="D714" s="9"/>
      <c r="E714" s="9"/>
      <c r="Q714" s="9"/>
      <c r="R714" s="9"/>
      <c r="S714" s="9"/>
      <c r="T714" s="9"/>
    </row>
    <row r="715" spans="4:20" x14ac:dyDescent="0.25">
      <c r="D715" s="9"/>
      <c r="E715" s="9"/>
      <c r="Q715" s="9"/>
      <c r="R715" s="9"/>
      <c r="S715" s="9"/>
      <c r="T715" s="9"/>
    </row>
    <row r="716" spans="4:20" x14ac:dyDescent="0.25">
      <c r="D716" s="9"/>
      <c r="E716" s="9"/>
      <c r="Q716" s="9"/>
      <c r="R716" s="9"/>
      <c r="S716" s="9"/>
      <c r="T716" s="9"/>
    </row>
    <row r="717" spans="4:20" x14ac:dyDescent="0.25">
      <c r="D717" s="9"/>
      <c r="E717" s="9"/>
      <c r="Q717" s="9"/>
      <c r="R717" s="9"/>
      <c r="S717" s="9"/>
      <c r="T717" s="9"/>
    </row>
    <row r="718" spans="4:20" x14ac:dyDescent="0.25">
      <c r="D718" s="9"/>
      <c r="E718" s="9"/>
      <c r="Q718" s="9"/>
      <c r="R718" s="9"/>
      <c r="S718" s="9"/>
      <c r="T718" s="9"/>
    </row>
    <row r="719" spans="4:20" x14ac:dyDescent="0.25">
      <c r="D719" s="9"/>
      <c r="E719" s="9"/>
      <c r="Q719" s="9"/>
      <c r="R719" s="9"/>
      <c r="S719" s="9"/>
      <c r="T719" s="9"/>
    </row>
    <row r="720" spans="4:20" x14ac:dyDescent="0.25">
      <c r="D720" s="9"/>
      <c r="E720" s="9"/>
      <c r="Q720" s="9"/>
      <c r="R720" s="9"/>
      <c r="S720" s="9"/>
      <c r="T720" s="9"/>
    </row>
    <row r="721" spans="4:20" x14ac:dyDescent="0.25">
      <c r="D721" s="9"/>
      <c r="E721" s="9"/>
      <c r="Q721" s="9"/>
      <c r="R721" s="9"/>
      <c r="S721" s="9"/>
      <c r="T721" s="9"/>
    </row>
    <row r="722" spans="4:20" x14ac:dyDescent="0.25">
      <c r="D722" s="9"/>
      <c r="E722" s="9"/>
      <c r="Q722" s="9"/>
      <c r="R722" s="9"/>
      <c r="S722" s="9"/>
      <c r="T722" s="9"/>
    </row>
    <row r="723" spans="4:20" x14ac:dyDescent="0.25">
      <c r="D723" s="9"/>
      <c r="E723" s="9"/>
      <c r="Q723" s="9"/>
      <c r="R723" s="9"/>
      <c r="S723" s="9"/>
      <c r="T723" s="9"/>
    </row>
    <row r="724" spans="4:20" x14ac:dyDescent="0.25">
      <c r="D724" s="9"/>
      <c r="E724" s="9"/>
      <c r="Q724" s="9"/>
      <c r="R724" s="9"/>
      <c r="S724" s="9"/>
      <c r="T724" s="9"/>
    </row>
    <row r="725" spans="4:20" x14ac:dyDescent="0.25">
      <c r="D725" s="9"/>
      <c r="E725" s="9"/>
      <c r="Q725" s="9"/>
      <c r="R725" s="9"/>
      <c r="S725" s="9"/>
      <c r="T725" s="9"/>
    </row>
    <row r="726" spans="4:20" x14ac:dyDescent="0.25">
      <c r="D726" s="9"/>
      <c r="E726" s="9"/>
      <c r="Q726" s="9"/>
      <c r="R726" s="9"/>
      <c r="S726" s="9"/>
      <c r="T726" s="9"/>
    </row>
    <row r="727" spans="4:20" x14ac:dyDescent="0.25">
      <c r="D727" s="9"/>
      <c r="E727" s="9"/>
      <c r="Q727" s="9"/>
      <c r="R727" s="9"/>
      <c r="S727" s="9"/>
      <c r="T727" s="9"/>
    </row>
    <row r="728" spans="4:20" x14ac:dyDescent="0.25">
      <c r="D728" s="9"/>
      <c r="E728" s="9"/>
      <c r="Q728" s="9"/>
      <c r="R728" s="9"/>
      <c r="S728" s="9"/>
      <c r="T728" s="9"/>
    </row>
    <row r="729" spans="4:20" x14ac:dyDescent="0.25">
      <c r="D729" s="9"/>
      <c r="E729" s="9"/>
      <c r="Q729" s="9"/>
      <c r="R729" s="9"/>
      <c r="S729" s="9"/>
      <c r="T729" s="9"/>
    </row>
    <row r="730" spans="4:20" x14ac:dyDescent="0.25">
      <c r="D730" s="9"/>
      <c r="E730" s="9"/>
      <c r="Q730" s="9"/>
      <c r="R730" s="9"/>
      <c r="S730" s="9"/>
      <c r="T730" s="9"/>
    </row>
    <row r="731" spans="4:20" x14ac:dyDescent="0.25">
      <c r="D731" s="9"/>
      <c r="E731" s="9"/>
      <c r="Q731" s="9"/>
      <c r="R731" s="9"/>
      <c r="S731" s="9"/>
      <c r="T731" s="9"/>
    </row>
    <row r="732" spans="4:20" x14ac:dyDescent="0.25">
      <c r="D732" s="9"/>
      <c r="E732" s="9"/>
      <c r="Q732" s="9"/>
      <c r="R732" s="9"/>
      <c r="S732" s="9"/>
      <c r="T732" s="9"/>
    </row>
    <row r="733" spans="4:20" x14ac:dyDescent="0.25">
      <c r="D733" s="9"/>
      <c r="E733" s="9"/>
      <c r="Q733" s="9"/>
      <c r="R733" s="9"/>
      <c r="S733" s="9"/>
      <c r="T733" s="9"/>
    </row>
    <row r="734" spans="4:20" x14ac:dyDescent="0.25">
      <c r="D734" s="9"/>
      <c r="E734" s="9"/>
      <c r="Q734" s="9"/>
      <c r="R734" s="9"/>
      <c r="S734" s="9"/>
      <c r="T734" s="9"/>
    </row>
    <row r="735" spans="4:20" x14ac:dyDescent="0.25">
      <c r="D735" s="9"/>
      <c r="E735" s="9"/>
      <c r="Q735" s="9"/>
      <c r="R735" s="9"/>
      <c r="S735" s="9"/>
      <c r="T735" s="9"/>
    </row>
    <row r="736" spans="4:20" x14ac:dyDescent="0.25">
      <c r="D736" s="9"/>
      <c r="E736" s="9"/>
      <c r="Q736" s="9"/>
      <c r="R736" s="9"/>
      <c r="S736" s="9"/>
      <c r="T736" s="9"/>
    </row>
    <row r="737" spans="4:20" x14ac:dyDescent="0.25">
      <c r="D737" s="9"/>
      <c r="E737" s="9"/>
      <c r="Q737" s="9"/>
      <c r="R737" s="9"/>
      <c r="S737" s="9"/>
      <c r="T737" s="9"/>
    </row>
    <row r="738" spans="4:20" x14ac:dyDescent="0.25">
      <c r="D738" s="9"/>
      <c r="E738" s="9"/>
      <c r="Q738" s="9"/>
      <c r="R738" s="9"/>
      <c r="S738" s="9"/>
      <c r="T738" s="9"/>
    </row>
    <row r="739" spans="4:20" x14ac:dyDescent="0.25">
      <c r="D739" s="9"/>
      <c r="E739" s="9"/>
      <c r="Q739" s="9"/>
      <c r="R739" s="9"/>
      <c r="S739" s="9"/>
      <c r="T739" s="9"/>
    </row>
    <row r="740" spans="4:20" x14ac:dyDescent="0.25">
      <c r="D740" s="9"/>
      <c r="E740" s="9"/>
      <c r="Q740" s="9"/>
      <c r="R740" s="9"/>
      <c r="S740" s="9"/>
      <c r="T740" s="9"/>
    </row>
    <row r="741" spans="4:20" x14ac:dyDescent="0.25">
      <c r="D741" s="9"/>
      <c r="E741" s="9"/>
      <c r="Q741" s="9"/>
      <c r="R741" s="9"/>
      <c r="S741" s="9"/>
      <c r="T741" s="9"/>
    </row>
    <row r="742" spans="4:20" x14ac:dyDescent="0.25">
      <c r="D742" s="9"/>
      <c r="E742" s="9"/>
      <c r="Q742" s="9"/>
      <c r="R742" s="9"/>
      <c r="S742" s="9"/>
      <c r="T742" s="9"/>
    </row>
    <row r="743" spans="4:20" x14ac:dyDescent="0.25">
      <c r="D743" s="9"/>
      <c r="E743" s="9"/>
      <c r="Q743" s="9"/>
      <c r="R743" s="9"/>
      <c r="S743" s="9"/>
      <c r="T743" s="9"/>
    </row>
    <row r="744" spans="4:20" x14ac:dyDescent="0.25">
      <c r="D744" s="9"/>
      <c r="E744" s="9"/>
      <c r="Q744" s="9"/>
      <c r="R744" s="9"/>
      <c r="S744" s="9"/>
      <c r="T744" s="9"/>
    </row>
    <row r="745" spans="4:20" x14ac:dyDescent="0.25">
      <c r="D745" s="9"/>
      <c r="E745" s="9"/>
      <c r="Q745" s="9"/>
      <c r="R745" s="9"/>
      <c r="S745" s="9"/>
      <c r="T745" s="9"/>
    </row>
    <row r="746" spans="4:20" x14ac:dyDescent="0.25">
      <c r="D746" s="9"/>
      <c r="E746" s="9"/>
      <c r="Q746" s="9"/>
      <c r="R746" s="9"/>
      <c r="S746" s="9"/>
      <c r="T746" s="9"/>
    </row>
    <row r="747" spans="4:20" x14ac:dyDescent="0.25">
      <c r="D747" s="9"/>
      <c r="E747" s="9"/>
      <c r="Q747" s="9"/>
      <c r="R747" s="9"/>
      <c r="S747" s="9"/>
      <c r="T747" s="9"/>
    </row>
    <row r="748" spans="4:20" x14ac:dyDescent="0.25">
      <c r="D748" s="9"/>
      <c r="E748" s="9"/>
      <c r="Q748" s="9"/>
      <c r="R748" s="9"/>
      <c r="S748" s="9"/>
      <c r="T748" s="9"/>
    </row>
    <row r="749" spans="4:20" x14ac:dyDescent="0.25">
      <c r="D749" s="9"/>
      <c r="E749" s="9"/>
      <c r="Q749" s="9"/>
      <c r="R749" s="9"/>
      <c r="S749" s="9"/>
      <c r="T749" s="9"/>
    </row>
    <row r="750" spans="4:20" x14ac:dyDescent="0.25">
      <c r="D750" s="9"/>
      <c r="E750" s="9"/>
      <c r="Q750" s="9"/>
      <c r="R750" s="9"/>
      <c r="S750" s="9"/>
      <c r="T750" s="9"/>
    </row>
    <row r="751" spans="4:20" x14ac:dyDescent="0.25">
      <c r="D751" s="9"/>
      <c r="E751" s="9"/>
      <c r="Q751" s="9"/>
      <c r="R751" s="9"/>
      <c r="S751" s="9"/>
      <c r="T751" s="9"/>
    </row>
    <row r="752" spans="4:20" x14ac:dyDescent="0.25">
      <c r="D752" s="9"/>
      <c r="E752" s="9"/>
      <c r="Q752" s="9"/>
      <c r="R752" s="9"/>
      <c r="S752" s="9"/>
      <c r="T752" s="9"/>
    </row>
    <row r="753" spans="4:20" x14ac:dyDescent="0.25">
      <c r="D753" s="9"/>
      <c r="E753" s="9"/>
      <c r="Q753" s="9"/>
      <c r="R753" s="9"/>
      <c r="S753" s="9"/>
      <c r="T753" s="9"/>
    </row>
    <row r="754" spans="4:20" x14ac:dyDescent="0.25">
      <c r="D754" s="9"/>
      <c r="E754" s="9"/>
      <c r="Q754" s="9"/>
      <c r="R754" s="9"/>
      <c r="S754" s="9"/>
      <c r="T754" s="9"/>
    </row>
    <row r="755" spans="4:20" x14ac:dyDescent="0.25">
      <c r="D755" s="9"/>
      <c r="E755" s="9"/>
      <c r="Q755" s="9"/>
      <c r="R755" s="9"/>
      <c r="S755" s="9"/>
      <c r="T755" s="9"/>
    </row>
    <row r="756" spans="4:20" x14ac:dyDescent="0.25">
      <c r="D756" s="9"/>
      <c r="E756" s="9"/>
      <c r="Q756" s="9"/>
      <c r="R756" s="9"/>
      <c r="S756" s="9"/>
      <c r="T756" s="9"/>
    </row>
    <row r="757" spans="4:20" x14ac:dyDescent="0.25">
      <c r="D757" s="9"/>
      <c r="E757" s="9"/>
      <c r="Q757" s="9"/>
      <c r="R757" s="9"/>
      <c r="S757" s="9"/>
      <c r="T757" s="9"/>
    </row>
    <row r="758" spans="4:20" x14ac:dyDescent="0.25">
      <c r="D758" s="9"/>
      <c r="E758" s="9"/>
      <c r="Q758" s="9"/>
      <c r="R758" s="9"/>
      <c r="S758" s="9"/>
      <c r="T758" s="9"/>
    </row>
    <row r="759" spans="4:20" x14ac:dyDescent="0.25">
      <c r="D759" s="9"/>
      <c r="E759" s="9"/>
      <c r="Q759" s="9"/>
      <c r="R759" s="9"/>
      <c r="S759" s="9"/>
      <c r="T759" s="9"/>
    </row>
    <row r="760" spans="4:20" x14ac:dyDescent="0.25">
      <c r="D760" s="9"/>
      <c r="E760" s="9"/>
      <c r="Q760" s="9"/>
      <c r="R760" s="9"/>
      <c r="S760" s="9"/>
      <c r="T760" s="9"/>
    </row>
    <row r="761" spans="4:20" x14ac:dyDescent="0.25">
      <c r="D761" s="9"/>
      <c r="E761" s="9"/>
      <c r="Q761" s="9"/>
      <c r="R761" s="9"/>
      <c r="S761" s="9"/>
      <c r="T761" s="9"/>
    </row>
    <row r="762" spans="4:20" x14ac:dyDescent="0.25">
      <c r="D762" s="9"/>
      <c r="E762" s="9"/>
      <c r="Q762" s="9"/>
      <c r="R762" s="9"/>
      <c r="S762" s="9"/>
      <c r="T762" s="9"/>
    </row>
    <row r="763" spans="4:20" x14ac:dyDescent="0.25">
      <c r="D763" s="9"/>
      <c r="E763" s="9"/>
      <c r="Q763" s="9"/>
      <c r="R763" s="9"/>
      <c r="S763" s="9"/>
      <c r="T763" s="9"/>
    </row>
    <row r="764" spans="4:20" x14ac:dyDescent="0.25">
      <c r="D764" s="9"/>
      <c r="E764" s="9"/>
      <c r="Q764" s="9"/>
      <c r="R764" s="9"/>
      <c r="S764" s="9"/>
      <c r="T764" s="9"/>
    </row>
    <row r="765" spans="4:20" x14ac:dyDescent="0.25">
      <c r="D765" s="9"/>
      <c r="E765" s="9"/>
      <c r="Q765" s="9"/>
      <c r="R765" s="9"/>
      <c r="S765" s="9"/>
      <c r="T765" s="9"/>
    </row>
    <row r="766" spans="4:20" x14ac:dyDescent="0.25">
      <c r="D766" s="9"/>
      <c r="E766" s="9"/>
      <c r="Q766" s="9"/>
      <c r="R766" s="9"/>
      <c r="S766" s="9"/>
      <c r="T766" s="9"/>
    </row>
    <row r="767" spans="4:20" x14ac:dyDescent="0.25">
      <c r="D767" s="9"/>
      <c r="E767" s="9"/>
      <c r="Q767" s="9"/>
      <c r="R767" s="9"/>
      <c r="S767" s="9"/>
      <c r="T767" s="9"/>
    </row>
    <row r="768" spans="4:20" x14ac:dyDescent="0.25">
      <c r="D768" s="9"/>
      <c r="E768" s="9"/>
      <c r="Q768" s="9"/>
      <c r="R768" s="9"/>
      <c r="S768" s="9"/>
      <c r="T768" s="9"/>
    </row>
    <row r="769" spans="4:20" x14ac:dyDescent="0.25">
      <c r="D769" s="9"/>
      <c r="E769" s="9"/>
      <c r="Q769" s="9"/>
      <c r="R769" s="9"/>
      <c r="S769" s="9"/>
      <c r="T769" s="9"/>
    </row>
    <row r="770" spans="4:20" x14ac:dyDescent="0.25">
      <c r="D770" s="9"/>
      <c r="E770" s="9"/>
      <c r="Q770" s="9"/>
      <c r="R770" s="9"/>
      <c r="S770" s="9"/>
      <c r="T770" s="9"/>
    </row>
    <row r="771" spans="4:20" x14ac:dyDescent="0.25">
      <c r="D771" s="9"/>
      <c r="E771" s="9"/>
      <c r="Q771" s="9"/>
      <c r="R771" s="9"/>
      <c r="S771" s="9"/>
      <c r="T771" s="9"/>
    </row>
    <row r="772" spans="4:20" x14ac:dyDescent="0.25">
      <c r="D772" s="9"/>
      <c r="E772" s="9"/>
      <c r="Q772" s="9"/>
      <c r="R772" s="9"/>
      <c r="S772" s="9"/>
      <c r="T772" s="9"/>
    </row>
    <row r="773" spans="4:20" x14ac:dyDescent="0.25">
      <c r="D773" s="9"/>
      <c r="E773" s="9"/>
      <c r="Q773" s="9"/>
      <c r="R773" s="9"/>
      <c r="S773" s="9"/>
      <c r="T773" s="9"/>
    </row>
    <row r="774" spans="4:20" x14ac:dyDescent="0.25">
      <c r="D774" s="9"/>
      <c r="E774" s="9"/>
      <c r="Q774" s="9"/>
      <c r="R774" s="9"/>
      <c r="S774" s="9"/>
      <c r="T774" s="9"/>
    </row>
    <row r="775" spans="4:20" x14ac:dyDescent="0.25">
      <c r="D775" s="9"/>
      <c r="E775" s="9"/>
      <c r="Q775" s="9"/>
      <c r="R775" s="9"/>
      <c r="S775" s="9"/>
      <c r="T775" s="9"/>
    </row>
    <row r="776" spans="4:20" x14ac:dyDescent="0.25">
      <c r="D776" s="9"/>
      <c r="E776" s="9"/>
      <c r="Q776" s="9"/>
      <c r="R776" s="9"/>
      <c r="S776" s="9"/>
      <c r="T776" s="9"/>
    </row>
    <row r="777" spans="4:20" x14ac:dyDescent="0.25">
      <c r="D777" s="9"/>
      <c r="E777" s="9"/>
      <c r="Q777" s="9"/>
      <c r="R777" s="9"/>
      <c r="S777" s="9"/>
      <c r="T777" s="9"/>
    </row>
    <row r="778" spans="4:20" x14ac:dyDescent="0.25">
      <c r="D778" s="9"/>
      <c r="E778" s="9"/>
      <c r="Q778" s="9"/>
      <c r="R778" s="9"/>
      <c r="S778" s="9"/>
      <c r="T778" s="9"/>
    </row>
    <row r="779" spans="4:20" x14ac:dyDescent="0.25">
      <c r="D779" s="9"/>
      <c r="E779" s="9"/>
      <c r="Q779" s="9"/>
      <c r="R779" s="9"/>
      <c r="S779" s="9"/>
      <c r="T779" s="9"/>
    </row>
    <row r="780" spans="4:20" x14ac:dyDescent="0.25">
      <c r="D780" s="9"/>
      <c r="E780" s="9"/>
      <c r="Q780" s="9"/>
      <c r="R780" s="9"/>
      <c r="S780" s="9"/>
      <c r="T780" s="9"/>
    </row>
    <row r="781" spans="4:20" x14ac:dyDescent="0.25">
      <c r="D781" s="9"/>
      <c r="E781" s="9"/>
      <c r="Q781" s="9"/>
      <c r="R781" s="9"/>
      <c r="S781" s="9"/>
      <c r="T781" s="9"/>
    </row>
    <row r="782" spans="4:20" x14ac:dyDescent="0.25">
      <c r="D782" s="9"/>
      <c r="E782" s="9"/>
      <c r="Q782" s="9"/>
      <c r="R782" s="9"/>
      <c r="S782" s="9"/>
      <c r="T782" s="9"/>
    </row>
    <row r="783" spans="4:20" x14ac:dyDescent="0.25">
      <c r="D783" s="9"/>
      <c r="E783" s="9"/>
      <c r="Q783" s="9"/>
      <c r="R783" s="9"/>
      <c r="S783" s="9"/>
      <c r="T783" s="9"/>
    </row>
    <row r="784" spans="4:20" x14ac:dyDescent="0.25">
      <c r="D784" s="9"/>
      <c r="E784" s="9"/>
      <c r="Q784" s="9"/>
      <c r="R784" s="9"/>
      <c r="S784" s="9"/>
      <c r="T784" s="9"/>
    </row>
    <row r="785" spans="4:20" x14ac:dyDescent="0.25">
      <c r="D785" s="9"/>
      <c r="E785" s="9"/>
      <c r="Q785" s="9"/>
      <c r="R785" s="9"/>
      <c r="S785" s="9"/>
      <c r="T785" s="9"/>
    </row>
    <row r="786" spans="4:20" x14ac:dyDescent="0.25">
      <c r="D786" s="9"/>
      <c r="E786" s="9"/>
      <c r="Q786" s="9"/>
      <c r="R786" s="9"/>
      <c r="S786" s="9"/>
      <c r="T786" s="9"/>
    </row>
    <row r="787" spans="4:20" x14ac:dyDescent="0.25">
      <c r="D787" s="9"/>
      <c r="E787" s="9"/>
      <c r="Q787" s="9"/>
      <c r="R787" s="9"/>
      <c r="S787" s="9"/>
      <c r="T787" s="9"/>
    </row>
    <row r="788" spans="4:20" x14ac:dyDescent="0.25">
      <c r="D788" s="9"/>
      <c r="E788" s="9"/>
      <c r="Q788" s="9"/>
      <c r="R788" s="9"/>
      <c r="S788" s="9"/>
      <c r="T788" s="9"/>
    </row>
    <row r="789" spans="4:20" x14ac:dyDescent="0.25">
      <c r="D789" s="9"/>
      <c r="E789" s="9"/>
      <c r="Q789" s="9"/>
      <c r="R789" s="9"/>
      <c r="S789" s="9"/>
      <c r="T789" s="9"/>
    </row>
    <row r="790" spans="4:20" x14ac:dyDescent="0.25">
      <c r="D790" s="9"/>
      <c r="E790" s="9"/>
      <c r="Q790" s="9"/>
      <c r="R790" s="9"/>
      <c r="S790" s="9"/>
      <c r="T790" s="9"/>
    </row>
    <row r="791" spans="4:20" x14ac:dyDescent="0.25">
      <c r="D791" s="9"/>
      <c r="E791" s="9"/>
      <c r="Q791" s="9"/>
      <c r="R791" s="9"/>
      <c r="S791" s="9"/>
      <c r="T791" s="9"/>
    </row>
  </sheetData>
  <mergeCells count="7">
    <mergeCell ref="AF10:AL10"/>
    <mergeCell ref="F1:N1"/>
    <mergeCell ref="AG4:AH4"/>
    <mergeCell ref="AG5:AH5"/>
    <mergeCell ref="AG6:AH6"/>
    <mergeCell ref="AG7:AH7"/>
    <mergeCell ref="AG8:AH8"/>
  </mergeCells>
  <conditionalFormatting sqref="AC3:AC100">
    <cfRule type="cellIs" dxfId="17" priority="1" operator="between">
      <formula>7</formula>
      <formula>11</formula>
    </cfRule>
    <cfRule type="cellIs" dxfId="16" priority="2" operator="equal">
      <formula>6</formula>
    </cfRule>
    <cfRule type="cellIs" dxfId="15" priority="3" operator="between">
      <formula>4</formula>
      <formula>5</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 11 F9 8.8.24</vt:lpstr>
      <vt:lpstr>HDCPS</vt:lpstr>
      <vt:lpstr>'Wk 11 F9 8.8.24'!Print_Area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2024-08-12T18:44:13Z</cp:lastPrinted>
  <dcterms:created xsi:type="dcterms:W3CDTF">2024-08-12T02:16:36Z</dcterms:created>
  <dcterms:modified xsi:type="dcterms:W3CDTF">2024-08-12T18:44:19Z</dcterms:modified>
</cp:coreProperties>
</file>