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42C8BF29-8567-4868-97A0-4F5222FED6F1}" xr6:coauthVersionLast="47" xr6:coauthVersionMax="47" xr10:uidLastSave="{00000000-0000-0000-0000-000000000000}"/>
  <bookViews>
    <workbookView xWindow="-120" yWindow="-120" windowWidth="29040" windowHeight="15720" xr2:uid="{AC924EC4-5A93-494E-A40D-469288855BDE}"/>
  </bookViews>
  <sheets>
    <sheet name="WK8 B9 7.10.25" sheetId="1" r:id="rId1"/>
    <sheet name="HDCPS" sheetId="2" r:id="rId2"/>
  </sheets>
  <externalReferences>
    <externalReference r:id="rId3"/>
  </externalReferences>
  <definedNames>
    <definedName name="_xlnm.Print_Area" localSheetId="0">'WK8 B9 7.10.25'!$A$1:$L$167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 r="I32" i="1" s="1"/>
  <c r="H31" i="1"/>
  <c r="E32" i="1"/>
  <c r="E31" i="1"/>
  <c r="Y35" i="1"/>
  <c r="O103" i="2"/>
  <c r="E103" i="2" s="1"/>
  <c r="F103" i="2" s="1"/>
  <c r="D103" i="2"/>
  <c r="C103" i="2"/>
  <c r="B103" i="2"/>
  <c r="P102" i="2"/>
  <c r="D102" i="2"/>
  <c r="C102" i="2"/>
  <c r="O101" i="2"/>
  <c r="E101" i="2" s="1"/>
  <c r="F101" i="2" s="1"/>
  <c r="P101" i="2" s="1"/>
  <c r="T101" i="2"/>
  <c r="D101" i="2"/>
  <c r="C101" i="2"/>
  <c r="B101" i="2"/>
  <c r="O100" i="2"/>
  <c r="E100" i="2"/>
  <c r="F100" i="2" s="1"/>
  <c r="D100" i="2"/>
  <c r="C100" i="2"/>
  <c r="B100" i="2"/>
  <c r="O99" i="2"/>
  <c r="E99" i="2" s="1"/>
  <c r="F99" i="2" s="1"/>
  <c r="V99" i="2"/>
  <c r="D99" i="2"/>
  <c r="C99" i="2"/>
  <c r="B99" i="2"/>
  <c r="O98" i="2"/>
  <c r="E98" i="2" s="1"/>
  <c r="F98" i="2" s="1"/>
  <c r="D98" i="2"/>
  <c r="C98" i="2"/>
  <c r="B98" i="2"/>
  <c r="O97" i="2"/>
  <c r="E97" i="2" s="1"/>
  <c r="F97" i="2" s="1"/>
  <c r="D97" i="2"/>
  <c r="C97" i="2"/>
  <c r="B97" i="2"/>
  <c r="P96" i="2"/>
  <c r="O96" i="2"/>
  <c r="C96" i="2"/>
  <c r="B96" i="2"/>
  <c r="Q95" i="2"/>
  <c r="P95" i="2"/>
  <c r="D95" i="2"/>
  <c r="C95" i="2"/>
  <c r="O94" i="2"/>
  <c r="E94" i="2" s="1"/>
  <c r="F94" i="2" s="1"/>
  <c r="T94" i="2" s="1"/>
  <c r="D94" i="2"/>
  <c r="C94" i="2"/>
  <c r="B94" i="2"/>
  <c r="O93" i="2"/>
  <c r="E93" i="2" s="1"/>
  <c r="F93" i="2" s="1"/>
  <c r="R93" i="2" s="1"/>
  <c r="D93" i="2"/>
  <c r="C93" i="2"/>
  <c r="B93" i="2"/>
  <c r="W92" i="2"/>
  <c r="P92" i="2"/>
  <c r="E92" i="2"/>
  <c r="F92" i="2" s="1"/>
  <c r="Q92" i="2" s="1"/>
  <c r="C92" i="2"/>
  <c r="B92" i="2"/>
  <c r="O91" i="2"/>
  <c r="E91" i="2" s="1"/>
  <c r="F91" i="2" s="1"/>
  <c r="D91" i="2"/>
  <c r="C91" i="2"/>
  <c r="B91" i="2"/>
  <c r="O90" i="2"/>
  <c r="E90" i="2" s="1"/>
  <c r="F90" i="2" s="1"/>
  <c r="R90" i="2" s="1"/>
  <c r="D90" i="2"/>
  <c r="C90" i="2"/>
  <c r="B90" i="2"/>
  <c r="P89" i="2"/>
  <c r="D89" i="2"/>
  <c r="C89" i="2"/>
  <c r="O88" i="2"/>
  <c r="E88" i="2" s="1"/>
  <c r="F88" i="2" s="1"/>
  <c r="Q88" i="2" s="1"/>
  <c r="D88" i="2"/>
  <c r="C88" i="2"/>
  <c r="B88" i="2"/>
  <c r="O87" i="2"/>
  <c r="E87" i="2" s="1"/>
  <c r="F87" i="2" s="1"/>
  <c r="D87" i="2"/>
  <c r="C87" i="2"/>
  <c r="B87" i="2"/>
  <c r="O86" i="2"/>
  <c r="E86" i="2" s="1"/>
  <c r="F86" i="2" s="1"/>
  <c r="S86" i="2" s="1"/>
  <c r="D86" i="2"/>
  <c r="C86" i="2"/>
  <c r="B86" i="2"/>
  <c r="O85" i="2"/>
  <c r="E85" i="2" s="1"/>
  <c r="F85" i="2" s="1"/>
  <c r="P85" i="2"/>
  <c r="D85" i="2"/>
  <c r="C85" i="2"/>
  <c r="B85" i="2"/>
  <c r="O84" i="2"/>
  <c r="E84" i="2" s="1"/>
  <c r="F84" i="2" s="1"/>
  <c r="D84" i="2"/>
  <c r="C84" i="2"/>
  <c r="B84" i="2"/>
  <c r="O83" i="2"/>
  <c r="E83" i="2" s="1"/>
  <c r="F83" i="2" s="1"/>
  <c r="D83" i="2"/>
  <c r="C83" i="2"/>
  <c r="B83" i="2"/>
  <c r="O82" i="2"/>
  <c r="E82" i="2" s="1"/>
  <c r="F82" i="2" s="1"/>
  <c r="D82" i="2"/>
  <c r="C82" i="2"/>
  <c r="B82" i="2"/>
  <c r="O81" i="2"/>
  <c r="E81" i="2" s="1"/>
  <c r="F81" i="2" s="1"/>
  <c r="D81" i="2"/>
  <c r="C81" i="2"/>
  <c r="B81" i="2"/>
  <c r="O80" i="2"/>
  <c r="E80" i="2" s="1"/>
  <c r="F80" i="2" s="1"/>
  <c r="Q80" i="2"/>
  <c r="D80" i="2"/>
  <c r="C80" i="2"/>
  <c r="B80" i="2"/>
  <c r="O79" i="2"/>
  <c r="E79" i="2" s="1"/>
  <c r="F79" i="2" s="1"/>
  <c r="D79" i="2"/>
  <c r="C79" i="2"/>
  <c r="B79" i="2"/>
  <c r="O78" i="2"/>
  <c r="E78" i="2" s="1"/>
  <c r="F78" i="2" s="1"/>
  <c r="R78" i="2" s="1"/>
  <c r="D78" i="2"/>
  <c r="C78" i="2"/>
  <c r="B78" i="2"/>
  <c r="O77" i="2"/>
  <c r="E77" i="2" s="1"/>
  <c r="F77" i="2" s="1"/>
  <c r="D77" i="2"/>
  <c r="C77" i="2"/>
  <c r="B77" i="2"/>
  <c r="O76" i="2"/>
  <c r="E76" i="2" s="1"/>
  <c r="F76" i="2" s="1"/>
  <c r="D76" i="2"/>
  <c r="C76" i="2"/>
  <c r="B76" i="2"/>
  <c r="O75" i="2"/>
  <c r="E75" i="2" s="1"/>
  <c r="F75" i="2" s="1"/>
  <c r="Q75" i="2" s="1"/>
  <c r="D75" i="2"/>
  <c r="C75" i="2"/>
  <c r="B75" i="2"/>
  <c r="O74" i="2"/>
  <c r="E74" i="2" s="1"/>
  <c r="F74" i="2" s="1"/>
  <c r="D74" i="2"/>
  <c r="C74" i="2"/>
  <c r="B74" i="2"/>
  <c r="O73" i="2"/>
  <c r="E73" i="2" s="1"/>
  <c r="F73" i="2" s="1"/>
  <c r="D73" i="2"/>
  <c r="C73" i="2"/>
  <c r="B73" i="2"/>
  <c r="P72" i="2"/>
  <c r="C72" i="2"/>
  <c r="B72" i="2"/>
  <c r="O71" i="2"/>
  <c r="E71" i="2" s="1"/>
  <c r="F71" i="2" s="1"/>
  <c r="D71" i="2"/>
  <c r="C71" i="2"/>
  <c r="B71" i="2"/>
  <c r="O70" i="2"/>
  <c r="E70" i="2" s="1"/>
  <c r="F70" i="2" s="1"/>
  <c r="Q70" i="2" s="1"/>
  <c r="D70" i="2"/>
  <c r="C70" i="2"/>
  <c r="B70" i="2"/>
  <c r="O69" i="2"/>
  <c r="E69" i="2" s="1"/>
  <c r="F69" i="2" s="1"/>
  <c r="D69" i="2"/>
  <c r="C69" i="2"/>
  <c r="B69" i="2"/>
  <c r="O68" i="2"/>
  <c r="E68" i="2" s="1"/>
  <c r="F68" i="2"/>
  <c r="D68" i="2"/>
  <c r="C68" i="2"/>
  <c r="B68" i="2"/>
  <c r="O67" i="2"/>
  <c r="E67" i="2" s="1"/>
  <c r="F67" i="2" s="1"/>
  <c r="S67" i="2" s="1"/>
  <c r="D67" i="2"/>
  <c r="C67" i="2"/>
  <c r="B67" i="2"/>
  <c r="O66" i="2"/>
  <c r="E66" i="2" s="1"/>
  <c r="F66" i="2" s="1"/>
  <c r="D66" i="2"/>
  <c r="C66" i="2"/>
  <c r="B66" i="2"/>
  <c r="O65" i="2"/>
  <c r="E65" i="2" s="1"/>
  <c r="F65" i="2" s="1"/>
  <c r="X65" i="2"/>
  <c r="D65" i="2"/>
  <c r="C65" i="2"/>
  <c r="B65" i="2"/>
  <c r="O64" i="2"/>
  <c r="E64" i="2" s="1"/>
  <c r="F64" i="2" s="1"/>
  <c r="R64" i="2"/>
  <c r="D64" i="2"/>
  <c r="C64" i="2"/>
  <c r="B64" i="2"/>
  <c r="O63" i="2"/>
  <c r="E63" i="2" s="1"/>
  <c r="F63" i="2" s="1"/>
  <c r="U63" i="2"/>
  <c r="D63" i="2"/>
  <c r="C63" i="2"/>
  <c r="B63" i="2"/>
  <c r="O62" i="2"/>
  <c r="E62" i="2" s="1"/>
  <c r="F62" i="2" s="1"/>
  <c r="T62" i="2" s="1"/>
  <c r="D62" i="2"/>
  <c r="C62" i="2"/>
  <c r="B62" i="2"/>
  <c r="P61" i="2"/>
  <c r="O61" i="2"/>
  <c r="E61" i="2"/>
  <c r="F61" i="2" s="1"/>
  <c r="Q61" i="2" s="1"/>
  <c r="C61" i="2"/>
  <c r="B61" i="2"/>
  <c r="O60" i="2"/>
  <c r="E60" i="2" s="1"/>
  <c r="F60" i="2" s="1"/>
  <c r="X60" i="2"/>
  <c r="D60" i="2"/>
  <c r="C60" i="2"/>
  <c r="B60" i="2"/>
  <c r="O59" i="2"/>
  <c r="E59" i="2" s="1"/>
  <c r="F59" i="2" s="1"/>
  <c r="W59" i="2" s="1"/>
  <c r="D59" i="2"/>
  <c r="C59" i="2"/>
  <c r="B59" i="2"/>
  <c r="P58" i="2"/>
  <c r="O58" i="2"/>
  <c r="E58" i="2" s="1"/>
  <c r="F58" i="2" s="1"/>
  <c r="Q58" i="2"/>
  <c r="Z58" i="2"/>
  <c r="D58" i="2"/>
  <c r="C58" i="2"/>
  <c r="B58" i="2"/>
  <c r="O57" i="2"/>
  <c r="E57" i="2" s="1"/>
  <c r="F57" i="2" s="1"/>
  <c r="Q57" i="2" s="1"/>
  <c r="D57" i="2"/>
  <c r="C57" i="2"/>
  <c r="B57" i="2"/>
  <c r="O56" i="2"/>
  <c r="E56" i="2" s="1"/>
  <c r="F56" i="2" s="1"/>
  <c r="D56" i="2"/>
  <c r="C56" i="2"/>
  <c r="B56" i="2"/>
  <c r="O55" i="2"/>
  <c r="E55" i="2" s="1"/>
  <c r="F55" i="2" s="1"/>
  <c r="P55" i="2" s="1"/>
  <c r="R55" i="2"/>
  <c r="D55" i="2"/>
  <c r="C55" i="2"/>
  <c r="B55" i="2"/>
  <c r="O54" i="2"/>
  <c r="E54" i="2" s="1"/>
  <c r="F54" i="2" s="1"/>
  <c r="P54" i="2"/>
  <c r="D54" i="2"/>
  <c r="C54" i="2"/>
  <c r="B54" i="2"/>
  <c r="O53" i="2"/>
  <c r="E53" i="2" s="1"/>
  <c r="F53" i="2" s="1"/>
  <c r="U53" i="2" s="1"/>
  <c r="D53" i="2"/>
  <c r="C53" i="2"/>
  <c r="B53" i="2"/>
  <c r="O52" i="2"/>
  <c r="E52" i="2" s="1"/>
  <c r="F52" i="2" s="1"/>
  <c r="Z52" i="2"/>
  <c r="D52" i="2"/>
  <c r="C52" i="2"/>
  <c r="B52" i="2"/>
  <c r="O51" i="2"/>
  <c r="E51" i="2" s="1"/>
  <c r="F51" i="2" s="1"/>
  <c r="D51" i="2"/>
  <c r="C51" i="2"/>
  <c r="B51" i="2"/>
  <c r="O50" i="2"/>
  <c r="E50" i="2" s="1"/>
  <c r="F50" i="2" s="1"/>
  <c r="W50" i="2"/>
  <c r="D50" i="2"/>
  <c r="C50" i="2"/>
  <c r="B50" i="2"/>
  <c r="Q49" i="2"/>
  <c r="D49" i="2"/>
  <c r="C49" i="2"/>
  <c r="O48" i="2"/>
  <c r="E48" i="2" s="1"/>
  <c r="F48" i="2" s="1"/>
  <c r="T48" i="2"/>
  <c r="W48" i="2"/>
  <c r="D48" i="2"/>
  <c r="C48" i="2"/>
  <c r="B48" i="2"/>
  <c r="O47" i="2"/>
  <c r="E47" i="2"/>
  <c r="F47" i="2" s="1"/>
  <c r="V47" i="2" s="1"/>
  <c r="D47" i="2"/>
  <c r="C47" i="2"/>
  <c r="B47" i="2"/>
  <c r="O46" i="2"/>
  <c r="E46" i="2" s="1"/>
  <c r="F46" i="2" s="1"/>
  <c r="Q46" i="2" s="1"/>
  <c r="D46" i="2"/>
  <c r="C46" i="2"/>
  <c r="B46" i="2"/>
  <c r="P45" i="2"/>
  <c r="F45" i="2"/>
  <c r="E45" i="2"/>
  <c r="D45" i="2"/>
  <c r="C45" i="2"/>
  <c r="O44" i="2"/>
  <c r="E44" i="2" s="1"/>
  <c r="F44" i="2" s="1"/>
  <c r="D44" i="2"/>
  <c r="C44" i="2"/>
  <c r="B44" i="2"/>
  <c r="O43" i="2"/>
  <c r="E43" i="2" s="1"/>
  <c r="F43" i="2" s="1"/>
  <c r="R43" i="2" s="1"/>
  <c r="D43" i="2"/>
  <c r="C43" i="2"/>
  <c r="B43" i="2"/>
  <c r="O42" i="2"/>
  <c r="E42" i="2" s="1"/>
  <c r="F42" i="2" s="1"/>
  <c r="D42" i="2"/>
  <c r="C42" i="2"/>
  <c r="B42" i="2"/>
  <c r="Q41" i="2"/>
  <c r="E41" i="2"/>
  <c r="F41" i="2" s="1"/>
  <c r="D41" i="2"/>
  <c r="C41" i="2"/>
  <c r="O40" i="2"/>
  <c r="E40" i="2" s="1"/>
  <c r="F40" i="2"/>
  <c r="D40" i="2"/>
  <c r="C40" i="2"/>
  <c r="B40" i="2"/>
  <c r="O39" i="2"/>
  <c r="E39" i="2" s="1"/>
  <c r="F39" i="2" s="1"/>
  <c r="X39" i="2"/>
  <c r="D39" i="2"/>
  <c r="C39" i="2"/>
  <c r="B39" i="2"/>
  <c r="O38" i="2"/>
  <c r="E38" i="2" s="1"/>
  <c r="F38" i="2" s="1"/>
  <c r="D38" i="2"/>
  <c r="C38" i="2"/>
  <c r="B38" i="2"/>
  <c r="O37" i="2"/>
  <c r="E37" i="2"/>
  <c r="F37" i="2" s="1"/>
  <c r="P37" i="2" s="1"/>
  <c r="D37" i="2"/>
  <c r="C37" i="2"/>
  <c r="B37" i="2"/>
  <c r="O36" i="2"/>
  <c r="E36" i="2" s="1"/>
  <c r="F36" i="2" s="1"/>
  <c r="X36" i="2"/>
  <c r="D36" i="2"/>
  <c r="C36" i="2"/>
  <c r="B36" i="2"/>
  <c r="O35" i="2"/>
  <c r="E35" i="2" s="1"/>
  <c r="F35" i="2" s="1"/>
  <c r="D35" i="2"/>
  <c r="C35" i="2"/>
  <c r="B35" i="2"/>
  <c r="O34" i="2"/>
  <c r="E34" i="2" s="1"/>
  <c r="F34" i="2" s="1"/>
  <c r="D34" i="2"/>
  <c r="C34" i="2"/>
  <c r="B34" i="2"/>
  <c r="Q33" i="2"/>
  <c r="D33" i="2"/>
  <c r="C33" i="2"/>
  <c r="O32" i="2"/>
  <c r="E32" i="2" s="1"/>
  <c r="F32" i="2" s="1"/>
  <c r="P32" i="2" s="1"/>
  <c r="D32" i="2"/>
  <c r="C32" i="2"/>
  <c r="B32" i="2"/>
  <c r="O31" i="2"/>
  <c r="E31" i="2" s="1"/>
  <c r="F31" i="2" s="1"/>
  <c r="D31" i="2"/>
  <c r="C31" i="2"/>
  <c r="B31" i="2"/>
  <c r="O30" i="2"/>
  <c r="E30" i="2" s="1"/>
  <c r="F30" i="2" s="1"/>
  <c r="D30" i="2"/>
  <c r="C30" i="2"/>
  <c r="B30" i="2"/>
  <c r="O29" i="2"/>
  <c r="E29" i="2" s="1"/>
  <c r="F29" i="2" s="1"/>
  <c r="S29" i="2" s="1"/>
  <c r="D29" i="2"/>
  <c r="C29" i="2"/>
  <c r="B29" i="2"/>
  <c r="O28" i="2"/>
  <c r="E28" i="2" s="1"/>
  <c r="F28" i="2" s="1"/>
  <c r="U28" i="2" s="1"/>
  <c r="D28" i="2"/>
  <c r="C28" i="2"/>
  <c r="B28" i="2"/>
  <c r="O27" i="2"/>
  <c r="E27" i="2"/>
  <c r="F27" i="2" s="1"/>
  <c r="T27" i="2" s="1"/>
  <c r="D27" i="2"/>
  <c r="C27" i="2"/>
  <c r="B27" i="2"/>
  <c r="Q26" i="2"/>
  <c r="D26" i="2"/>
  <c r="C26" i="2"/>
  <c r="O25" i="2"/>
  <c r="E25" i="2"/>
  <c r="F25" i="2" s="1"/>
  <c r="D25" i="2"/>
  <c r="C25" i="2"/>
  <c r="B25" i="2"/>
  <c r="Q24" i="2"/>
  <c r="O24" i="2"/>
  <c r="P24" i="2" s="1"/>
  <c r="D24" i="2"/>
  <c r="C24" i="2"/>
  <c r="B24" i="2"/>
  <c r="O23" i="2"/>
  <c r="E23" i="2" s="1"/>
  <c r="F23" i="2" s="1"/>
  <c r="D23" i="2"/>
  <c r="C23" i="2"/>
  <c r="B23" i="2"/>
  <c r="O22" i="2"/>
  <c r="E22" i="2" s="1"/>
  <c r="F22" i="2" s="1"/>
  <c r="X22" i="2"/>
  <c r="D22" i="2"/>
  <c r="C22" i="2"/>
  <c r="B22" i="2"/>
  <c r="O21" i="2"/>
  <c r="V21" i="2"/>
  <c r="E21" i="2"/>
  <c r="F21" i="2" s="1"/>
  <c r="D21" i="2"/>
  <c r="C21" i="2"/>
  <c r="B21" i="2"/>
  <c r="O20" i="2"/>
  <c r="E20" i="2" s="1"/>
  <c r="F20" i="2" s="1"/>
  <c r="P20" i="2" s="1"/>
  <c r="D20" i="2"/>
  <c r="C20" i="2"/>
  <c r="B20" i="2"/>
  <c r="P19" i="2"/>
  <c r="O19" i="2"/>
  <c r="E19" i="2"/>
  <c r="F19" i="2" s="1"/>
  <c r="D19" i="2"/>
  <c r="C19" i="2"/>
  <c r="B19" i="2"/>
  <c r="O18" i="2"/>
  <c r="E18" i="2"/>
  <c r="F18" i="2" s="1"/>
  <c r="P18" i="2" s="1"/>
  <c r="D18" i="2"/>
  <c r="C18" i="2"/>
  <c r="B18" i="2"/>
  <c r="O17" i="2"/>
  <c r="E17" i="2" s="1"/>
  <c r="F17" i="2" s="1"/>
  <c r="D17" i="2"/>
  <c r="C17" i="2"/>
  <c r="B17" i="2"/>
  <c r="R16" i="2"/>
  <c r="P16" i="2"/>
  <c r="Q16" i="2"/>
  <c r="D16" i="2"/>
  <c r="C16" i="2"/>
  <c r="O15" i="2"/>
  <c r="E15" i="2"/>
  <c r="F15" i="2" s="1"/>
  <c r="P15" i="2" s="1"/>
  <c r="D15" i="2"/>
  <c r="C15" i="2"/>
  <c r="B15" i="2"/>
  <c r="O14" i="2"/>
  <c r="E14" i="2" s="1"/>
  <c r="F14" i="2" s="1"/>
  <c r="D14" i="2"/>
  <c r="C14" i="2"/>
  <c r="B14" i="2"/>
  <c r="O13" i="2"/>
  <c r="E13" i="2" s="1"/>
  <c r="F13" i="2" s="1"/>
  <c r="D13" i="2"/>
  <c r="C13" i="2"/>
  <c r="B13" i="2"/>
  <c r="O12" i="2"/>
  <c r="E12" i="2" s="1"/>
  <c r="F12" i="2" s="1"/>
  <c r="D12" i="2"/>
  <c r="C12" i="2"/>
  <c r="B12" i="2"/>
  <c r="P11" i="2"/>
  <c r="D11" i="2"/>
  <c r="C11" i="2"/>
  <c r="O10" i="2"/>
  <c r="E10" i="2" s="1"/>
  <c r="F10" i="2" s="1"/>
  <c r="X10" i="2"/>
  <c r="D10" i="2"/>
  <c r="C10" i="2"/>
  <c r="B10" i="2"/>
  <c r="O9" i="2"/>
  <c r="E9" i="2" s="1"/>
  <c r="F9" i="2" s="1"/>
  <c r="P9" i="2"/>
  <c r="D9" i="2"/>
  <c r="C9" i="2"/>
  <c r="B9" i="2"/>
  <c r="O8" i="2"/>
  <c r="E8" i="2" s="1"/>
  <c r="F8" i="2" s="1"/>
  <c r="P8" i="2" s="1"/>
  <c r="D8" i="2"/>
  <c r="C8" i="2"/>
  <c r="B8" i="2"/>
  <c r="P7" i="2"/>
  <c r="D7" i="2"/>
  <c r="C7" i="2"/>
  <c r="O6" i="2"/>
  <c r="E6" i="2" s="1"/>
  <c r="F6" i="2" s="1"/>
  <c r="T6" i="2" s="1"/>
  <c r="D6" i="2"/>
  <c r="C6" i="2"/>
  <c r="B6" i="2"/>
  <c r="O5" i="2"/>
  <c r="E5" i="2" s="1"/>
  <c r="F5" i="2" s="1"/>
  <c r="Q5" i="2"/>
  <c r="D5" i="2"/>
  <c r="C5" i="2"/>
  <c r="B5" i="2"/>
  <c r="O4" i="2"/>
  <c r="E4" i="2"/>
  <c r="F4" i="2" s="1"/>
  <c r="D4" i="2"/>
  <c r="C4" i="2"/>
  <c r="B4" i="2"/>
  <c r="O3" i="2"/>
  <c r="E3" i="2" s="1"/>
  <c r="F3" i="2" s="1"/>
  <c r="P3" i="2" s="1"/>
  <c r="D3" i="2"/>
  <c r="C3" i="2"/>
  <c r="B3" i="2"/>
  <c r="AC107" i="1"/>
  <c r="Z100" i="1"/>
  <c r="D68" i="1" s="1"/>
  <c r="Z102" i="1"/>
  <c r="P118" i="1"/>
  <c r="P119" i="1" s="1"/>
  <c r="P117"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9" i="1"/>
  <c r="W109" i="1"/>
  <c r="V109" i="1"/>
  <c r="U109" i="1"/>
  <c r="T109" i="1"/>
  <c r="S109" i="1"/>
  <c r="R109" i="1"/>
  <c r="Q109" i="1"/>
  <c r="P109" i="1"/>
  <c r="X107" i="1"/>
  <c r="X108" i="1" s="1"/>
  <c r="W107" i="1"/>
  <c r="W108" i="1" s="1"/>
  <c r="V107" i="1"/>
  <c r="V108" i="1" s="1"/>
  <c r="U107" i="1"/>
  <c r="U108" i="1" s="1"/>
  <c r="T107" i="1"/>
  <c r="T108" i="1" s="1"/>
  <c r="S107" i="1"/>
  <c r="S108" i="1" s="1"/>
  <c r="R107" i="1"/>
  <c r="R108" i="1" s="1"/>
  <c r="Q107" i="1"/>
  <c r="Q108" i="1" s="1"/>
  <c r="P107" i="1"/>
  <c r="P108" i="1" s="1"/>
  <c r="Y102" i="1"/>
  <c r="G43" i="1" s="1"/>
  <c r="Z101" i="1"/>
  <c r="Y101" i="1"/>
  <c r="G44" i="1" s="1"/>
  <c r="Y100" i="1"/>
  <c r="C68" i="1" s="1"/>
  <c r="Z99" i="1"/>
  <c r="H5" i="1" s="1"/>
  <c r="Y99" i="1"/>
  <c r="Z98" i="1"/>
  <c r="D10" i="1" s="1"/>
  <c r="Y98" i="1"/>
  <c r="AA97" i="1"/>
  <c r="I11" i="1" s="1"/>
  <c r="Z97" i="1"/>
  <c r="Y97" i="1"/>
  <c r="Z96" i="1"/>
  <c r="D67" i="1" s="1"/>
  <c r="Y96" i="1"/>
  <c r="Z95" i="1"/>
  <c r="Y95" i="1"/>
  <c r="Z94" i="1"/>
  <c r="H56" i="1" s="1"/>
  <c r="AA94" i="1"/>
  <c r="I56" i="1" s="1"/>
  <c r="Y94" i="1"/>
  <c r="Z93" i="1"/>
  <c r="Y93" i="1"/>
  <c r="Z92" i="1"/>
  <c r="H70" i="1" s="1"/>
  <c r="Y92" i="1"/>
  <c r="Z91" i="1"/>
  <c r="Y91" i="1"/>
  <c r="Z90" i="1"/>
  <c r="D45" i="1" s="1"/>
  <c r="AA90" i="1"/>
  <c r="Y90" i="1"/>
  <c r="Z89" i="1"/>
  <c r="Y89" i="1"/>
  <c r="C5" i="1" s="1"/>
  <c r="Z88" i="1"/>
  <c r="D59" i="1" s="1"/>
  <c r="AA88" i="1"/>
  <c r="E59" i="1" s="1"/>
  <c r="Y88" i="1"/>
  <c r="AA87" i="1"/>
  <c r="E29" i="1" s="1"/>
  <c r="Z87" i="1"/>
  <c r="Y87" i="1"/>
  <c r="Z86" i="1"/>
  <c r="D53" i="1" s="1"/>
  <c r="Y86" i="1"/>
  <c r="C53" i="1" s="1"/>
  <c r="Z85" i="1"/>
  <c r="Y85" i="1"/>
  <c r="Z84" i="1"/>
  <c r="D36" i="1" s="1"/>
  <c r="Y84" i="1"/>
  <c r="C36" i="1" s="1"/>
  <c r="AA83" i="1"/>
  <c r="I59" i="1" s="1"/>
  <c r="Z83" i="1"/>
  <c r="H59" i="1" s="1"/>
  <c r="Y83" i="1"/>
  <c r="Z82" i="1"/>
  <c r="D28" i="1" s="1"/>
  <c r="AA82" i="1"/>
  <c r="E28" i="1" s="1"/>
  <c r="Y82" i="1"/>
  <c r="Z81" i="1"/>
  <c r="H52" i="1" s="1"/>
  <c r="Y81" i="1"/>
  <c r="G52" i="1" s="1"/>
  <c r="Z80" i="1"/>
  <c r="D39" i="1" s="1"/>
  <c r="Y80" i="1"/>
  <c r="AA79" i="1"/>
  <c r="Z79" i="1"/>
  <c r="D60" i="1" s="1"/>
  <c r="Y79" i="1"/>
  <c r="C60" i="1" s="1"/>
  <c r="Z78" i="1"/>
  <c r="H54" i="1" s="1"/>
  <c r="Y78" i="1"/>
  <c r="G54" i="1" s="1"/>
  <c r="Z77" i="1"/>
  <c r="D57" i="1" s="1"/>
  <c r="Y77" i="1"/>
  <c r="AA76" i="1"/>
  <c r="I57" i="1" s="1"/>
  <c r="Z76" i="1"/>
  <c r="Y76" i="1"/>
  <c r="G57" i="1" s="1"/>
  <c r="AA75" i="1"/>
  <c r="I58" i="1" s="1"/>
  <c r="Z75" i="1"/>
  <c r="H58" i="1" s="1"/>
  <c r="Y75" i="1"/>
  <c r="G58" i="1" s="1"/>
  <c r="Z74" i="1"/>
  <c r="D11" i="1" s="1"/>
  <c r="AA74" i="1"/>
  <c r="E11" i="1" s="1"/>
  <c r="Y74" i="1"/>
  <c r="Z73" i="1"/>
  <c r="H72" i="1" s="1"/>
  <c r="Y73" i="1"/>
  <c r="G72" i="1" s="1"/>
  <c r="Z72" i="1"/>
  <c r="Y72" i="1"/>
  <c r="G45" i="1" s="1"/>
  <c r="Z71" i="1"/>
  <c r="AA71" i="1" s="1"/>
  <c r="E54" i="1" s="1"/>
  <c r="Y71" i="1"/>
  <c r="Z70" i="1"/>
  <c r="D75" i="1" s="1"/>
  <c r="AA70" i="1"/>
  <c r="E75" i="1" s="1"/>
  <c r="Y70" i="1"/>
  <c r="C75" i="1" s="1"/>
  <c r="AA69" i="1"/>
  <c r="Z69" i="1"/>
  <c r="D12" i="1" s="1"/>
  <c r="Y69" i="1"/>
  <c r="C12" i="1" s="1"/>
  <c r="Z68" i="1"/>
  <c r="Y68" i="1"/>
  <c r="AA67" i="1"/>
  <c r="I55" i="1" s="1"/>
  <c r="Z67" i="1"/>
  <c r="H55" i="1" s="1"/>
  <c r="Y67" i="1"/>
  <c r="G55" i="1" s="1"/>
  <c r="Z66" i="1"/>
  <c r="Y66" i="1"/>
  <c r="G14" i="1" s="1"/>
  <c r="Z65" i="1"/>
  <c r="D43" i="1" s="1"/>
  <c r="Y65" i="1"/>
  <c r="C43" i="1" s="1"/>
  <c r="AA64" i="1"/>
  <c r="I75" i="1" s="1"/>
  <c r="Z64" i="1"/>
  <c r="H75" i="1" s="1"/>
  <c r="Y64" i="1"/>
  <c r="G75" i="1" s="1"/>
  <c r="Z63" i="1"/>
  <c r="D70" i="1" s="1"/>
  <c r="Y63" i="1"/>
  <c r="C70" i="1" s="1"/>
  <c r="Z62" i="1"/>
  <c r="D55" i="1" s="1"/>
  <c r="Y62" i="1"/>
  <c r="C55" i="1" s="1"/>
  <c r="Z61" i="1"/>
  <c r="AA61" i="1" s="1"/>
  <c r="I38" i="1" s="1"/>
  <c r="Y61" i="1"/>
  <c r="Z60" i="1"/>
  <c r="D22" i="1" s="1"/>
  <c r="Y60" i="1"/>
  <c r="E60" i="1"/>
  <c r="Z59" i="1"/>
  <c r="H13" i="1" s="1"/>
  <c r="Y59" i="1"/>
  <c r="G13" i="1" s="1"/>
  <c r="G59" i="1"/>
  <c r="C59" i="1"/>
  <c r="Z58" i="1"/>
  <c r="H67" i="1" s="1"/>
  <c r="Y58" i="1"/>
  <c r="G67" i="1" s="1"/>
  <c r="Z57" i="1"/>
  <c r="H36" i="1" s="1"/>
  <c r="Y57" i="1"/>
  <c r="H57" i="1"/>
  <c r="C57" i="1"/>
  <c r="Z56" i="1"/>
  <c r="D40" i="1" s="1"/>
  <c r="Y56" i="1"/>
  <c r="G56" i="1"/>
  <c r="Z55" i="1"/>
  <c r="H40" i="1" s="1"/>
  <c r="Y55" i="1"/>
  <c r="G40" i="1" s="1"/>
  <c r="Z54" i="1"/>
  <c r="H23" i="1" s="1"/>
  <c r="Y54" i="1"/>
  <c r="C54" i="1"/>
  <c r="Z53" i="1"/>
  <c r="H42" i="1" s="1"/>
  <c r="Y53" i="1"/>
  <c r="Z52" i="1"/>
  <c r="H53" i="1" s="1"/>
  <c r="Y52" i="1"/>
  <c r="G53" i="1" s="1"/>
  <c r="Z51" i="1"/>
  <c r="D71" i="1" s="1"/>
  <c r="Y51" i="1"/>
  <c r="C71" i="1" s="1"/>
  <c r="Z50" i="1"/>
  <c r="H15" i="1" s="1"/>
  <c r="AA50" i="1"/>
  <c r="Y50" i="1"/>
  <c r="G15" i="1" s="1"/>
  <c r="Z49" i="1"/>
  <c r="Y49" i="1"/>
  <c r="G12" i="1" s="1"/>
  <c r="AA48" i="1"/>
  <c r="E76" i="1" s="1"/>
  <c r="Z48" i="1"/>
  <c r="D76" i="1" s="1"/>
  <c r="Y48" i="1"/>
  <c r="C76" i="1" s="1"/>
  <c r="Z47" i="1"/>
  <c r="AA47" i="1" s="1"/>
  <c r="E8" i="1" s="1"/>
  <c r="Y47" i="1"/>
  <c r="Z46" i="1"/>
  <c r="Y46" i="1"/>
  <c r="C24" i="1" s="1"/>
  <c r="Z45" i="1"/>
  <c r="H9" i="1" s="1"/>
  <c r="Y45" i="1"/>
  <c r="G9" i="1" s="1"/>
  <c r="E45" i="1"/>
  <c r="C45" i="1"/>
  <c r="Z44" i="1"/>
  <c r="H74" i="1" s="1"/>
  <c r="AA44" i="1"/>
  <c r="I74" i="1" s="1"/>
  <c r="Y44" i="1"/>
  <c r="G74" i="1" s="1"/>
  <c r="H44" i="1"/>
  <c r="Z43" i="1"/>
  <c r="H39" i="1" s="1"/>
  <c r="Y43" i="1"/>
  <c r="G39" i="1" s="1"/>
  <c r="Z42" i="1"/>
  <c r="H30" i="1" s="1"/>
  <c r="AA42" i="1"/>
  <c r="I30" i="1" s="1"/>
  <c r="Y42" i="1"/>
  <c r="G30" i="1" s="1"/>
  <c r="G42" i="1"/>
  <c r="AA41" i="1"/>
  <c r="E13" i="1" s="1"/>
  <c r="Z41" i="1"/>
  <c r="D13" i="1" s="1"/>
  <c r="Y41" i="1"/>
  <c r="C13" i="1" s="1"/>
  <c r="G41" i="1"/>
  <c r="Z40" i="1"/>
  <c r="H7" i="1" s="1"/>
  <c r="Y40" i="1"/>
  <c r="G7" i="1" s="1"/>
  <c r="C40" i="1"/>
  <c r="Z39" i="1"/>
  <c r="H71" i="1" s="1"/>
  <c r="Y39" i="1"/>
  <c r="G71" i="1" s="1"/>
  <c r="C39" i="1"/>
  <c r="Z38" i="1"/>
  <c r="D21" i="1" s="1"/>
  <c r="Y38" i="1"/>
  <c r="G38" i="1"/>
  <c r="AA37" i="1"/>
  <c r="I28" i="1" s="1"/>
  <c r="Z37" i="1"/>
  <c r="H28" i="1" s="1"/>
  <c r="Y37" i="1"/>
  <c r="G28" i="1" s="1"/>
  <c r="Z36" i="1"/>
  <c r="H26" i="1" s="1"/>
  <c r="Y36" i="1"/>
  <c r="G26" i="1" s="1"/>
  <c r="G36" i="1"/>
  <c r="Z35" i="1"/>
  <c r="D69" i="1" s="1"/>
  <c r="C69" i="1"/>
  <c r="Z34" i="1"/>
  <c r="Y34" i="1"/>
  <c r="C41" i="1" s="1"/>
  <c r="Z33" i="1"/>
  <c r="Y33" i="1"/>
  <c r="G68" i="1" s="1"/>
  <c r="Z32" i="1"/>
  <c r="H73" i="1" s="1"/>
  <c r="AA32" i="1"/>
  <c r="I73" i="1" s="1"/>
  <c r="Y32" i="1"/>
  <c r="G73" i="1" s="1"/>
  <c r="Z31" i="1"/>
  <c r="D23" i="1" s="1"/>
  <c r="Y31" i="1"/>
  <c r="C23" i="1" s="1"/>
  <c r="Z30" i="1"/>
  <c r="Y30" i="1"/>
  <c r="C9" i="1" s="1"/>
  <c r="Z29" i="1"/>
  <c r="H27" i="1" s="1"/>
  <c r="AA29" i="1"/>
  <c r="I27" i="1" s="1"/>
  <c r="Y29" i="1"/>
  <c r="G27" i="1" s="1"/>
  <c r="Z28" i="1"/>
  <c r="H24" i="1" s="1"/>
  <c r="Y28" i="1"/>
  <c r="G24" i="1" s="1"/>
  <c r="D29" i="1"/>
  <c r="C29" i="1"/>
  <c r="Z27" i="1"/>
  <c r="H69" i="1" s="1"/>
  <c r="Y27" i="1"/>
  <c r="G69" i="1" s="1"/>
  <c r="C28" i="1"/>
  <c r="Z26" i="1"/>
  <c r="Y26" i="1"/>
  <c r="C26" i="1" s="1"/>
  <c r="Z25" i="1"/>
  <c r="D56" i="1" s="1"/>
  <c r="Y25" i="1"/>
  <c r="C56" i="1" s="1"/>
  <c r="Z24" i="1"/>
  <c r="D51" i="1" s="1"/>
  <c r="Y24" i="1"/>
  <c r="C51" i="1" s="1"/>
  <c r="C25" i="1"/>
  <c r="Z23" i="1"/>
  <c r="D27" i="1" s="1"/>
  <c r="AA23" i="1"/>
  <c r="E27" i="1" s="1"/>
  <c r="Y23" i="1"/>
  <c r="C27" i="1" s="1"/>
  <c r="G23" i="1"/>
  <c r="Z22" i="1"/>
  <c r="D7" i="1" s="1"/>
  <c r="Y22" i="1"/>
  <c r="C7" i="1" s="1"/>
  <c r="H22" i="1"/>
  <c r="G22" i="1"/>
  <c r="C22" i="1"/>
  <c r="Z21" i="1"/>
  <c r="H51" i="1" s="1"/>
  <c r="Y21" i="1"/>
  <c r="C21" i="1"/>
  <c r="Z20" i="1"/>
  <c r="D44" i="1" s="1"/>
  <c r="Y20" i="1"/>
  <c r="C44" i="1" s="1"/>
  <c r="Z19" i="1"/>
  <c r="D58" i="1" s="1"/>
  <c r="Y19" i="1"/>
  <c r="C58" i="1" s="1"/>
  <c r="Z18" i="1"/>
  <c r="H29" i="1" s="1"/>
  <c r="AA18" i="1"/>
  <c r="I29" i="1" s="1"/>
  <c r="Y18" i="1"/>
  <c r="G29" i="1" s="1"/>
  <c r="Z16" i="1"/>
  <c r="Y16" i="1"/>
  <c r="G21" i="1" s="1"/>
  <c r="Z15" i="1"/>
  <c r="Y15" i="1"/>
  <c r="G25" i="1" s="1"/>
  <c r="Z14" i="1"/>
  <c r="D25" i="1" s="1"/>
  <c r="Y14" i="1"/>
  <c r="I15" i="1"/>
  <c r="Z13" i="1"/>
  <c r="H37" i="1" s="1"/>
  <c r="Y13" i="1"/>
  <c r="G37" i="1" s="1"/>
  <c r="Z12" i="1"/>
  <c r="D52" i="1" s="1"/>
  <c r="Y12" i="1"/>
  <c r="C52" i="1" s="1"/>
  <c r="Z11" i="1"/>
  <c r="Y11" i="1"/>
  <c r="C37" i="1" s="1"/>
  <c r="E12" i="1"/>
  <c r="AA17" i="1"/>
  <c r="I60" i="1" s="1"/>
  <c r="Z17" i="1"/>
  <c r="H60" i="1" s="1"/>
  <c r="Y17" i="1"/>
  <c r="G60" i="1" s="1"/>
  <c r="H11" i="1"/>
  <c r="G11" i="1"/>
  <c r="C11" i="1"/>
  <c r="Z10" i="1"/>
  <c r="Y10" i="1"/>
  <c r="C73" i="1" s="1"/>
  <c r="H10" i="1"/>
  <c r="G10" i="1"/>
  <c r="C10" i="1"/>
  <c r="Z9" i="1"/>
  <c r="H8" i="1" s="1"/>
  <c r="Y9" i="1"/>
  <c r="G8" i="1" s="1"/>
  <c r="Z8" i="1"/>
  <c r="Y8" i="1"/>
  <c r="C72" i="1" s="1"/>
  <c r="C8" i="1"/>
  <c r="Z7" i="1"/>
  <c r="D38" i="1" s="1"/>
  <c r="Y7" i="1"/>
  <c r="C38" i="1" s="1"/>
  <c r="Z6" i="1"/>
  <c r="Y6" i="1"/>
  <c r="H6" i="1"/>
  <c r="G6" i="1"/>
  <c r="D6" i="1"/>
  <c r="C6" i="1"/>
  <c r="Z5" i="1"/>
  <c r="D42" i="1" s="1"/>
  <c r="Y5" i="1"/>
  <c r="C42" i="1" s="1"/>
  <c r="G5" i="1"/>
  <c r="Z4" i="1"/>
  <c r="Y4" i="1"/>
  <c r="C74" i="1" s="1"/>
  <c r="AA31" i="1" l="1"/>
  <c r="E23" i="1" s="1"/>
  <c r="P31" i="2"/>
  <c r="V31" i="2"/>
  <c r="Q47" i="2"/>
  <c r="Q27" i="2"/>
  <c r="P90" i="2"/>
  <c r="Q21" i="2"/>
  <c r="P21" i="2"/>
  <c r="P94" i="2"/>
  <c r="W17" i="2"/>
  <c r="U52" i="2"/>
  <c r="R85" i="2"/>
  <c r="W77" i="2"/>
  <c r="X8" i="2"/>
  <c r="Q9" i="2"/>
  <c r="T13" i="2"/>
  <c r="V40" i="2"/>
  <c r="X41" i="2"/>
  <c r="T41" i="2" s="1"/>
  <c r="W51" i="2"/>
  <c r="R51" i="2"/>
  <c r="X55" i="2"/>
  <c r="R62" i="2"/>
  <c r="P66" i="2"/>
  <c r="U69" i="2"/>
  <c r="W74" i="2"/>
  <c r="T76" i="2"/>
  <c r="U76" i="2"/>
  <c r="T79" i="2"/>
  <c r="P79" i="2"/>
  <c r="P80" i="2"/>
  <c r="T25" i="2"/>
  <c r="O41" i="2"/>
  <c r="V41" i="2"/>
  <c r="V6" i="2"/>
  <c r="R17" i="2"/>
  <c r="W21" i="2"/>
  <c r="X24" i="2"/>
  <c r="V30" i="2"/>
  <c r="T40" i="2"/>
  <c r="Q53" i="2"/>
  <c r="W69" i="2"/>
  <c r="T73" i="2"/>
  <c r="V79" i="2"/>
  <c r="U82" i="2"/>
  <c r="P87" i="2"/>
  <c r="U19" i="2"/>
  <c r="P35" i="2"/>
  <c r="U91" i="2"/>
  <c r="S91" i="2"/>
  <c r="U32" i="2"/>
  <c r="R32" i="2"/>
  <c r="P36" i="2"/>
  <c r="T39" i="2"/>
  <c r="R65" i="2"/>
  <c r="T71" i="2"/>
  <c r="U100" i="2"/>
  <c r="R100" i="2"/>
  <c r="W18" i="2"/>
  <c r="V25" i="2"/>
  <c r="X91" i="2"/>
  <c r="S3" i="2"/>
  <c r="X4" i="2"/>
  <c r="S39" i="2"/>
  <c r="S40" i="2"/>
  <c r="T50" i="2"/>
  <c r="W55" i="2"/>
  <c r="U60" i="2"/>
  <c r="T68" i="2"/>
  <c r="V69" i="2"/>
  <c r="U71" i="2"/>
  <c r="R75" i="2"/>
  <c r="V78" i="2"/>
  <c r="S78" i="2"/>
  <c r="U84" i="2"/>
  <c r="V87" i="2"/>
  <c r="U92" i="2"/>
  <c r="O92" i="2"/>
  <c r="W54" i="2"/>
  <c r="X32" i="2"/>
  <c r="V74" i="2"/>
  <c r="W12" i="2"/>
  <c r="T17" i="2"/>
  <c r="U20" i="2"/>
  <c r="X21" i="2"/>
  <c r="V23" i="2"/>
  <c r="W28" i="2"/>
  <c r="R31" i="2"/>
  <c r="Q42" i="2"/>
  <c r="X45" i="2"/>
  <c r="P52" i="2"/>
  <c r="V66" i="2"/>
  <c r="V77" i="2"/>
  <c r="X78" i="2"/>
  <c r="W82" i="2"/>
  <c r="X86" i="2"/>
  <c r="Q97" i="2"/>
  <c r="V61" i="2"/>
  <c r="U74" i="2"/>
  <c r="W13" i="2"/>
  <c r="P14" i="2"/>
  <c r="U14" i="2"/>
  <c r="R4" i="2"/>
  <c r="S4" i="2"/>
  <c r="Q4" i="2"/>
  <c r="P4" i="2"/>
  <c r="W14" i="2"/>
  <c r="V4" i="2"/>
  <c r="S10" i="2"/>
  <c r="Q10" i="2"/>
  <c r="V10" i="2"/>
  <c r="T10" i="2"/>
  <c r="S22" i="2"/>
  <c r="Q22" i="2"/>
  <c r="V22" i="2"/>
  <c r="Q12" i="2"/>
  <c r="U13" i="2"/>
  <c r="R15" i="2"/>
  <c r="E24" i="2"/>
  <c r="F24" i="2" s="1"/>
  <c r="E26" i="2"/>
  <c r="F26" i="2" s="1"/>
  <c r="R26" i="2" s="1"/>
  <c r="X26" i="2"/>
  <c r="T26" i="2" s="1"/>
  <c r="T31" i="2"/>
  <c r="V37" i="2"/>
  <c r="S37" i="2"/>
  <c r="R37" i="2"/>
  <c r="X37" i="2"/>
  <c r="V38" i="2"/>
  <c r="S38" i="2"/>
  <c r="X38" i="2"/>
  <c r="S41" i="2"/>
  <c r="X57" i="2"/>
  <c r="U57" i="2"/>
  <c r="Q83" i="2"/>
  <c r="R83" i="2"/>
  <c r="X3" i="2"/>
  <c r="S8" i="2"/>
  <c r="S9" i="2"/>
  <c r="V14" i="2"/>
  <c r="X14" i="2"/>
  <c r="S14" i="2"/>
  <c r="Q14" i="2"/>
  <c r="X5" i="2"/>
  <c r="P6" i="2"/>
  <c r="U8" i="2"/>
  <c r="V9" i="2"/>
  <c r="R10" i="2"/>
  <c r="P10" i="2"/>
  <c r="W10" i="2"/>
  <c r="U10" i="2"/>
  <c r="O11" i="2"/>
  <c r="R12" i="2"/>
  <c r="U15" i="2"/>
  <c r="X17" i="2"/>
  <c r="S17" i="2"/>
  <c r="Q17" i="2"/>
  <c r="P17" i="2"/>
  <c r="V17" i="2"/>
  <c r="U17" i="2"/>
  <c r="R18" i="2"/>
  <c r="S21" i="2"/>
  <c r="Q23" i="2"/>
  <c r="Q38" i="2"/>
  <c r="P38" i="2"/>
  <c r="W64" i="2"/>
  <c r="Q6" i="2"/>
  <c r="X13" i="2"/>
  <c r="S13" i="2"/>
  <c r="Q13" i="2"/>
  <c r="P13" i="2"/>
  <c r="V13" i="2"/>
  <c r="U18" i="2"/>
  <c r="X19" i="2"/>
  <c r="S19" i="2"/>
  <c r="V43" i="2"/>
  <c r="P44" i="2"/>
  <c r="V44" i="2"/>
  <c r="X44" i="2"/>
  <c r="S44" i="2"/>
  <c r="R44" i="2"/>
  <c r="W44" i="2"/>
  <c r="U44" i="2"/>
  <c r="T44" i="2"/>
  <c r="Q44" i="2"/>
  <c r="E7" i="2"/>
  <c r="F7" i="2" s="1"/>
  <c r="V8" i="2"/>
  <c r="W9" i="2"/>
  <c r="T12" i="2"/>
  <c r="T23" i="2"/>
  <c r="Q25" i="2"/>
  <c r="W29" i="2"/>
  <c r="T8" i="2"/>
  <c r="Z10" i="2"/>
  <c r="R14" i="2"/>
  <c r="S20" i="2"/>
  <c r="O26" i="2"/>
  <c r="W27" i="2"/>
  <c r="P27" i="2"/>
  <c r="V27" i="2"/>
  <c r="U27" i="2"/>
  <c r="S27" i="2"/>
  <c r="X27" i="2"/>
  <c r="R27" i="2"/>
  <c r="W30" i="2"/>
  <c r="T30" i="2"/>
  <c r="S30" i="2"/>
  <c r="X30" i="2"/>
  <c r="R30" i="2"/>
  <c r="Q30" i="2"/>
  <c r="P56" i="2"/>
  <c r="U56" i="2"/>
  <c r="Q3" i="2"/>
  <c r="R5" i="2"/>
  <c r="P5" i="2"/>
  <c r="W5" i="2"/>
  <c r="V5" i="2"/>
  <c r="R9" i="2"/>
  <c r="X9" i="2"/>
  <c r="P12" i="2"/>
  <c r="V12" i="2"/>
  <c r="U12" i="2"/>
  <c r="X12" i="2"/>
  <c r="S12" i="2"/>
  <c r="Q29" i="2"/>
  <c r="X46" i="2"/>
  <c r="W46" i="2"/>
  <c r="V46" i="2"/>
  <c r="S46" i="2"/>
  <c r="T14" i="2"/>
  <c r="Q20" i="2"/>
  <c r="W20" i="2"/>
  <c r="V20" i="2"/>
  <c r="U3" i="2"/>
  <c r="T5" i="2"/>
  <c r="U23" i="2"/>
  <c r="S23" i="2"/>
  <c r="X23" i="2"/>
  <c r="R23" i="2"/>
  <c r="P23" i="2"/>
  <c r="W23" i="2"/>
  <c r="Q31" i="2"/>
  <c r="W31" i="2"/>
  <c r="X42" i="2"/>
  <c r="W42" i="2"/>
  <c r="V42" i="2"/>
  <c r="S42" i="2"/>
  <c r="S5" i="2"/>
  <c r="Q7" i="2"/>
  <c r="W7" i="2"/>
  <c r="O7" i="2"/>
  <c r="V7" i="2"/>
  <c r="Q8" i="2"/>
  <c r="W8" i="2"/>
  <c r="X15" i="2"/>
  <c r="S15" i="2"/>
  <c r="V3" i="2"/>
  <c r="U6" i="2"/>
  <c r="X6" i="2"/>
  <c r="S6" i="2"/>
  <c r="R6" i="2"/>
  <c r="W6" i="2"/>
  <c r="T18" i="2"/>
  <c r="T3" i="2"/>
  <c r="W3" i="2"/>
  <c r="W4" i="2"/>
  <c r="U5" i="2"/>
  <c r="X7" i="2"/>
  <c r="X11" i="2"/>
  <c r="E11" i="2"/>
  <c r="F11" i="2" s="1"/>
  <c r="Q11" i="2" s="1"/>
  <c r="R13" i="2"/>
  <c r="U16" i="2"/>
  <c r="E16" i="2"/>
  <c r="F16" i="2" s="1"/>
  <c r="X16" i="2"/>
  <c r="S16" i="2"/>
  <c r="V18" i="2"/>
  <c r="X18" i="2"/>
  <c r="S18" i="2"/>
  <c r="Q18" i="2"/>
  <c r="R19" i="2"/>
  <c r="T20" i="2"/>
  <c r="X20" i="2"/>
  <c r="R21" i="2"/>
  <c r="W25" i="2"/>
  <c r="U25" i="2"/>
  <c r="S25" i="2"/>
  <c r="X25" i="2"/>
  <c r="R25" i="2"/>
  <c r="P25" i="2"/>
  <c r="R28" i="2"/>
  <c r="V28" i="2"/>
  <c r="T28" i="2"/>
  <c r="S28" i="2"/>
  <c r="X28" i="2"/>
  <c r="Q28" i="2"/>
  <c r="P28" i="2"/>
  <c r="W34" i="2"/>
  <c r="W36" i="2"/>
  <c r="T22" i="2"/>
  <c r="U29" i="2"/>
  <c r="T29" i="2"/>
  <c r="S32" i="2"/>
  <c r="X40" i="2"/>
  <c r="T43" i="2"/>
  <c r="R47" i="2"/>
  <c r="P48" i="2"/>
  <c r="V48" i="2"/>
  <c r="X48" i="2"/>
  <c r="S48" i="2"/>
  <c r="R48" i="2"/>
  <c r="P50" i="2"/>
  <c r="V50" i="2"/>
  <c r="X50" i="2"/>
  <c r="S50" i="2"/>
  <c r="R50" i="2"/>
  <c r="R52" i="2"/>
  <c r="W53" i="2"/>
  <c r="S55" i="2"/>
  <c r="U62" i="2"/>
  <c r="T15" i="2"/>
  <c r="T19" i="2"/>
  <c r="U22" i="2"/>
  <c r="V29" i="2"/>
  <c r="V32" i="2"/>
  <c r="T32" i="2"/>
  <c r="Q34" i="2"/>
  <c r="R35" i="2"/>
  <c r="R36" i="2"/>
  <c r="T47" i="2"/>
  <c r="P51" i="2"/>
  <c r="S52" i="2"/>
  <c r="P53" i="2"/>
  <c r="V53" i="2"/>
  <c r="X53" i="2"/>
  <c r="S53" i="2"/>
  <c r="R53" i="2"/>
  <c r="X56" i="2"/>
  <c r="S56" i="2"/>
  <c r="X63" i="2"/>
  <c r="S63" i="2"/>
  <c r="R63" i="2"/>
  <c r="Q63" i="2"/>
  <c r="P63" i="2"/>
  <c r="V63" i="2"/>
  <c r="T63" i="2"/>
  <c r="W63" i="2"/>
  <c r="X81" i="2"/>
  <c r="S81" i="2"/>
  <c r="R81" i="2"/>
  <c r="Q81" i="2"/>
  <c r="P81" i="2"/>
  <c r="W81" i="2"/>
  <c r="V81" i="2"/>
  <c r="U81" i="2"/>
  <c r="T81" i="2"/>
  <c r="R34" i="2"/>
  <c r="T35" i="2"/>
  <c r="S36" i="2"/>
  <c r="P39" i="2"/>
  <c r="Q40" i="2"/>
  <c r="U43" i="2"/>
  <c r="X43" i="2"/>
  <c r="S43" i="2"/>
  <c r="P43" i="2"/>
  <c r="W43" i="2"/>
  <c r="S59" i="2"/>
  <c r="R59" i="2"/>
  <c r="T4" i="2"/>
  <c r="T9" i="2"/>
  <c r="V15" i="2"/>
  <c r="V19" i="2"/>
  <c r="T21" i="2"/>
  <c r="W22" i="2"/>
  <c r="W32" i="2"/>
  <c r="X33" i="2"/>
  <c r="E33" i="2"/>
  <c r="F33" i="2" s="1"/>
  <c r="T34" i="2"/>
  <c r="U35" i="2"/>
  <c r="U36" i="2"/>
  <c r="Q39" i="2"/>
  <c r="U47" i="2"/>
  <c r="X47" i="2"/>
  <c r="S47" i="2"/>
  <c r="P47" i="2"/>
  <c r="W47" i="2"/>
  <c r="T51" i="2"/>
  <c r="W52" i="2"/>
  <c r="T54" i="2"/>
  <c r="T55" i="2"/>
  <c r="P57" i="2"/>
  <c r="W57" i="2"/>
  <c r="T57" i="2"/>
  <c r="S57" i="2"/>
  <c r="R57" i="2"/>
  <c r="V57" i="2"/>
  <c r="P59" i="2"/>
  <c r="U65" i="2"/>
  <c r="S65" i="2"/>
  <c r="R3" i="2"/>
  <c r="U4" i="2"/>
  <c r="R8" i="2"/>
  <c r="U9" i="2"/>
  <c r="W15" i="2"/>
  <c r="W19" i="2"/>
  <c r="R20" i="2"/>
  <c r="U21" i="2"/>
  <c r="P22" i="2"/>
  <c r="P29" i="2"/>
  <c r="P30" i="2"/>
  <c r="U30" i="2"/>
  <c r="U34" i="2"/>
  <c r="X35" i="2"/>
  <c r="S35" i="2"/>
  <c r="Q35" i="2"/>
  <c r="V35" i="2"/>
  <c r="W35" i="2"/>
  <c r="T36" i="2"/>
  <c r="U37" i="2"/>
  <c r="U38" i="2"/>
  <c r="Q48" i="2"/>
  <c r="Q50" i="2"/>
  <c r="V55" i="2"/>
  <c r="R56" i="2"/>
  <c r="Q59" i="2"/>
  <c r="Q64" i="2"/>
  <c r="P64" i="2"/>
  <c r="V36" i="2"/>
  <c r="Q36" i="2"/>
  <c r="T38" i="2"/>
  <c r="U41" i="2"/>
  <c r="P49" i="2"/>
  <c r="X51" i="2"/>
  <c r="S51" i="2"/>
  <c r="Q51" i="2"/>
  <c r="V51" i="2"/>
  <c r="U51" i="2"/>
  <c r="V52" i="2"/>
  <c r="Q52" i="2"/>
  <c r="X52" i="2"/>
  <c r="P34" i="2"/>
  <c r="V34" i="2"/>
  <c r="X34" i="2"/>
  <c r="S34" i="2"/>
  <c r="Q15" i="2"/>
  <c r="Q19" i="2"/>
  <c r="R22" i="2"/>
  <c r="R29" i="2"/>
  <c r="X29" i="2"/>
  <c r="X31" i="2"/>
  <c r="S31" i="2"/>
  <c r="U31" i="2"/>
  <c r="Q32" i="2"/>
  <c r="O33" i="2"/>
  <c r="W39" i="2"/>
  <c r="U39" i="2"/>
  <c r="R39" i="2"/>
  <c r="V39" i="2"/>
  <c r="R40" i="2"/>
  <c r="P40" i="2"/>
  <c r="U40" i="2"/>
  <c r="W40" i="2"/>
  <c r="W41" i="2"/>
  <c r="R41" i="2"/>
  <c r="Q43" i="2"/>
  <c r="U48" i="2"/>
  <c r="U50" i="2"/>
  <c r="T53" i="2"/>
  <c r="X54" i="2"/>
  <c r="S54" i="2"/>
  <c r="R54" i="2"/>
  <c r="Q54" i="2"/>
  <c r="V54" i="2"/>
  <c r="U54" i="2"/>
  <c r="V56" i="2"/>
  <c r="W58" i="2"/>
  <c r="V58" i="2"/>
  <c r="U58" i="2"/>
  <c r="X59" i="2"/>
  <c r="S60" i="2"/>
  <c r="T66" i="2"/>
  <c r="T42" i="2"/>
  <c r="T46" i="2"/>
  <c r="Q60" i="2"/>
  <c r="P60" i="2"/>
  <c r="W60" i="2"/>
  <c r="V60" i="2"/>
  <c r="X64" i="2"/>
  <c r="S64" i="2"/>
  <c r="Q66" i="2"/>
  <c r="W66" i="2"/>
  <c r="X67" i="2"/>
  <c r="P67" i="2"/>
  <c r="R68" i="2"/>
  <c r="Q68" i="2"/>
  <c r="P68" i="2"/>
  <c r="W68" i="2"/>
  <c r="V68" i="2"/>
  <c r="U68" i="2"/>
  <c r="R70" i="2"/>
  <c r="Q74" i="2"/>
  <c r="P74" i="2"/>
  <c r="X98" i="2"/>
  <c r="S98" i="2"/>
  <c r="R98" i="2"/>
  <c r="Q98" i="2"/>
  <c r="P98" i="2"/>
  <c r="W98" i="2"/>
  <c r="V98" i="2"/>
  <c r="U98" i="2"/>
  <c r="U99" i="2"/>
  <c r="T37" i="2"/>
  <c r="W38" i="2"/>
  <c r="U42" i="2"/>
  <c r="U46" i="2"/>
  <c r="Q55" i="2"/>
  <c r="T56" i="2"/>
  <c r="Z56" i="2"/>
  <c r="Q62" i="2"/>
  <c r="Q67" i="2"/>
  <c r="V82" i="2"/>
  <c r="T84" i="2"/>
  <c r="V85" i="2"/>
  <c r="W90" i="2"/>
  <c r="U94" i="2"/>
  <c r="R77" i="2"/>
  <c r="Q77" i="2"/>
  <c r="Q82" i="2"/>
  <c r="P82" i="2"/>
  <c r="X103" i="2"/>
  <c r="S103" i="2"/>
  <c r="R103" i="2"/>
  <c r="Q103" i="2"/>
  <c r="P103" i="2"/>
  <c r="W103" i="2"/>
  <c r="V103" i="2"/>
  <c r="U103" i="2"/>
  <c r="P77" i="2"/>
  <c r="R99" i="2"/>
  <c r="Q99" i="2"/>
  <c r="P99" i="2"/>
  <c r="W37" i="2"/>
  <c r="R38" i="2"/>
  <c r="P42" i="2"/>
  <c r="P46" i="2"/>
  <c r="E49" i="2"/>
  <c r="F49" i="2" s="1"/>
  <c r="V49" i="2" s="1"/>
  <c r="X49" i="2"/>
  <c r="T52" i="2"/>
  <c r="W56" i="2"/>
  <c r="R60" i="2"/>
  <c r="R61" i="2"/>
  <c r="V65" i="2"/>
  <c r="U66" i="2"/>
  <c r="W67" i="2"/>
  <c r="S68" i="2"/>
  <c r="R69" i="2"/>
  <c r="U79" i="2"/>
  <c r="W85" i="2"/>
  <c r="V92" i="2"/>
  <c r="T98" i="2"/>
  <c r="W99" i="2"/>
  <c r="U55" i="2"/>
  <c r="P62" i="2"/>
  <c r="W62" i="2"/>
  <c r="V62" i="2"/>
  <c r="X62" i="2"/>
  <c r="S62" i="2"/>
  <c r="V64" i="2"/>
  <c r="Q69" i="2"/>
  <c r="P69" i="2"/>
  <c r="X73" i="2"/>
  <c r="S73" i="2"/>
  <c r="R73" i="2"/>
  <c r="Q73" i="2"/>
  <c r="P73" i="2"/>
  <c r="W73" i="2"/>
  <c r="V73" i="2"/>
  <c r="U73" i="2"/>
  <c r="W80" i="2"/>
  <c r="U86" i="2"/>
  <c r="T87" i="2"/>
  <c r="U93" i="2"/>
  <c r="Q37" i="2"/>
  <c r="R42" i="2"/>
  <c r="R46" i="2"/>
  <c r="Q56" i="2"/>
  <c r="V59" i="2"/>
  <c r="T60" i="2"/>
  <c r="U61" i="2"/>
  <c r="W61" i="2"/>
  <c r="X68" i="2"/>
  <c r="U87" i="2"/>
  <c r="V90" i="2"/>
  <c r="U101" i="2"/>
  <c r="T103" i="2"/>
  <c r="T65" i="2"/>
  <c r="R67" i="2"/>
  <c r="S70" i="2"/>
  <c r="X70" i="2"/>
  <c r="V71" i="2"/>
  <c r="E72" i="2"/>
  <c r="F72" i="2" s="1"/>
  <c r="R72" i="2" s="1"/>
  <c r="S75" i="2"/>
  <c r="X75" i="2"/>
  <c r="V76" i="2"/>
  <c r="T78" i="2"/>
  <c r="W79" i="2"/>
  <c r="R80" i="2"/>
  <c r="S83" i="2"/>
  <c r="X83" i="2"/>
  <c r="V84" i="2"/>
  <c r="Q85" i="2"/>
  <c r="T86" i="2"/>
  <c r="W87" i="2"/>
  <c r="R88" i="2"/>
  <c r="Q90" i="2"/>
  <c r="T91" i="2"/>
  <c r="S93" i="2"/>
  <c r="X93" i="2"/>
  <c r="V94" i="2"/>
  <c r="E95" i="2"/>
  <c r="F95" i="2" s="1"/>
  <c r="R95" i="2" s="1"/>
  <c r="X95" i="2"/>
  <c r="R97" i="2"/>
  <c r="S100" i="2"/>
  <c r="X100" i="2"/>
  <c r="V101" i="2"/>
  <c r="E102" i="2"/>
  <c r="F102" i="2" s="1"/>
  <c r="T102" i="2" s="1"/>
  <c r="T70" i="2"/>
  <c r="W71" i="2"/>
  <c r="X72" i="2"/>
  <c r="T75" i="2"/>
  <c r="W76" i="2"/>
  <c r="U78" i="2"/>
  <c r="S80" i="2"/>
  <c r="X80" i="2"/>
  <c r="T83" i="2"/>
  <c r="W84" i="2"/>
  <c r="S88" i="2"/>
  <c r="X88" i="2"/>
  <c r="O89" i="2"/>
  <c r="T93" i="2"/>
  <c r="W94" i="2"/>
  <c r="S97" i="2"/>
  <c r="X97" i="2"/>
  <c r="T100" i="2"/>
  <c r="W101" i="2"/>
  <c r="X102" i="2"/>
  <c r="T67" i="2"/>
  <c r="U70" i="2"/>
  <c r="P71" i="2"/>
  <c r="R74" i="2"/>
  <c r="U75" i="2"/>
  <c r="P76" i="2"/>
  <c r="S77" i="2"/>
  <c r="X77" i="2"/>
  <c r="Q79" i="2"/>
  <c r="T80" i="2"/>
  <c r="R82" i="2"/>
  <c r="U83" i="2"/>
  <c r="P84" i="2"/>
  <c r="S85" i="2"/>
  <c r="X85" i="2"/>
  <c r="V86" i="2"/>
  <c r="Q87" i="2"/>
  <c r="T88" i="2"/>
  <c r="S90" i="2"/>
  <c r="X90" i="2"/>
  <c r="V91" i="2"/>
  <c r="R92" i="2"/>
  <c r="T97" i="2"/>
  <c r="R58" i="2"/>
  <c r="T59" i="2"/>
  <c r="S61" i="2"/>
  <c r="X61" i="2"/>
  <c r="T64" i="2"/>
  <c r="W65" i="2"/>
  <c r="R66" i="2"/>
  <c r="U67" i="2"/>
  <c r="S69" i="2"/>
  <c r="X69" i="2"/>
  <c r="V70" i="2"/>
  <c r="Q71" i="2"/>
  <c r="S74" i="2"/>
  <c r="X74" i="2"/>
  <c r="V75" i="2"/>
  <c r="Q76" i="2"/>
  <c r="T77" i="2"/>
  <c r="W78" i="2"/>
  <c r="R79" i="2"/>
  <c r="U80" i="2"/>
  <c r="S82" i="2"/>
  <c r="X82" i="2"/>
  <c r="V83" i="2"/>
  <c r="Q84" i="2"/>
  <c r="T85" i="2"/>
  <c r="W86" i="2"/>
  <c r="R87" i="2"/>
  <c r="U88" i="2"/>
  <c r="T90" i="2"/>
  <c r="W91" i="2"/>
  <c r="S92" i="2"/>
  <c r="X92" i="2"/>
  <c r="V93" i="2"/>
  <c r="Q94" i="2"/>
  <c r="E96" i="2"/>
  <c r="F96" i="2" s="1"/>
  <c r="Q96" i="2" s="1"/>
  <c r="U97" i="2"/>
  <c r="S99" i="2"/>
  <c r="X99" i="2"/>
  <c r="V100" i="2"/>
  <c r="Q101" i="2"/>
  <c r="S58" i="2"/>
  <c r="X58" i="2"/>
  <c r="U59" i="2"/>
  <c r="T61" i="2"/>
  <c r="U64" i="2"/>
  <c r="P65" i="2"/>
  <c r="S66" i="2"/>
  <c r="X66" i="2"/>
  <c r="V67" i="2"/>
  <c r="T69" i="2"/>
  <c r="W70" i="2"/>
  <c r="R71" i="2"/>
  <c r="V72" i="2"/>
  <c r="T74" i="2"/>
  <c r="W75" i="2"/>
  <c r="R76" i="2"/>
  <c r="U77" i="2"/>
  <c r="P78" i="2"/>
  <c r="S79" i="2"/>
  <c r="X79" i="2"/>
  <c r="V80" i="2"/>
  <c r="T82" i="2"/>
  <c r="W83" i="2"/>
  <c r="R84" i="2"/>
  <c r="U85" i="2"/>
  <c r="P86" i="2"/>
  <c r="S87" i="2"/>
  <c r="X87" i="2"/>
  <c r="V88" i="2"/>
  <c r="E89" i="2"/>
  <c r="F89" i="2" s="1"/>
  <c r="U89" i="2" s="1"/>
  <c r="U90" i="2"/>
  <c r="P91" i="2"/>
  <c r="T92" i="2"/>
  <c r="W93" i="2"/>
  <c r="R94" i="2"/>
  <c r="X96" i="2"/>
  <c r="V97" i="2"/>
  <c r="T99" i="2"/>
  <c r="W100" i="2"/>
  <c r="R101" i="2"/>
  <c r="T58" i="2"/>
  <c r="Q65" i="2"/>
  <c r="P70" i="2"/>
  <c r="S71" i="2"/>
  <c r="X71" i="2"/>
  <c r="O72" i="2"/>
  <c r="P75" i="2"/>
  <c r="S76" i="2"/>
  <c r="X76" i="2"/>
  <c r="Q78" i="2"/>
  <c r="P83" i="2"/>
  <c r="S84" i="2"/>
  <c r="X84" i="2"/>
  <c r="Q86" i="2"/>
  <c r="W88" i="2"/>
  <c r="X89" i="2"/>
  <c r="Q91" i="2"/>
  <c r="P93" i="2"/>
  <c r="S94" i="2"/>
  <c r="X94" i="2"/>
  <c r="T96" i="2"/>
  <c r="W97" i="2"/>
  <c r="P100" i="2"/>
  <c r="S101" i="2"/>
  <c r="X101" i="2"/>
  <c r="O102" i="2"/>
  <c r="R86" i="2"/>
  <c r="P88" i="2"/>
  <c r="R91" i="2"/>
  <c r="Q93" i="2"/>
  <c r="P97" i="2"/>
  <c r="Q100" i="2"/>
  <c r="AA54" i="1"/>
  <c r="I23" i="1" s="1"/>
  <c r="AA46" i="1"/>
  <c r="E24" i="1" s="1"/>
  <c r="AA26" i="1"/>
  <c r="E26" i="1" s="1"/>
  <c r="AA89" i="1"/>
  <c r="E5" i="1" s="1"/>
  <c r="AA93" i="1"/>
  <c r="I22" i="1" s="1"/>
  <c r="AA34" i="1"/>
  <c r="E41" i="1" s="1"/>
  <c r="AA95" i="1"/>
  <c r="I10" i="1" s="1"/>
  <c r="AA14" i="1"/>
  <c r="E25" i="1" s="1"/>
  <c r="D24" i="1"/>
  <c r="AA81" i="1"/>
  <c r="I52" i="1" s="1"/>
  <c r="D8" i="1"/>
  <c r="AA85" i="1"/>
  <c r="I6" i="1" s="1"/>
  <c r="D54" i="1"/>
  <c r="AA73" i="1"/>
  <c r="I72" i="1" s="1"/>
  <c r="AA6" i="1"/>
  <c r="H38" i="1"/>
  <c r="P116" i="1"/>
  <c r="P113" i="1"/>
  <c r="P115" i="1"/>
  <c r="AA101" i="1"/>
  <c r="I44" i="1" s="1"/>
  <c r="P114" i="1"/>
  <c r="AA55" i="1"/>
  <c r="I40" i="1" s="1"/>
  <c r="AA80" i="1"/>
  <c r="E39" i="1" s="1"/>
  <c r="AA77" i="1"/>
  <c r="E57" i="1" s="1"/>
  <c r="AA58" i="1"/>
  <c r="I67" i="1" s="1"/>
  <c r="AA57" i="1"/>
  <c r="I36" i="1" s="1"/>
  <c r="AA9" i="1"/>
  <c r="I8" i="1" s="1"/>
  <c r="AA60" i="1"/>
  <c r="E22" i="1" s="1"/>
  <c r="AA53" i="1"/>
  <c r="I42" i="1" s="1"/>
  <c r="AA91" i="1"/>
  <c r="E6" i="1" s="1"/>
  <c r="D5" i="1"/>
  <c r="AA92" i="1"/>
  <c r="I70" i="1" s="1"/>
  <c r="AA99" i="1"/>
  <c r="I5" i="1" s="1"/>
  <c r="AA36" i="1"/>
  <c r="I26" i="1" s="1"/>
  <c r="AA38" i="1"/>
  <c r="E21" i="1" s="1"/>
  <c r="AA40" i="1"/>
  <c r="I7" i="1" s="1"/>
  <c r="AA62" i="1"/>
  <c r="E55" i="1" s="1"/>
  <c r="AA86" i="1"/>
  <c r="E53" i="1" s="1"/>
  <c r="AA56" i="1"/>
  <c r="E40" i="1" s="1"/>
  <c r="H62" i="1"/>
  <c r="D62" i="1"/>
  <c r="AA52" i="1"/>
  <c r="I53" i="1" s="1"/>
  <c r="AA96" i="1"/>
  <c r="E67" i="1" s="1"/>
  <c r="AA78" i="1"/>
  <c r="I54" i="1" s="1"/>
  <c r="AA11" i="1"/>
  <c r="E37" i="1" s="1"/>
  <c r="D37" i="1"/>
  <c r="AA102" i="1"/>
  <c r="I43" i="1" s="1"/>
  <c r="H43" i="1"/>
  <c r="AA4" i="1"/>
  <c r="Z107" i="1"/>
  <c r="D74" i="1"/>
  <c r="AA8" i="1"/>
  <c r="E72" i="1" s="1"/>
  <c r="D72" i="1"/>
  <c r="AA16" i="1"/>
  <c r="I21" i="1" s="1"/>
  <c r="H21" i="1"/>
  <c r="AA30" i="1"/>
  <c r="E9" i="1" s="1"/>
  <c r="D9" i="1"/>
  <c r="AA49" i="1"/>
  <c r="I12" i="1" s="1"/>
  <c r="H12" i="1"/>
  <c r="H14" i="1"/>
  <c r="AA66" i="1"/>
  <c r="I14" i="1" s="1"/>
  <c r="D73" i="1"/>
  <c r="AA10" i="1"/>
  <c r="E73" i="1" s="1"/>
  <c r="H41" i="1"/>
  <c r="AA68" i="1"/>
  <c r="I41" i="1" s="1"/>
  <c r="AA33" i="1"/>
  <c r="I68" i="1" s="1"/>
  <c r="H68" i="1"/>
  <c r="H77" i="1" s="1"/>
  <c r="AA98" i="1"/>
  <c r="E10" i="1" s="1"/>
  <c r="AA15" i="1"/>
  <c r="I25" i="1" s="1"/>
  <c r="H25" i="1"/>
  <c r="AA21" i="1"/>
  <c r="I51" i="1" s="1"/>
  <c r="H45" i="1"/>
  <c r="AA72" i="1"/>
  <c r="I45" i="1" s="1"/>
  <c r="AA24" i="1"/>
  <c r="E51" i="1" s="1"/>
  <c r="AA35" i="1"/>
  <c r="E69" i="1" s="1"/>
  <c r="AA39" i="1"/>
  <c r="I71" i="1" s="1"/>
  <c r="D41" i="1"/>
  <c r="AA43" i="1"/>
  <c r="I39" i="1" s="1"/>
  <c r="AA45" i="1"/>
  <c r="I9" i="1" s="1"/>
  <c r="AA51" i="1"/>
  <c r="E71" i="1" s="1"/>
  <c r="AA59" i="1"/>
  <c r="I13" i="1" s="1"/>
  <c r="AA65" i="1"/>
  <c r="E43" i="1" s="1"/>
  <c r="G70" i="1"/>
  <c r="AA12" i="1"/>
  <c r="E52" i="1" s="1"/>
  <c r="AA19" i="1"/>
  <c r="E58" i="1" s="1"/>
  <c r="C67" i="1"/>
  <c r="AA84" i="1"/>
  <c r="E36" i="1" s="1"/>
  <c r="AA100" i="1"/>
  <c r="E68" i="1" s="1"/>
  <c r="Y107" i="1"/>
  <c r="AA20" i="1"/>
  <c r="E44" i="1" s="1"/>
  <c r="AA22" i="1"/>
  <c r="E7" i="1" s="1"/>
  <c r="AA28" i="1"/>
  <c r="I24" i="1" s="1"/>
  <c r="AA5" i="1"/>
  <c r="E42" i="1" s="1"/>
  <c r="AA7" i="1"/>
  <c r="E38" i="1" s="1"/>
  <c r="AA13" i="1"/>
  <c r="I37" i="1" s="1"/>
  <c r="G51" i="1"/>
  <c r="D26" i="1"/>
  <c r="AA25" i="1"/>
  <c r="E56" i="1" s="1"/>
  <c r="AA27" i="1"/>
  <c r="I69" i="1" s="1"/>
  <c r="AA63" i="1"/>
  <c r="E70" i="1" s="1"/>
  <c r="AB107" i="1"/>
  <c r="Q113" i="1" l="1"/>
  <c r="T16" i="2"/>
  <c r="S96" i="2"/>
  <c r="T72" i="2"/>
  <c r="W11" i="2"/>
  <c r="Q102" i="2"/>
  <c r="U7" i="2"/>
  <c r="V33" i="2"/>
  <c r="R102" i="2"/>
  <c r="S33" i="2"/>
  <c r="V89" i="2"/>
  <c r="S102" i="2"/>
  <c r="W49" i="2"/>
  <c r="U26" i="2"/>
  <c r="S89" i="2"/>
  <c r="V102" i="2"/>
  <c r="R89" i="2"/>
  <c r="U33" i="2"/>
  <c r="S11" i="2"/>
  <c r="W26" i="2"/>
  <c r="W102" i="2"/>
  <c r="T49" i="2"/>
  <c r="T7" i="2"/>
  <c r="S7" i="2"/>
  <c r="S49" i="2"/>
  <c r="W89" i="2"/>
  <c r="T33" i="2"/>
  <c r="U102" i="2"/>
  <c r="R96" i="2"/>
  <c r="U72" i="2"/>
  <c r="W33" i="2"/>
  <c r="R33" i="2"/>
  <c r="U11" i="2"/>
  <c r="W95" i="2"/>
  <c r="V95" i="2"/>
  <c r="U95" i="2"/>
  <c r="T95" i="2"/>
  <c r="W72" i="2"/>
  <c r="U49" i="2"/>
  <c r="W16" i="2"/>
  <c r="T24" i="2"/>
  <c r="Q89" i="2"/>
  <c r="U96" i="2"/>
  <c r="R49" i="2"/>
  <c r="R24" i="2"/>
  <c r="V11" i="2"/>
  <c r="T11" i="2"/>
  <c r="S24" i="2"/>
  <c r="R7" i="2"/>
  <c r="V26" i="2"/>
  <c r="S26" i="2"/>
  <c r="V24" i="2"/>
  <c r="S72" i="2"/>
  <c r="Q72" i="2"/>
  <c r="R11" i="2"/>
  <c r="U24" i="2"/>
  <c r="V96" i="2"/>
  <c r="S95" i="2"/>
  <c r="W96" i="2"/>
  <c r="V16" i="2"/>
  <c r="W24" i="2"/>
  <c r="T89" i="2"/>
  <c r="H16" i="1"/>
  <c r="Q116" i="1"/>
  <c r="Q115" i="1"/>
  <c r="E16" i="1"/>
  <c r="E17" i="1" s="1"/>
  <c r="Q114" i="1"/>
  <c r="D31" i="1"/>
  <c r="I46" i="1"/>
  <c r="I47" i="1" s="1"/>
  <c r="I16" i="1"/>
  <c r="I17" i="1" s="1"/>
  <c r="I62" i="1"/>
  <c r="I63" i="1" s="1"/>
  <c r="I77" i="1"/>
  <c r="I78" i="1" s="1"/>
  <c r="E77" i="1"/>
  <c r="E78" i="1" s="1"/>
  <c r="H46" i="1"/>
  <c r="D16" i="1"/>
  <c r="D46" i="1"/>
  <c r="D77" i="1"/>
  <c r="E62" i="1"/>
  <c r="E63" i="1" s="1"/>
  <c r="E46" i="1"/>
  <c r="E47" i="1" s="1"/>
  <c r="AA107" i="1"/>
  <c r="E74" i="1"/>
  <c r="R11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Y2" authorId="0" shapeId="0" xr:uid="{936608BE-55E2-45F6-97F0-046F21A64F69}">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W10" authorId="1" shapeId="0" xr:uid="{5DD38EE1-0E36-4288-A3E3-55345D85EBCA}">
      <text>
        <r>
          <rPr>
            <b/>
            <sz val="9"/>
            <color indexed="81"/>
            <rFont val="Tahoma"/>
            <family val="2"/>
          </rPr>
          <t>S&amp;J:</t>
        </r>
        <r>
          <rPr>
            <sz val="9"/>
            <color indexed="81"/>
            <rFont val="Tahoma"/>
            <family val="2"/>
          </rPr>
          <t xml:space="preserve">
Kevin has sub 30 net rounds, starting his HDCP calc from wk3.</t>
        </r>
      </text>
    </comment>
    <comment ref="U13" authorId="0" shapeId="0" xr:uid="{D9C396C6-34B1-4A74-9236-0CEEA3285043}">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E851AB59-441D-463E-96B8-63519F74DE16}">
      <text>
        <r>
          <rPr>
            <b/>
            <sz val="9"/>
            <color indexed="81"/>
            <rFont val="Tahoma"/>
            <charset val="1"/>
          </rPr>
          <t>Steve Casper:</t>
        </r>
        <r>
          <rPr>
            <sz val="9"/>
            <color indexed="81"/>
            <rFont val="Tahoma"/>
            <charset val="1"/>
          </rPr>
          <t xml:space="preserve">
Jon joined week 3, so not on scorecards for first 2 weeks
</t>
        </r>
      </text>
    </comment>
    <comment ref="F61" authorId="0" shapeId="0" xr:uid="{AD371CBA-E9F9-4158-8C38-14615AF675C8}">
      <text>
        <r>
          <rPr>
            <b/>
            <sz val="9"/>
            <color indexed="81"/>
            <rFont val="Tahoma"/>
            <charset val="1"/>
          </rPr>
          <t>Steve Casper:</t>
        </r>
        <r>
          <rPr>
            <sz val="9"/>
            <color indexed="81"/>
            <rFont val="Tahoma"/>
            <charset val="1"/>
          </rPr>
          <t xml:space="preserve">
6/15, lowered seed hdcp from 47 to 43
 based on last 2 scores
</t>
        </r>
      </text>
    </comment>
    <comment ref="S61" authorId="0" shapeId="0" xr:uid="{EB4C2C42-E711-48A9-A787-8D23C5A64E19}">
      <text>
        <r>
          <rPr>
            <b/>
            <sz val="9"/>
            <color indexed="81"/>
            <rFont val="Tahoma"/>
            <charset val="1"/>
          </rPr>
          <t>Steve Casper:</t>
        </r>
        <r>
          <rPr>
            <sz val="9"/>
            <color indexed="81"/>
            <rFont val="Tahoma"/>
            <charset val="1"/>
          </rPr>
          <t xml:space="preserve">
adj down 1 based on last 2 scores since seeding process
</t>
        </r>
      </text>
    </comment>
    <comment ref="W63" authorId="1" shapeId="0" xr:uid="{1349559C-3AA4-4229-9838-DA0DAF34F873}">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<sst xmlns="http://schemas.openxmlformats.org/spreadsheetml/2006/main" count="895" uniqueCount="239">
  <si>
    <t xml:space="preserve">2025 Men's League </t>
  </si>
  <si>
    <t>Players</t>
  </si>
  <si>
    <t>B9 Par</t>
  </si>
  <si>
    <t>Back 9</t>
  </si>
  <si>
    <t>Hole 10</t>
  </si>
  <si>
    <t>Hole 11</t>
  </si>
  <si>
    <t>Hole 12</t>
  </si>
  <si>
    <t>Hole 13</t>
  </si>
  <si>
    <t>Hole 14</t>
  </si>
  <si>
    <t>Hole 15</t>
  </si>
  <si>
    <t>Hole 16</t>
  </si>
  <si>
    <t>Hole 17</t>
  </si>
  <si>
    <t>Hole 18</t>
  </si>
  <si>
    <t>Par</t>
  </si>
  <si>
    <t>Wk 8</t>
  </si>
  <si>
    <t>Net</t>
  </si>
  <si>
    <t>Norman's Sharks</t>
  </si>
  <si>
    <t xml:space="preserve">9 Hole </t>
  </si>
  <si>
    <t>The Caddyshacks</t>
  </si>
  <si>
    <t>Player</t>
  </si>
  <si>
    <t>Team</t>
  </si>
  <si>
    <t>Actual</t>
  </si>
  <si>
    <t>HDCP</t>
  </si>
  <si>
    <t>Wk8 HDCP</t>
  </si>
  <si>
    <t>Wk9 HDCP</t>
  </si>
  <si>
    <t>Team 1</t>
  </si>
  <si>
    <t>Actual Score</t>
  </si>
  <si>
    <t>Handicap</t>
  </si>
  <si>
    <t>Score</t>
  </si>
  <si>
    <t>Team 10</t>
  </si>
  <si>
    <t>Almasi, Andrew</t>
  </si>
  <si>
    <t>Sparks, Jason (N)</t>
  </si>
  <si>
    <t>Urbanc, Moke</t>
  </si>
  <si>
    <t>Almasi, Joe</t>
  </si>
  <si>
    <t>Stillson, Jeremy</t>
  </si>
  <si>
    <t>Ruff, Jake</t>
  </si>
  <si>
    <t>Almasi, Matt</t>
  </si>
  <si>
    <t>Caulkins, Paul</t>
  </si>
  <si>
    <t>Ewalt, Britt</t>
  </si>
  <si>
    <t>Almasi, Tom</t>
  </si>
  <si>
    <t>Guppy, Matt</t>
  </si>
  <si>
    <t>Askam, Tim</t>
  </si>
  <si>
    <t>Anderson, Jeremy (N)</t>
  </si>
  <si>
    <t>Copple, Jim</t>
  </si>
  <si>
    <t>Frye, Kevin</t>
  </si>
  <si>
    <t>Tuttle, Gene</t>
  </si>
  <si>
    <t>Thompson, Bill (N)</t>
  </si>
  <si>
    <t>Babcock, Nick</t>
  </si>
  <si>
    <t>Phillips, Ralph</t>
  </si>
  <si>
    <t>Thornton, Bryan</t>
  </si>
  <si>
    <t>Buamann, Jon (N)</t>
  </si>
  <si>
    <t>Nader, James</t>
  </si>
  <si>
    <t>Hamby, Cooper (N)</t>
  </si>
  <si>
    <t>Begner, Josh</t>
  </si>
  <si>
    <t>Fletcher, Mat</t>
  </si>
  <si>
    <t>Johns, Nate</t>
  </si>
  <si>
    <t>Bieneman, Jeremy (N)</t>
  </si>
  <si>
    <t xml:space="preserve"> </t>
  </si>
  <si>
    <t>Miller, Steven</t>
  </si>
  <si>
    <t>Blum, Kenny</t>
  </si>
  <si>
    <t>Harmon, Aaron</t>
  </si>
  <si>
    <t>Blum, Tanner</t>
  </si>
  <si>
    <t>Avg Team HDCP</t>
  </si>
  <si>
    <t>Blum, Tucker</t>
  </si>
  <si>
    <t>To Par</t>
  </si>
  <si>
    <t>Bourque, Philip</t>
  </si>
  <si>
    <t>Burwell, Brandon</t>
  </si>
  <si>
    <t>Gary's Players</t>
  </si>
  <si>
    <t>Hogan's Heroes</t>
  </si>
  <si>
    <t>Cafferty, Pat</t>
  </si>
  <si>
    <t>Team 4</t>
  </si>
  <si>
    <t xml:space="preserve">Team 7 </t>
  </si>
  <si>
    <t>Carter, Greg</t>
  </si>
  <si>
    <t>Evans, Clark</t>
  </si>
  <si>
    <t>Casper, Steve</t>
  </si>
  <si>
    <t>Kirvin, Zach</t>
  </si>
  <si>
    <t>Stover, Kyle</t>
  </si>
  <si>
    <t>Graves, Nate</t>
  </si>
  <si>
    <t>Heinz, Dan</t>
  </si>
  <si>
    <t>Centers, Jason</t>
  </si>
  <si>
    <t>Colgan, Jack</t>
  </si>
  <si>
    <t>Claerhout, Todd</t>
  </si>
  <si>
    <t>Cluskey, Ron</t>
  </si>
  <si>
    <t>Clark, John</t>
  </si>
  <si>
    <t>Ehens, Matt</t>
  </si>
  <si>
    <t>Reick, Jon</t>
  </si>
  <si>
    <t>Conklin, Tom</t>
  </si>
  <si>
    <t>Cochran, Chris (N)</t>
  </si>
  <si>
    <t>Self, Dallas</t>
  </si>
  <si>
    <t>Ekstrand, Jared</t>
  </si>
  <si>
    <t>Cosby, Doug</t>
  </si>
  <si>
    <t>Florey, Jon (N)</t>
  </si>
  <si>
    <t>Coulter, Ken</t>
  </si>
  <si>
    <t>Criswell, Larry</t>
  </si>
  <si>
    <t>The Golden Bears</t>
  </si>
  <si>
    <t>Weiskopf's Wiseguys</t>
  </si>
  <si>
    <t>Dickson, Rob (N)</t>
  </si>
  <si>
    <t>Team 5</t>
  </si>
  <si>
    <t>Team 6</t>
  </si>
  <si>
    <t>Durst, Justin</t>
  </si>
  <si>
    <t>Roberson, Damon</t>
  </si>
  <si>
    <t>Jehle, Nick</t>
  </si>
  <si>
    <t>Ludwig, Jay</t>
  </si>
  <si>
    <t>Putrich, Josh</t>
  </si>
  <si>
    <t>Franks, Jason</t>
  </si>
  <si>
    <t>Ewalt, Alex</t>
  </si>
  <si>
    <t>Jackson, Bob</t>
  </si>
  <si>
    <t>Howard, Chris</t>
  </si>
  <si>
    <t>Monroe, Nate</t>
  </si>
  <si>
    <t>Haulk, Jake</t>
  </si>
  <si>
    <t>McKinty, John</t>
  </si>
  <si>
    <t>Wiebler, David</t>
  </si>
  <si>
    <t>Westart, Brad (N)</t>
  </si>
  <si>
    <t>Frietsch, Bill</t>
  </si>
  <si>
    <t>Steffes, Adam</t>
  </si>
  <si>
    <t>Patterson, Jim</t>
  </si>
  <si>
    <t>Halloway, Chad</t>
  </si>
  <si>
    <t>Trevino's Highballers</t>
  </si>
  <si>
    <t>Wannabe Masters</t>
  </si>
  <si>
    <t>Team 2</t>
  </si>
  <si>
    <t>Team 9</t>
  </si>
  <si>
    <t>ClaerHout, Todd</t>
  </si>
  <si>
    <t>Harms, Tim</t>
  </si>
  <si>
    <t>Ramsay, Dave</t>
  </si>
  <si>
    <t>Hart, Seth</t>
  </si>
  <si>
    <t>Schmeig, Joel</t>
  </si>
  <si>
    <t>Ott, Alex</t>
  </si>
  <si>
    <t>Price, Curt</t>
  </si>
  <si>
    <t>Mackie, Greg</t>
  </si>
  <si>
    <t>Monroe, Jim</t>
  </si>
  <si>
    <t>Sumner, Branden</t>
  </si>
  <si>
    <t>Prater, Todd</t>
  </si>
  <si>
    <t>Pierson, Greg</t>
  </si>
  <si>
    <t>Pierson, Brent</t>
  </si>
  <si>
    <t>Jehle, Scott</t>
  </si>
  <si>
    <t>Shreck, Adam</t>
  </si>
  <si>
    <t>Renner, Mike</t>
  </si>
  <si>
    <t>Price, Eric</t>
  </si>
  <si>
    <t>Maier, Tom</t>
  </si>
  <si>
    <t>McCoy, Derek</t>
  </si>
  <si>
    <t>Arnie's Army</t>
  </si>
  <si>
    <t>Watson's Kneeknockers</t>
  </si>
  <si>
    <t>Team 8</t>
  </si>
  <si>
    <t>Team 3</t>
  </si>
  <si>
    <t>Thompson, Craig</t>
  </si>
  <si>
    <t>Welch, Michael</t>
  </si>
  <si>
    <t>Stillson, Ray</t>
  </si>
  <si>
    <t>Northrup, Jim</t>
  </si>
  <si>
    <t>Peterson, Andy</t>
  </si>
  <si>
    <t>HalloWay, Chad</t>
  </si>
  <si>
    <t>Place</t>
  </si>
  <si>
    <t>WK#</t>
  </si>
  <si>
    <t>Points</t>
  </si>
  <si>
    <t>Thursday Dates</t>
  </si>
  <si>
    <t>Team 7</t>
  </si>
  <si>
    <t>Matches by seed - 1 vs 2, 3 vs 4, 5 vs 6, 7 vs 8, 9 vs 10</t>
  </si>
  <si>
    <t xml:space="preserve">Matches by seed - 1 vs 10, 2 vs 9, 3 vs 8, 4 vs 7, 5 vs 6  </t>
  </si>
  <si>
    <t>9 hole scramble @ 5 PM, Banquet Dinner &amp; Awards After</t>
  </si>
  <si>
    <t xml:space="preserve">AVG </t>
  </si>
  <si>
    <t>AVG (all)</t>
  </si>
  <si>
    <t>AVG HDCP</t>
  </si>
  <si>
    <t>NET</t>
  </si>
  <si>
    <t>Nxt Week</t>
  </si>
  <si>
    <t>Wiebler, Steve (N)</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</si>
  <si>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</si>
  <si>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</si>
  <si>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</si>
  <si>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</si>
  <si>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</si>
  <si>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</si>
  <si>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</si>
  <si>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</si>
  <si>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</si>
  <si>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</si>
  <si>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</si>
  <si>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</si>
  <si>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</si>
  <si>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</si>
  <si>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</si>
  <si>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</si>
  <si>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</si>
  <si>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</si>
  <si>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</si>
  <si>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</si>
  <si>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</si>
  <si>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</si>
  <si>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</si>
  <si>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</si>
  <si>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</si>
  <si>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</si>
  <si>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</si>
  <si>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</si>
  <si>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</si>
  <si>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7-F9</t>
  </si>
  <si>
    <t>Wk 8-B9</t>
  </si>
  <si>
    <t>Wk 1 - HDCP</t>
  </si>
  <si>
    <t>Wk 2 - HDCP</t>
  </si>
  <si>
    <t>Wk 3 - HDCP</t>
  </si>
  <si>
    <t>Wk 4 - HDCP</t>
  </si>
  <si>
    <t>Wk 5 - Hdcp</t>
  </si>
  <si>
    <t>Wk 6 - HDCP</t>
  </si>
  <si>
    <t>Wk 7 - HDCP</t>
  </si>
  <si>
    <t>Wk 8 - HDCP</t>
  </si>
  <si>
    <t>Wk 9 -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</si>
  <si>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</si>
  <si>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</si>
  <si>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</si>
  <si>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</si>
  <si>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</si>
  <si>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</si>
  <si>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</si>
  <si>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</si>
  <si>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</si>
  <si>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</si>
  <si>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</si>
  <si>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</si>
  <si>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</si>
  <si>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TBD</t>
  </si>
  <si>
    <t xml:space="preserve">3. Triple bogey on any hole is the most a player should take.  IF course is busy and group(s) behind you waiting, </t>
  </si>
  <si>
    <t xml:space="preserve">         pick up your ball, let other members of your group finish out, move to next hole.</t>
  </si>
  <si>
    <t>Glenn, Mathew (N)</t>
  </si>
  <si>
    <t>SN</t>
  </si>
  <si>
    <t>Walraven, Noah</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</si>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</sst>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3"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21">
    <fill>
      <patternFill patternType="none"/>
    </fill>
    <fill>
      <patternFill patternType="gray125"/>
    </fill>
    <fill>
      <patternFill patternType="solid">
        <fgColor rgb="FFFFFFFF"/>
        <bgColor rgb="FF000000"/>
      </patternFill>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CC"/>
        <bgColor rgb="FF000000"/>
      </patternFill>
    </fill>
    <fill>
      <patternFill patternType="solid">
        <fgColor rgb="FF963634"/>
        <bgColor rgb="FF963634"/>
      </patternFill>
    </fill>
    <fill>
      <patternFill patternType="solid">
        <fgColor rgb="FFB8CCE4"/>
        <bgColor rgb="FF000000"/>
      </patternFill>
    </fill>
    <fill>
      <patternFill patternType="solid">
        <fgColor rgb="FFFDE9D9"/>
        <bgColor rgb="FF000000"/>
      </patternFill>
    </fill>
    <fill>
      <patternFill patternType="solid">
        <fgColor rgb="FF92D050"/>
        <bgColor rgb="FF000000"/>
      </patternFill>
    </fill>
    <fill>
      <patternFill patternType="solid">
        <fgColor rgb="FFFFFF99"/>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B7DEE8"/>
        <bgColor rgb="FF000000"/>
      </patternFill>
    </fill>
    <fill>
      <patternFill patternType="solid">
        <fgColor theme="9" tint="0.79998168889431442"/>
        <bgColor rgb="FF000000"/>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
      <left style="thin">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174">
    <xf numFmtId="0" fontId="0" fillId="0" borderId="0" xfId="0"/>
    <xf numFmtId="0" fontId="2" fillId="0" borderId="4" xfId="0" applyFont="1" applyBorder="1" applyAlignment="1">
      <alignment horizontal="left" indent="1"/>
    </xf>
    <xf numFmtId="0" fontId="2" fillId="2" borderId="4" xfId="0" applyFont="1" applyFill="1" applyBorder="1" applyAlignment="1">
      <alignment horizontal="left" indent="1"/>
    </xf>
    <xf numFmtId="0" fontId="3" fillId="3" borderId="4"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9" fillId="0" borderId="0" xfId="0" applyFont="1"/>
    <xf numFmtId="0" fontId="10" fillId="4" borderId="1" xfId="1" applyFont="1" applyFill="1" applyBorder="1" applyAlignment="1">
      <alignment horizontal="center"/>
    </xf>
    <xf numFmtId="0" fontId="10" fillId="5" borderId="1" xfId="1" applyFont="1" applyFill="1" applyBorder="1" applyAlignment="1">
      <alignment horizontal="center"/>
    </xf>
    <xf numFmtId="0" fontId="7"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4" borderId="2" xfId="1" applyFont="1" applyFill="1" applyBorder="1" applyAlignment="1">
      <alignment horizontal="center"/>
    </xf>
    <xf numFmtId="0" fontId="10" fillId="5" borderId="2" xfId="1" applyFont="1" applyFill="1" applyBorder="1" applyAlignment="1">
      <alignment horizontal="center"/>
    </xf>
    <xf numFmtId="0" fontId="9" fillId="6" borderId="0" xfId="0" applyFont="1" applyFill="1"/>
    <xf numFmtId="0" fontId="9" fillId="6" borderId="0" xfId="0" applyFont="1" applyFill="1" applyAlignment="1">
      <alignment horizontal="center" vertical="center" wrapText="1"/>
    </xf>
    <xf numFmtId="0" fontId="4" fillId="7" borderId="1" xfId="1" applyFont="1" applyFill="1" applyBorder="1"/>
    <xf numFmtId="0" fontId="4" fillId="7" borderId="1" xfId="1" applyFont="1" applyFill="1" applyBorder="1" applyAlignment="1">
      <alignment horizontal="center"/>
    </xf>
    <xf numFmtId="0" fontId="4" fillId="6" borderId="1" xfId="1" applyFont="1" applyFill="1" applyBorder="1" applyAlignment="1">
      <alignment horizontal="center"/>
    </xf>
    <xf numFmtId="0" fontId="4" fillId="6" borderId="1" xfId="1" applyFont="1" applyFill="1" applyBorder="1" applyAlignment="1">
      <alignment horizontal="center" wrapText="1"/>
    </xf>
    <xf numFmtId="0" fontId="10" fillId="0" borderId="0" xfId="1" applyFont="1"/>
    <xf numFmtId="0" fontId="10" fillId="4" borderId="3" xfId="1" applyFont="1" applyFill="1" applyBorder="1" applyAlignment="1">
      <alignment horizontal="center"/>
    </xf>
    <xf numFmtId="0" fontId="10" fillId="5" borderId="3" xfId="1" applyFont="1" applyFill="1" applyBorder="1" applyAlignment="1">
      <alignment horizontal="center"/>
    </xf>
    <xf numFmtId="0" fontId="9" fillId="6" borderId="0" xfId="0" applyFont="1" applyFill="1" applyAlignment="1">
      <alignment wrapText="1"/>
    </xf>
    <xf numFmtId="0" fontId="9" fillId="6" borderId="0" xfId="0" applyFont="1" applyFill="1" applyAlignment="1">
      <alignment horizontal="center"/>
    </xf>
    <xf numFmtId="0" fontId="9" fillId="8" borderId="0" xfId="0" applyFont="1" applyFill="1"/>
    <xf numFmtId="0" fontId="4" fillId="7" borderId="3" xfId="1" applyFont="1" applyFill="1" applyBorder="1"/>
    <xf numFmtId="0" fontId="4" fillId="7" borderId="3" xfId="1" applyFont="1" applyFill="1" applyBorder="1" applyAlignment="1">
      <alignment horizontal="center"/>
    </xf>
    <xf numFmtId="0" fontId="4" fillId="6" borderId="3" xfId="1" applyFont="1" applyFill="1" applyBorder="1" applyAlignment="1">
      <alignment horizontal="center"/>
    </xf>
    <xf numFmtId="0" fontId="4" fillId="6" borderId="3" xfId="1" applyFont="1" applyFill="1" applyBorder="1" applyAlignment="1">
      <alignment horizontal="center" wrapText="1"/>
    </xf>
    <xf numFmtId="0" fontId="10" fillId="0" borderId="4" xfId="0" applyFont="1" applyBorder="1"/>
    <xf numFmtId="1" fontId="2" fillId="2"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2" fontId="9" fillId="8" borderId="5" xfId="0" applyNumberFormat="1" applyFont="1" applyFill="1" applyBorder="1" applyAlignment="1">
      <alignment horizontal="center"/>
    </xf>
    <xf numFmtId="0" fontId="12" fillId="8" borderId="4" xfId="0" applyFont="1" applyFill="1" applyBorder="1" applyAlignment="1">
      <alignment horizontal="left" indent="1"/>
    </xf>
    <xf numFmtId="1" fontId="2" fillId="8" borderId="4" xfId="0" applyNumberFormat="1" applyFont="1" applyFill="1" applyBorder="1" applyAlignment="1">
      <alignment horizontal="center"/>
    </xf>
    <xf numFmtId="0" fontId="10" fillId="2" borderId="4" xfId="0" applyFont="1" applyFill="1" applyBorder="1"/>
    <xf numFmtId="0" fontId="12" fillId="2" borderId="4" xfId="0" applyFont="1" applyFill="1" applyBorder="1" applyAlignment="1">
      <alignment horizontal="left" indent="1"/>
    </xf>
    <xf numFmtId="0" fontId="12" fillId="0" borderId="4" xfId="0" applyFont="1" applyBorder="1" applyAlignment="1">
      <alignment horizontal="left" indent="1"/>
    </xf>
    <xf numFmtId="1" fontId="9" fillId="9" borderId="0" xfId="0" applyNumberFormat="1" applyFont="1" applyFill="1" applyAlignment="1">
      <alignment horizontal="center"/>
    </xf>
    <xf numFmtId="1" fontId="9" fillId="2" borderId="0" xfId="0" applyNumberFormat="1" applyFont="1" applyFill="1" applyAlignment="1">
      <alignment horizontal="center"/>
    </xf>
    <xf numFmtId="0" fontId="4" fillId="2" borderId="4" xfId="1" applyFont="1" applyFill="1" applyBorder="1" applyAlignment="1">
      <alignment horizontal="center"/>
    </xf>
    <xf numFmtId="0" fontId="7" fillId="2" borderId="4" xfId="1" applyFont="1" applyFill="1" applyBorder="1" applyAlignment="1">
      <alignment horizontal="center"/>
    </xf>
    <xf numFmtId="164" fontId="7" fillId="2" borderId="4" xfId="1" applyNumberFormat="1" applyFont="1" applyFill="1" applyBorder="1" applyAlignment="1">
      <alignment horizontal="center"/>
    </xf>
    <xf numFmtId="1" fontId="7" fillId="2" borderId="4" xfId="1" applyNumberFormat="1" applyFont="1" applyFill="1" applyBorder="1" applyAlignment="1">
      <alignment horizontal="center"/>
    </xf>
    <xf numFmtId="1" fontId="7" fillId="8" borderId="4" xfId="1" applyNumberFormat="1" applyFont="1" applyFill="1" applyBorder="1" applyAlignment="1">
      <alignment horizontal="center"/>
    </xf>
    <xf numFmtId="0" fontId="4" fillId="0" borderId="4" xfId="1" applyFont="1" applyBorder="1" applyAlignment="1">
      <alignment horizontal="center"/>
    </xf>
    <xf numFmtId="0" fontId="7" fillId="0" borderId="4" xfId="1" applyFont="1" applyBorder="1" applyAlignment="1">
      <alignment horizontal="center"/>
    </xf>
    <xf numFmtId="164" fontId="7" fillId="0" borderId="4" xfId="1" applyNumberFormat="1" applyFont="1" applyBorder="1" applyAlignment="1">
      <alignment horizontal="center"/>
    </xf>
    <xf numFmtId="0" fontId="4" fillId="0" borderId="4" xfId="1" applyFont="1" applyBorder="1"/>
    <xf numFmtId="1" fontId="2" fillId="0" borderId="4" xfId="0" applyNumberFormat="1" applyFont="1" applyBorder="1" applyAlignment="1">
      <alignment horizontal="center"/>
    </xf>
    <xf numFmtId="0" fontId="9" fillId="0" borderId="4" xfId="0" applyFont="1" applyBorder="1"/>
    <xf numFmtId="0" fontId="2" fillId="0" borderId="4" xfId="0" applyFont="1" applyBorder="1"/>
    <xf numFmtId="1" fontId="2" fillId="9" borderId="4" xfId="0" applyNumberFormat="1" applyFont="1" applyFill="1" applyBorder="1" applyAlignment="1">
      <alignment horizontal="center"/>
    </xf>
    <xf numFmtId="0" fontId="2" fillId="0" borderId="0" xfId="0" applyFont="1" applyAlignment="1">
      <alignment horizontal="left"/>
    </xf>
    <xf numFmtId="0" fontId="4" fillId="0" borderId="6" xfId="1" applyFont="1" applyBorder="1"/>
    <xf numFmtId="0" fontId="7" fillId="0" borderId="6" xfId="1" applyFont="1" applyBorder="1" applyAlignment="1">
      <alignment horizontal="center"/>
    </xf>
    <xf numFmtId="164" fontId="7" fillId="0" borderId="6" xfId="1" applyNumberFormat="1" applyFont="1" applyBorder="1" applyAlignment="1">
      <alignment horizontal="center"/>
    </xf>
    <xf numFmtId="1" fontId="2" fillId="0" borderId="6" xfId="0" applyNumberFormat="1" applyFont="1" applyBorder="1" applyAlignment="1">
      <alignment horizontal="center"/>
    </xf>
    <xf numFmtId="2" fontId="9" fillId="2" borderId="4" xfId="0" applyNumberFormat="1" applyFont="1" applyFill="1" applyBorder="1" applyAlignment="1">
      <alignment horizontal="left"/>
    </xf>
    <xf numFmtId="0" fontId="4" fillId="0" borderId="7" xfId="1" applyFont="1" applyBorder="1"/>
    <xf numFmtId="0" fontId="7" fillId="0" borderId="7" xfId="1" applyFont="1" applyBorder="1" applyAlignment="1">
      <alignment horizontal="center"/>
    </xf>
    <xf numFmtId="164" fontId="7" fillId="0" borderId="7" xfId="1" applyNumberFormat="1" applyFont="1" applyBorder="1" applyAlignment="1">
      <alignment horizontal="center"/>
    </xf>
    <xf numFmtId="1" fontId="2" fillId="0" borderId="7" xfId="0" applyNumberFormat="1" applyFont="1" applyBorder="1" applyAlignment="1">
      <alignment horizontal="center"/>
    </xf>
    <xf numFmtId="0" fontId="2" fillId="0" borderId="6" xfId="0" applyFont="1" applyBorder="1"/>
    <xf numFmtId="0" fontId="2" fillId="0" borderId="8" xfId="0" applyFont="1" applyBorder="1"/>
    <xf numFmtId="0" fontId="7" fillId="0" borderId="9" xfId="0" applyFont="1" applyBorder="1" applyAlignment="1">
      <alignment horizontal="left"/>
    </xf>
    <xf numFmtId="0" fontId="7" fillId="0" borderId="6" xfId="0" applyFont="1" applyBorder="1" applyAlignment="1">
      <alignment horizontal="left"/>
    </xf>
    <xf numFmtId="0" fontId="2" fillId="0" borderId="6" xfId="0" applyFont="1" applyBorder="1" applyAlignment="1">
      <alignment horizontal="left"/>
    </xf>
    <xf numFmtId="0" fontId="14" fillId="10" borderId="0" xfId="0" applyFont="1" applyFill="1" applyAlignment="1">
      <alignment horizontal="center"/>
    </xf>
    <xf numFmtId="0" fontId="3" fillId="11" borderId="4" xfId="0" applyFont="1" applyFill="1" applyBorder="1" applyAlignment="1">
      <alignment horizontal="center"/>
    </xf>
    <xf numFmtId="0" fontId="9" fillId="2" borderId="4" xfId="0" applyFont="1" applyFill="1" applyBorder="1" applyAlignment="1">
      <alignment horizontal="center"/>
    </xf>
    <xf numFmtId="0" fontId="15" fillId="10" borderId="0" xfId="0" applyFont="1" applyFill="1" applyAlignment="1">
      <alignment horizontal="center"/>
    </xf>
    <xf numFmtId="165" fontId="9" fillId="8" borderId="4" xfId="0" applyNumberFormat="1" applyFont="1" applyFill="1" applyBorder="1" applyAlignment="1">
      <alignment horizontal="center"/>
    </xf>
    <xf numFmtId="0" fontId="9" fillId="8" borderId="4" xfId="0" applyFont="1" applyFill="1" applyBorder="1" applyAlignment="1">
      <alignment horizontal="center"/>
    </xf>
    <xf numFmtId="1" fontId="9" fillId="2" borderId="4" xfId="0" applyNumberFormat="1" applyFont="1" applyFill="1" applyBorder="1" applyAlignment="1">
      <alignment horizontal="center"/>
    </xf>
    <xf numFmtId="1" fontId="9" fillId="8" borderId="4" xfId="0" applyNumberFormat="1" applyFont="1" applyFill="1" applyBorder="1" applyAlignment="1">
      <alignment horizontal="center"/>
    </xf>
    <xf numFmtId="1" fontId="9" fillId="9" borderId="4" xfId="0" applyNumberFormat="1" applyFont="1" applyFill="1" applyBorder="1" applyAlignment="1">
      <alignment horizontal="center"/>
    </xf>
    <xf numFmtId="0" fontId="9" fillId="9" borderId="4" xfId="0" applyFont="1" applyFill="1" applyBorder="1" applyAlignment="1">
      <alignment horizontal="center"/>
    </xf>
    <xf numFmtId="0" fontId="9" fillId="0" borderId="4" xfId="0" applyFont="1" applyBorder="1" applyAlignment="1">
      <alignment horizontal="center"/>
    </xf>
    <xf numFmtId="1" fontId="9" fillId="0" borderId="4" xfId="0" applyNumberFormat="1" applyFont="1" applyBorder="1" applyAlignment="1">
      <alignment horizontal="center"/>
    </xf>
    <xf numFmtId="165" fontId="9" fillId="2" borderId="4" xfId="0" applyNumberFormat="1" applyFont="1" applyFill="1" applyBorder="1" applyAlignment="1">
      <alignment horizontal="center"/>
    </xf>
    <xf numFmtId="0" fontId="16" fillId="2" borderId="4" xfId="0" applyFont="1" applyFill="1" applyBorder="1" applyAlignment="1">
      <alignment horizontal="left" indent="1"/>
    </xf>
    <xf numFmtId="0" fontId="10" fillId="0" borderId="0" xfId="0" applyFont="1"/>
    <xf numFmtId="1" fontId="2" fillId="2" borderId="0" xfId="0" applyNumberFormat="1" applyFont="1" applyFill="1" applyAlignment="1">
      <alignment horizontal="center"/>
    </xf>
    <xf numFmtId="2" fontId="9" fillId="8" borderId="0" xfId="0" applyNumberFormat="1" applyFont="1" applyFill="1" applyAlignment="1">
      <alignment horizontal="center"/>
    </xf>
    <xf numFmtId="0" fontId="10" fillId="2" borderId="0" xfId="0" applyFont="1" applyFill="1"/>
    <xf numFmtId="0" fontId="7" fillId="4" borderId="0" xfId="1" applyFont="1" applyFill="1" applyAlignment="1">
      <alignment horizontal="center"/>
    </xf>
    <xf numFmtId="2" fontId="9" fillId="12" borderId="0" xfId="0" applyNumberFormat="1" applyFont="1" applyFill="1" applyAlignment="1">
      <alignment horizontal="center"/>
    </xf>
    <xf numFmtId="0" fontId="9" fillId="12" borderId="0" xfId="0" applyFont="1" applyFill="1" applyAlignment="1">
      <alignment horizontal="center"/>
    </xf>
    <xf numFmtId="0" fontId="16" fillId="0" borderId="4" xfId="0" applyFont="1" applyBorder="1"/>
    <xf numFmtId="0" fontId="9" fillId="0" borderId="0" xfId="0" applyFont="1" applyAlignment="1">
      <alignment horizontal="center"/>
    </xf>
    <xf numFmtId="0" fontId="10" fillId="4" borderId="10" xfId="1" applyFont="1" applyFill="1" applyBorder="1" applyAlignment="1">
      <alignment horizontal="center"/>
    </xf>
    <xf numFmtId="0" fontId="10" fillId="4" borderId="7" xfId="1" applyFont="1" applyFill="1" applyBorder="1" applyAlignment="1">
      <alignment horizontal="center"/>
    </xf>
    <xf numFmtId="0" fontId="10" fillId="5" borderId="7" xfId="1" applyFont="1" applyFill="1" applyBorder="1" applyAlignment="1">
      <alignment horizontal="center"/>
    </xf>
    <xf numFmtId="164" fontId="10" fillId="0" borderId="0" xfId="1" applyNumberFormat="1" applyFont="1" applyAlignment="1">
      <alignment horizontal="center"/>
    </xf>
    <xf numFmtId="164" fontId="9" fillId="0" borderId="0" xfId="0" applyNumberFormat="1" applyFont="1" applyAlignment="1">
      <alignment horizontal="center"/>
    </xf>
    <xf numFmtId="164" fontId="10" fillId="5" borderId="0" xfId="1" applyNumberFormat="1" applyFont="1" applyFill="1" applyAlignment="1">
      <alignment horizontal="center"/>
    </xf>
    <xf numFmtId="164" fontId="10" fillId="13"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166" fontId="10" fillId="0" borderId="0" xfId="1" applyNumberFormat="1" applyFont="1"/>
    <xf numFmtId="9" fontId="10" fillId="0" borderId="0" xfId="2" applyFont="1" applyFill="1" applyBorder="1" applyAlignment="1"/>
    <xf numFmtId="0" fontId="2" fillId="0" borderId="0" xfId="0" applyFont="1" applyAlignment="1">
      <alignment horizontal="center" wrapText="1"/>
    </xf>
    <xf numFmtId="0" fontId="2" fillId="14"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16" borderId="9" xfId="0" applyFont="1" applyFill="1" applyBorder="1" applyAlignment="1">
      <alignment horizontal="right"/>
    </xf>
    <xf numFmtId="164" fontId="2" fillId="16" borderId="8" xfId="0" applyNumberFormat="1" applyFont="1" applyFill="1" applyBorder="1" applyAlignment="1">
      <alignment horizontal="center"/>
    </xf>
    <xf numFmtId="0" fontId="2" fillId="16" borderId="0" xfId="0" applyFont="1" applyFill="1" applyAlignment="1">
      <alignment horizontal="left"/>
    </xf>
    <xf numFmtId="0" fontId="2" fillId="16" borderId="0" xfId="0" applyFont="1" applyFill="1" applyAlignment="1">
      <alignment horizontal="center"/>
    </xf>
    <xf numFmtId="0" fontId="2" fillId="16" borderId="0" xfId="0" applyFont="1" applyFill="1"/>
    <xf numFmtId="0" fontId="2" fillId="9" borderId="0" xfId="0" applyFont="1" applyFill="1"/>
    <xf numFmtId="0" fontId="2" fillId="0" borderId="5" xfId="0" applyFont="1" applyBorder="1"/>
    <xf numFmtId="0" fontId="2" fillId="0" borderId="5" xfId="0" applyFont="1" applyBorder="1" applyAlignment="1">
      <alignment horizontal="center" wrapText="1"/>
    </xf>
    <xf numFmtId="0" fontId="2" fillId="6" borderId="5" xfId="0" applyFont="1" applyFill="1" applyBorder="1" applyAlignment="1">
      <alignment horizontal="center" wrapText="1"/>
    </xf>
    <xf numFmtId="1" fontId="21" fillId="17" borderId="4" xfId="0" applyNumberFormat="1" applyFont="1" applyFill="1" applyBorder="1" applyAlignment="1">
      <alignment horizontal="center" wrapText="1"/>
    </xf>
    <xf numFmtId="0" fontId="3" fillId="8" borderId="12" xfId="0" applyFont="1" applyFill="1" applyBorder="1" applyAlignment="1">
      <alignment horizontal="center" wrapText="1"/>
    </xf>
    <xf numFmtId="0" fontId="2" fillId="18" borderId="5" xfId="0" applyFont="1" applyFill="1" applyBorder="1" applyAlignment="1">
      <alignment wrapText="1"/>
    </xf>
    <xf numFmtId="0" fontId="2" fillId="18" borderId="5" xfId="0" applyFont="1" applyFill="1" applyBorder="1"/>
    <xf numFmtId="0" fontId="3" fillId="8" borderId="5" xfId="0" applyFont="1" applyFill="1" applyBorder="1" applyAlignment="1">
      <alignment horizontal="center" wrapText="1"/>
    </xf>
    <xf numFmtId="0" fontId="3" fillId="17" borderId="5" xfId="0" applyFont="1" applyFill="1" applyBorder="1" applyAlignment="1">
      <alignment horizontal="center" wrapText="1"/>
    </xf>
    <xf numFmtId="0" fontId="3" fillId="8" borderId="5" xfId="0" applyFont="1" applyFill="1" applyBorder="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2" fillId="2" borderId="4" xfId="0" applyFont="1" applyFill="1" applyBorder="1" applyAlignment="1">
      <alignment horizontal="center" wrapText="1"/>
    </xf>
    <xf numFmtId="1" fontId="2" fillId="2" borderId="5" xfId="0" applyNumberFormat="1" applyFont="1" applyFill="1" applyBorder="1" applyAlignment="1">
      <alignment horizontal="center"/>
    </xf>
    <xf numFmtId="0" fontId="2" fillId="2" borderId="5" xfId="0" applyFont="1" applyFill="1" applyBorder="1" applyAlignment="1">
      <alignment horizontal="center"/>
    </xf>
    <xf numFmtId="1" fontId="2" fillId="3" borderId="5" xfId="0" applyNumberFormat="1" applyFont="1" applyFill="1" applyBorder="1" applyAlignment="1">
      <alignment horizontal="center"/>
    </xf>
    <xf numFmtId="0" fontId="2" fillId="2" borderId="5" xfId="0" applyFont="1" applyFill="1" applyBorder="1" applyAlignment="1">
      <alignment horizontal="center" vertical="center"/>
    </xf>
    <xf numFmtId="0" fontId="12" fillId="2" borderId="0" xfId="0" applyFont="1" applyFill="1" applyAlignment="1">
      <alignment horizontal="center" vertical="center"/>
    </xf>
    <xf numFmtId="1" fontId="2" fillId="14" borderId="5" xfId="0" applyNumberFormat="1" applyFont="1" applyFill="1" applyBorder="1" applyAlignment="1">
      <alignment horizontal="center"/>
    </xf>
    <xf numFmtId="0" fontId="22" fillId="0" borderId="0" xfId="0" applyFont="1"/>
    <xf numFmtId="0" fontId="10" fillId="0" borderId="4" xfId="0" applyFont="1" applyBorder="1" applyAlignment="1">
      <alignment horizontal="center"/>
    </xf>
    <xf numFmtId="0" fontId="2" fillId="0" borderId="4" xfId="0" applyFont="1" applyBorder="1" applyAlignment="1">
      <alignment horizontal="center"/>
    </xf>
    <xf numFmtId="0" fontId="2" fillId="13" borderId="0" xfId="0" applyFont="1" applyFill="1"/>
    <xf numFmtId="0" fontId="2" fillId="0" borderId="2" xfId="0" applyFont="1" applyBorder="1"/>
    <xf numFmtId="164" fontId="2" fillId="3" borderId="5" xfId="0" applyNumberFormat="1" applyFont="1" applyFill="1" applyBorder="1" applyAlignment="1">
      <alignment horizontal="center"/>
    </xf>
    <xf numFmtId="0" fontId="2" fillId="2" borderId="0" xfId="0" applyFont="1" applyFill="1"/>
    <xf numFmtId="0" fontId="2" fillId="12" borderId="0" xfId="0" applyFont="1" applyFill="1"/>
    <xf numFmtId="1" fontId="2" fillId="9" borderId="5" xfId="0" applyNumberFormat="1" applyFont="1" applyFill="1" applyBorder="1" applyAlignment="1">
      <alignment horizontal="center"/>
    </xf>
    <xf numFmtId="1" fontId="2" fillId="0" borderId="5" xfId="0" applyNumberFormat="1" applyFont="1" applyBorder="1" applyAlignment="1">
      <alignment horizontal="center"/>
    </xf>
    <xf numFmtId="0" fontId="12" fillId="0" borderId="0" xfId="0" applyFont="1"/>
    <xf numFmtId="0" fontId="12" fillId="0" borderId="0" xfId="0" applyFont="1" applyAlignment="1">
      <alignment horizontal="center" wrapText="1"/>
    </xf>
    <xf numFmtId="0" fontId="12" fillId="14" borderId="0" xfId="0" applyFont="1" applyFill="1"/>
    <xf numFmtId="0" fontId="12" fillId="0" borderId="0" xfId="0" applyFont="1" applyAlignment="1">
      <alignment horizontal="center" vertical="center"/>
    </xf>
    <xf numFmtId="0" fontId="12" fillId="2" borderId="0" xfId="0" applyFont="1" applyFill="1"/>
    <xf numFmtId="0" fontId="12" fillId="15" borderId="0" xfId="0" quotePrefix="1" applyFont="1" applyFill="1"/>
    <xf numFmtId="0" fontId="12" fillId="0" borderId="0" xfId="0" applyFont="1" applyAlignment="1">
      <alignment horizontal="center"/>
    </xf>
    <xf numFmtId="0" fontId="2" fillId="8" borderId="0" xfId="0" applyFont="1" applyFill="1"/>
    <xf numFmtId="0" fontId="2" fillId="8" borderId="0" xfId="0" applyFont="1" applyFill="1" applyAlignment="1">
      <alignment horizontal="center"/>
    </xf>
    <xf numFmtId="0" fontId="9"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9" fillId="0" borderId="9" xfId="0" applyFont="1" applyBorder="1" applyAlignment="1">
      <alignment horizontal="center"/>
    </xf>
    <xf numFmtId="0" fontId="3" fillId="0" borderId="11" xfId="0" applyFont="1" applyBorder="1" applyAlignment="1">
      <alignment horizontal="center" wrapText="1"/>
    </xf>
    <xf numFmtId="0" fontId="2" fillId="0" borderId="13" xfId="0" applyFont="1" applyBorder="1" applyAlignment="1">
      <alignment horizontal="center" wrapText="1"/>
    </xf>
    <xf numFmtId="0" fontId="2" fillId="0" borderId="0" xfId="0" applyFont="1"/>
    <xf numFmtId="0" fontId="12" fillId="19" borderId="4" xfId="0" applyFont="1" applyFill="1" applyBorder="1" applyAlignment="1">
      <alignment horizontal="left" indent="1"/>
    </xf>
    <xf numFmtId="1" fontId="2" fillId="19" borderId="4" xfId="0" applyNumberFormat="1" applyFont="1" applyFill="1" applyBorder="1" applyAlignment="1">
      <alignment horizontal="center"/>
    </xf>
    <xf numFmtId="0" fontId="12" fillId="20" borderId="4" xfId="0" applyFont="1" applyFill="1" applyBorder="1" applyAlignment="1">
      <alignment horizontal="left" indent="1"/>
    </xf>
    <xf numFmtId="1" fontId="7" fillId="19" borderId="4" xfId="1" applyNumberFormat="1" applyFont="1" applyFill="1" applyBorder="1" applyAlignment="1">
      <alignment horizontal="center"/>
    </xf>
  </cellXfs>
  <cellStyles count="3">
    <cellStyle name="Normal" xfId="0" builtinId="0"/>
    <cellStyle name="Normal 3 2" xfId="1" xr:uid="{F282A6A6-87AD-4B3C-A901-749F86360A18}"/>
    <cellStyle name="Percent 2" xfId="2" xr:uid="{AC036288-D85C-4849-B059-0AF6B270E214}"/>
  </cellStyles>
  <dxfs count="12">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110</xdr:row>
      <xdr:rowOff>1</xdr:rowOff>
    </xdr:from>
    <xdr:to>
      <xdr:col>5</xdr:col>
      <xdr:colOff>1352551</xdr:colOff>
      <xdr:row>124</xdr:row>
      <xdr:rowOff>87666</xdr:rowOff>
    </xdr:to>
    <xdr:pic>
      <xdr:nvPicPr>
        <xdr:cNvPr id="5" name="Picture 4">
          <a:extLst>
            <a:ext uri="{FF2B5EF4-FFF2-40B4-BE49-F238E27FC236}">
              <a16:creationId xmlns:a16="http://schemas.microsoft.com/office/drawing/2014/main" id="{9F2445A6-7C05-1EF6-7ECD-BEDD1C399186}"/>
            </a:ext>
          </a:extLst>
        </xdr:cNvPr>
        <xdr:cNvPicPr>
          <a:picLocks noChangeAspect="1"/>
        </xdr:cNvPicPr>
      </xdr:nvPicPr>
      <xdr:blipFill>
        <a:blip xmlns:r="http://schemas.openxmlformats.org/officeDocument/2006/relationships" r:embed="rId1"/>
        <a:stretch>
          <a:fillRect/>
        </a:stretch>
      </xdr:blipFill>
      <xdr:spPr>
        <a:xfrm>
          <a:off x="295276" y="22707601"/>
          <a:ext cx="4991100" cy="2840390"/>
        </a:xfrm>
        <a:prstGeom prst="rect">
          <a:avLst/>
        </a:prstGeom>
      </xdr:spPr>
    </xdr:pic>
    <xdr:clientData/>
  </xdr:twoCellAnchor>
  <xdr:twoCellAnchor editAs="oneCell">
    <xdr:from>
      <xdr:col>1</xdr:col>
      <xdr:colOff>1</xdr:colOff>
      <xdr:row>126</xdr:row>
      <xdr:rowOff>0</xdr:rowOff>
    </xdr:from>
    <xdr:to>
      <xdr:col>5</xdr:col>
      <xdr:colOff>1352551</xdr:colOff>
      <xdr:row>150</xdr:row>
      <xdr:rowOff>139814</xdr:rowOff>
    </xdr:to>
    <xdr:pic>
      <xdr:nvPicPr>
        <xdr:cNvPr id="6" name="Picture 5">
          <a:extLst>
            <a:ext uri="{FF2B5EF4-FFF2-40B4-BE49-F238E27FC236}">
              <a16:creationId xmlns:a16="http://schemas.microsoft.com/office/drawing/2014/main" id="{EB4DBC9B-DFB1-3286-F8F9-E01FC0122FEF}"/>
            </a:ext>
          </a:extLst>
        </xdr:cNvPr>
        <xdr:cNvPicPr>
          <a:picLocks noChangeAspect="1"/>
        </xdr:cNvPicPr>
      </xdr:nvPicPr>
      <xdr:blipFill>
        <a:blip xmlns:r="http://schemas.openxmlformats.org/officeDocument/2006/relationships" r:embed="rId2"/>
        <a:stretch>
          <a:fillRect/>
        </a:stretch>
      </xdr:blipFill>
      <xdr:spPr>
        <a:xfrm>
          <a:off x="295276" y="25841325"/>
          <a:ext cx="4991100" cy="4711814"/>
        </a:xfrm>
        <a:prstGeom prst="rect">
          <a:avLst/>
        </a:prstGeom>
      </xdr:spPr>
    </xdr:pic>
    <xdr:clientData/>
  </xdr:twoCellAnchor>
  <xdr:twoCellAnchor editAs="oneCell">
    <xdr:from>
      <xdr:col>1</xdr:col>
      <xdr:colOff>0</xdr:colOff>
      <xdr:row>153</xdr:row>
      <xdr:rowOff>0</xdr:rowOff>
    </xdr:from>
    <xdr:to>
      <xdr:col>10</xdr:col>
      <xdr:colOff>500581</xdr:colOff>
      <xdr:row>166</xdr:row>
      <xdr:rowOff>123825</xdr:rowOff>
    </xdr:to>
    <xdr:pic>
      <xdr:nvPicPr>
        <xdr:cNvPr id="7" name="Picture 6">
          <a:extLst>
            <a:ext uri="{FF2B5EF4-FFF2-40B4-BE49-F238E27FC236}">
              <a16:creationId xmlns:a16="http://schemas.microsoft.com/office/drawing/2014/main" id="{5AA09B38-06D5-E749-5485-045866C10BD2}"/>
            </a:ext>
          </a:extLst>
        </xdr:cNvPr>
        <xdr:cNvPicPr>
          <a:picLocks noChangeAspect="1"/>
        </xdr:cNvPicPr>
      </xdr:nvPicPr>
      <xdr:blipFill>
        <a:blip xmlns:r="http://schemas.openxmlformats.org/officeDocument/2006/relationships" r:embed="rId3"/>
        <a:stretch>
          <a:fillRect/>
        </a:stretch>
      </xdr:blipFill>
      <xdr:spPr>
        <a:xfrm>
          <a:off x="295275" y="30984825"/>
          <a:ext cx="8272981" cy="2600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98A29-B21A-44CC-A703-7DC21D50BA22}">
  <dimension ref="A1:AC139"/>
  <sheetViews>
    <sheetView tabSelected="1" zoomScaleNormal="100" workbookViewId="0">
      <selection activeCell="C94" sqref="C94:L94"/>
    </sheetView>
  </sheetViews>
  <sheetFormatPr defaultRowHeight="15" x14ac:dyDescent="0.25"/>
  <cols>
    <col min="1" max="1" width="4.42578125" style="12" customWidth="1"/>
    <col min="2" max="2" width="22.7109375" style="12" customWidth="1"/>
    <col min="3" max="3" width="12.7109375" style="12" customWidth="1"/>
    <col min="4" max="4" width="10" style="12" customWidth="1"/>
    <col min="5" max="5" width="9.140625" style="12"/>
    <col min="6" max="6" width="22.28515625" style="12" customWidth="1"/>
    <col min="7" max="7" width="12.140625" style="12" customWidth="1"/>
    <col min="8" max="8" width="10.42578125" style="12" customWidth="1"/>
    <col min="9" max="12" width="8.5703125" style="12" customWidth="1"/>
    <col min="13" max="13" width="2.7109375" style="12" customWidth="1"/>
    <col min="14" max="14" width="22" style="12" customWidth="1"/>
    <col min="15" max="15" width="7.42578125" style="12" customWidth="1"/>
    <col min="16" max="17" width="8.5703125" style="12" customWidth="1"/>
    <col min="18" max="18" width="8.85546875" style="12" customWidth="1"/>
    <col min="19" max="19" width="10" style="12" customWidth="1"/>
    <col min="20" max="20" width="9" style="12" customWidth="1"/>
    <col min="21" max="24" width="9.140625" style="12" customWidth="1"/>
    <col min="25" max="25" width="8.28515625" style="12" customWidth="1"/>
    <col min="26" max="26" width="9.5703125" style="12" customWidth="1"/>
    <col min="27" max="27" width="9" style="12" customWidth="1"/>
    <col min="28" max="28" width="10.85546875" style="12" customWidth="1"/>
    <col min="29" max="29" width="12" style="12" customWidth="1"/>
    <col min="30" max="16384" width="9.140625" style="12"/>
  </cols>
  <sheetData>
    <row r="1" spans="2:29" ht="15.75" x14ac:dyDescent="0.25">
      <c r="B1" s="4" t="s">
        <v>0</v>
      </c>
      <c r="C1" s="5">
        <v>99</v>
      </c>
      <c r="D1" s="6" t="s">
        <v>1</v>
      </c>
      <c r="E1" s="7"/>
      <c r="F1" s="8">
        <v>45848</v>
      </c>
      <c r="G1" s="9" t="s">
        <v>2</v>
      </c>
      <c r="H1" s="10">
        <v>36</v>
      </c>
      <c r="I1" s="11"/>
      <c r="J1" s="11"/>
      <c r="K1" s="11"/>
      <c r="L1" s="11"/>
      <c r="N1" s="13" t="s">
        <v>3</v>
      </c>
      <c r="O1" s="14"/>
      <c r="P1" s="15" t="s">
        <v>4</v>
      </c>
      <c r="Q1" s="15" t="s">
        <v>5</v>
      </c>
      <c r="R1" s="15" t="s">
        <v>6</v>
      </c>
      <c r="S1" s="15" t="s">
        <v>7</v>
      </c>
      <c r="T1" s="15" t="s">
        <v>8</v>
      </c>
      <c r="U1" s="16" t="s">
        <v>9</v>
      </c>
      <c r="V1" s="16" t="s">
        <v>10</v>
      </c>
      <c r="W1" s="15" t="s">
        <v>11</v>
      </c>
      <c r="X1" s="16" t="s">
        <v>12</v>
      </c>
      <c r="Y1" s="14"/>
      <c r="Z1" s="14"/>
      <c r="AA1" s="14"/>
      <c r="AB1" s="14"/>
      <c r="AC1" s="14"/>
    </row>
    <row r="2" spans="2:29" ht="24" customHeight="1" x14ac:dyDescent="0.25">
      <c r="C2" s="17"/>
      <c r="D2" s="11"/>
      <c r="E2" s="18"/>
      <c r="F2" s="17"/>
      <c r="G2" s="17"/>
      <c r="H2" s="17"/>
      <c r="I2" s="11"/>
      <c r="J2" s="11"/>
      <c r="K2" s="11"/>
      <c r="L2" s="11"/>
      <c r="N2" s="19" t="s">
        <v>57</v>
      </c>
      <c r="O2" s="5"/>
      <c r="P2" s="20" t="s">
        <v>13</v>
      </c>
      <c r="Q2" s="20" t="s">
        <v>13</v>
      </c>
      <c r="R2" s="20" t="s">
        <v>13</v>
      </c>
      <c r="S2" s="20" t="s">
        <v>13</v>
      </c>
      <c r="T2" s="20" t="s">
        <v>13</v>
      </c>
      <c r="U2" s="21" t="s">
        <v>13</v>
      </c>
      <c r="V2" s="21" t="s">
        <v>13</v>
      </c>
      <c r="W2" s="20" t="s">
        <v>13</v>
      </c>
      <c r="X2" s="21" t="s">
        <v>13</v>
      </c>
      <c r="Y2" s="14"/>
      <c r="Z2" s="22" t="s">
        <v>14</v>
      </c>
      <c r="AA2" s="14"/>
      <c r="AB2" s="23" t="s">
        <v>15</v>
      </c>
      <c r="AC2" s="14"/>
    </row>
    <row r="3" spans="2:29" ht="18.75" customHeight="1" x14ac:dyDescent="0.25">
      <c r="B3" s="24" t="s">
        <v>16</v>
      </c>
      <c r="C3" s="24"/>
      <c r="D3" s="25" t="s">
        <v>17</v>
      </c>
      <c r="E3" s="26" t="s">
        <v>15</v>
      </c>
      <c r="F3" s="24" t="s">
        <v>18</v>
      </c>
      <c r="G3" s="24"/>
      <c r="H3" s="25" t="s">
        <v>17</v>
      </c>
      <c r="I3" s="27" t="s">
        <v>15</v>
      </c>
      <c r="J3" s="11"/>
      <c r="K3" s="11"/>
      <c r="L3" s="11"/>
      <c r="N3" s="28" t="s">
        <v>19</v>
      </c>
      <c r="O3" s="19" t="s">
        <v>20</v>
      </c>
      <c r="P3" s="29">
        <v>4</v>
      </c>
      <c r="Q3" s="29">
        <v>4</v>
      </c>
      <c r="R3" s="29">
        <v>4</v>
      </c>
      <c r="S3" s="29">
        <v>3</v>
      </c>
      <c r="T3" s="29">
        <v>4</v>
      </c>
      <c r="U3" s="30">
        <v>5</v>
      </c>
      <c r="V3" s="30">
        <v>4</v>
      </c>
      <c r="W3" s="29">
        <v>3</v>
      </c>
      <c r="X3" s="30">
        <v>5</v>
      </c>
      <c r="Y3" s="22" t="s">
        <v>21</v>
      </c>
      <c r="Z3" s="31" t="s">
        <v>22</v>
      </c>
      <c r="AA3" s="32" t="s">
        <v>15</v>
      </c>
      <c r="AB3" s="31" t="s">
        <v>23</v>
      </c>
      <c r="AC3" s="33" t="s">
        <v>24</v>
      </c>
    </row>
    <row r="4" spans="2:29" ht="18.75" customHeight="1" x14ac:dyDescent="0.25">
      <c r="B4" s="34" t="s">
        <v>25</v>
      </c>
      <c r="C4" s="34" t="s">
        <v>26</v>
      </c>
      <c r="D4" s="35" t="s">
        <v>27</v>
      </c>
      <c r="E4" s="36" t="s">
        <v>28</v>
      </c>
      <c r="F4" s="34" t="s">
        <v>29</v>
      </c>
      <c r="G4" s="34" t="s">
        <v>26</v>
      </c>
      <c r="H4" s="35" t="s">
        <v>27</v>
      </c>
      <c r="I4" s="37" t="s">
        <v>28</v>
      </c>
      <c r="J4" s="11"/>
      <c r="K4" s="11"/>
      <c r="L4" s="11"/>
      <c r="N4" s="38" t="s">
        <v>30</v>
      </c>
      <c r="O4" s="39">
        <v>8</v>
      </c>
      <c r="P4" s="40">
        <v>7</v>
      </c>
      <c r="Q4" s="40">
        <v>5</v>
      </c>
      <c r="R4" s="40">
        <v>7</v>
      </c>
      <c r="S4" s="40">
        <v>3</v>
      </c>
      <c r="T4" s="40">
        <v>7</v>
      </c>
      <c r="U4" s="40">
        <v>6</v>
      </c>
      <c r="V4" s="40">
        <v>5</v>
      </c>
      <c r="W4" s="40">
        <v>6</v>
      </c>
      <c r="X4" s="40">
        <v>8</v>
      </c>
      <c r="Y4" s="41">
        <f t="shared" ref="Y4:Y35" si="0">IF(P4&gt;1,SUM(P4:X4),"")</f>
        <v>54</v>
      </c>
      <c r="Z4" s="41">
        <f t="shared" ref="Z4:Z10" si="1">IF(AB4="TBD","TBD",ROUND(AB4,0))</f>
        <v>15</v>
      </c>
      <c r="AA4" s="41">
        <f t="shared" ref="AA4:AA35" si="2">IF(P4&gt;0,SUM(Y4-Z4)," ")</f>
        <v>39</v>
      </c>
      <c r="AB4" s="42">
        <v>14.600000000000001</v>
      </c>
      <c r="AC4" s="43">
        <v>15.200000000000003</v>
      </c>
    </row>
    <row r="5" spans="2:29" ht="15.75" x14ac:dyDescent="0.25">
      <c r="B5" s="44" t="s">
        <v>31</v>
      </c>
      <c r="C5" s="45">
        <f t="shared" ref="C5:C13" si="3">INDEX($Y$4:$Y$103,MATCH(B5,$N$4:$N$103,0))</f>
        <v>48</v>
      </c>
      <c r="D5" s="45">
        <f t="shared" ref="D5:D13" si="4">INDEX($Z$4:$Z$103,MATCH(B5,$N$4:$N$103,0))</f>
        <v>15</v>
      </c>
      <c r="E5" s="45">
        <f t="shared" ref="E5:E13" si="5">INDEX($AA$4:$AA$103,MATCH(B5,$N$4:$N$103,0))</f>
        <v>33</v>
      </c>
      <c r="F5" s="44" t="s">
        <v>32</v>
      </c>
      <c r="G5" s="45">
        <f t="shared" ref="G5:G15" si="6">INDEX($Y$4:$Y$103,MATCH(F5,$N$4:$N$103,0))</f>
        <v>39</v>
      </c>
      <c r="H5" s="45">
        <f t="shared" ref="H5:H15" si="7">INDEX($Z$4:$Z$103,MATCH(F5,$N$4:$N$103,0))</f>
        <v>6</v>
      </c>
      <c r="I5" s="45">
        <f t="shared" ref="I5:I15" si="8">INDEX($AA$4:$AA$103,MATCH(F5,$N$4:$N$103,0))</f>
        <v>33</v>
      </c>
      <c r="J5" s="11"/>
      <c r="K5" s="11"/>
      <c r="L5" s="11"/>
      <c r="N5" s="38" t="s">
        <v>33</v>
      </c>
      <c r="O5" s="39">
        <v>5</v>
      </c>
      <c r="P5" s="40">
        <v>5</v>
      </c>
      <c r="Q5" s="40">
        <v>6</v>
      </c>
      <c r="R5" s="40">
        <v>4</v>
      </c>
      <c r="S5" s="40">
        <v>4</v>
      </c>
      <c r="T5" s="40">
        <v>5</v>
      </c>
      <c r="U5" s="40">
        <v>7</v>
      </c>
      <c r="V5" s="40">
        <v>5</v>
      </c>
      <c r="W5" s="40">
        <v>3</v>
      </c>
      <c r="X5" s="40">
        <v>7</v>
      </c>
      <c r="Y5" s="41">
        <f t="shared" si="0"/>
        <v>46</v>
      </c>
      <c r="Z5" s="41">
        <f t="shared" si="1"/>
        <v>9</v>
      </c>
      <c r="AA5" s="41">
        <f t="shared" si="2"/>
        <v>37</v>
      </c>
      <c r="AB5" s="42">
        <v>8.8916666666666657</v>
      </c>
      <c r="AC5" s="43">
        <v>8.1416666666666657</v>
      </c>
    </row>
    <row r="6" spans="2:29" ht="15.75" x14ac:dyDescent="0.25">
      <c r="B6" s="44" t="s">
        <v>34</v>
      </c>
      <c r="C6" s="45">
        <f t="shared" si="3"/>
        <v>35</v>
      </c>
      <c r="D6" s="45">
        <f t="shared" si="4"/>
        <v>1</v>
      </c>
      <c r="E6" s="45">
        <f t="shared" si="5"/>
        <v>34</v>
      </c>
      <c r="F6" s="44" t="s">
        <v>35</v>
      </c>
      <c r="G6" s="45">
        <f t="shared" si="6"/>
        <v>43</v>
      </c>
      <c r="H6" s="45">
        <f t="shared" si="7"/>
        <v>10</v>
      </c>
      <c r="I6" s="45">
        <f t="shared" si="8"/>
        <v>33</v>
      </c>
      <c r="J6" s="11"/>
      <c r="K6" s="11"/>
      <c r="L6" s="11"/>
      <c r="N6" s="46" t="s">
        <v>36</v>
      </c>
      <c r="O6" s="39">
        <v>3</v>
      </c>
      <c r="P6" s="40">
        <v>3</v>
      </c>
      <c r="Q6" s="40">
        <v>4</v>
      </c>
      <c r="R6" s="40">
        <v>4</v>
      </c>
      <c r="S6" s="40">
        <v>4</v>
      </c>
      <c r="T6" s="40">
        <v>4</v>
      </c>
      <c r="U6" s="40">
        <v>6</v>
      </c>
      <c r="V6" s="40">
        <v>7</v>
      </c>
      <c r="W6" s="40">
        <v>4</v>
      </c>
      <c r="X6" s="40">
        <v>8</v>
      </c>
      <c r="Y6" s="41">
        <f t="shared" si="0"/>
        <v>44</v>
      </c>
      <c r="Z6" s="41">
        <f t="shared" si="1"/>
        <v>11</v>
      </c>
      <c r="AA6" s="41">
        <f t="shared" si="2"/>
        <v>33</v>
      </c>
      <c r="AB6" s="42">
        <v>11.350000000000001</v>
      </c>
      <c r="AC6" s="43">
        <v>10.800000000000004</v>
      </c>
    </row>
    <row r="7" spans="2:29" ht="15.75" x14ac:dyDescent="0.25">
      <c r="B7" s="44" t="s">
        <v>37</v>
      </c>
      <c r="C7" s="45">
        <f t="shared" si="3"/>
        <v>46</v>
      </c>
      <c r="D7" s="45">
        <f t="shared" si="4"/>
        <v>10</v>
      </c>
      <c r="E7" s="45">
        <f t="shared" si="5"/>
        <v>36</v>
      </c>
      <c r="F7" s="44" t="s">
        <v>38</v>
      </c>
      <c r="G7" s="45">
        <f t="shared" si="6"/>
        <v>45</v>
      </c>
      <c r="H7" s="45">
        <f t="shared" si="7"/>
        <v>12</v>
      </c>
      <c r="I7" s="45">
        <f t="shared" si="8"/>
        <v>33</v>
      </c>
      <c r="J7" s="11"/>
      <c r="K7" s="11"/>
      <c r="L7" s="11"/>
      <c r="N7" s="38" t="s">
        <v>39</v>
      </c>
      <c r="O7" s="39">
        <v>5</v>
      </c>
      <c r="P7" s="40">
        <v>4</v>
      </c>
      <c r="Q7" s="40">
        <v>5</v>
      </c>
      <c r="R7" s="40">
        <v>5</v>
      </c>
      <c r="S7" s="40">
        <v>6</v>
      </c>
      <c r="T7" s="40">
        <v>6</v>
      </c>
      <c r="U7" s="40">
        <v>5</v>
      </c>
      <c r="V7" s="40">
        <v>7</v>
      </c>
      <c r="W7" s="40">
        <v>5</v>
      </c>
      <c r="X7" s="40">
        <v>8</v>
      </c>
      <c r="Y7" s="41">
        <f t="shared" si="0"/>
        <v>51</v>
      </c>
      <c r="Z7" s="41">
        <f t="shared" si="1"/>
        <v>19</v>
      </c>
      <c r="AA7" s="41">
        <f t="shared" si="2"/>
        <v>32</v>
      </c>
      <c r="AB7" s="42">
        <v>18.516666666666666</v>
      </c>
      <c r="AC7" s="43">
        <v>18.600000000000001</v>
      </c>
    </row>
    <row r="8" spans="2:29" ht="15.75" x14ac:dyDescent="0.25">
      <c r="B8" s="44" t="s">
        <v>40</v>
      </c>
      <c r="C8" s="45">
        <f t="shared" si="3"/>
        <v>44</v>
      </c>
      <c r="D8" s="45">
        <f t="shared" si="4"/>
        <v>7</v>
      </c>
      <c r="E8" s="45">
        <f t="shared" si="5"/>
        <v>37</v>
      </c>
      <c r="F8" s="44" t="s">
        <v>41</v>
      </c>
      <c r="G8" s="45">
        <f t="shared" si="6"/>
        <v>42</v>
      </c>
      <c r="H8" s="45">
        <f t="shared" si="7"/>
        <v>9</v>
      </c>
      <c r="I8" s="45">
        <f t="shared" si="8"/>
        <v>33</v>
      </c>
      <c r="J8" s="11"/>
      <c r="K8" s="11"/>
      <c r="L8" s="11"/>
      <c r="N8" s="38" t="s">
        <v>42</v>
      </c>
      <c r="O8" s="39">
        <v>8</v>
      </c>
      <c r="P8" s="40">
        <v>5</v>
      </c>
      <c r="Q8" s="40">
        <v>5</v>
      </c>
      <c r="R8" s="40">
        <v>4</v>
      </c>
      <c r="S8" s="40">
        <v>3</v>
      </c>
      <c r="T8" s="40">
        <v>4</v>
      </c>
      <c r="U8" s="40">
        <v>5</v>
      </c>
      <c r="V8" s="40">
        <v>5</v>
      </c>
      <c r="W8" s="40">
        <v>4</v>
      </c>
      <c r="X8" s="40">
        <v>5</v>
      </c>
      <c r="Y8" s="41">
        <f t="shared" si="0"/>
        <v>40</v>
      </c>
      <c r="Z8" s="41">
        <f t="shared" si="1"/>
        <v>3</v>
      </c>
      <c r="AA8" s="41">
        <f t="shared" si="2"/>
        <v>37</v>
      </c>
      <c r="AB8" s="42">
        <v>3</v>
      </c>
      <c r="AC8" s="43">
        <v>3</v>
      </c>
    </row>
    <row r="9" spans="2:29" ht="15.75" x14ac:dyDescent="0.25">
      <c r="B9" s="44" t="s">
        <v>43</v>
      </c>
      <c r="C9" s="45">
        <f t="shared" si="3"/>
        <v>44</v>
      </c>
      <c r="D9" s="45">
        <f t="shared" si="4"/>
        <v>7</v>
      </c>
      <c r="E9" s="45">
        <f t="shared" si="5"/>
        <v>37</v>
      </c>
      <c r="F9" s="44" t="s">
        <v>44</v>
      </c>
      <c r="G9" s="45">
        <f t="shared" si="6"/>
        <v>44</v>
      </c>
      <c r="H9" s="45">
        <f t="shared" si="7"/>
        <v>9</v>
      </c>
      <c r="I9" s="45">
        <f t="shared" si="8"/>
        <v>35</v>
      </c>
      <c r="J9" s="11"/>
      <c r="K9" s="11"/>
      <c r="L9" s="11"/>
      <c r="N9" s="38" t="s">
        <v>41</v>
      </c>
      <c r="O9" s="39">
        <v>10</v>
      </c>
      <c r="P9" s="40">
        <v>4</v>
      </c>
      <c r="Q9" s="40">
        <v>4</v>
      </c>
      <c r="R9" s="40">
        <v>5</v>
      </c>
      <c r="S9" s="40">
        <v>5</v>
      </c>
      <c r="T9" s="40">
        <v>4</v>
      </c>
      <c r="U9" s="40">
        <v>6</v>
      </c>
      <c r="V9" s="40">
        <v>4</v>
      </c>
      <c r="W9" s="40">
        <v>4</v>
      </c>
      <c r="X9" s="40">
        <v>6</v>
      </c>
      <c r="Y9" s="41">
        <f t="shared" si="0"/>
        <v>42</v>
      </c>
      <c r="Z9" s="41">
        <f t="shared" si="1"/>
        <v>9</v>
      </c>
      <c r="AA9" s="41">
        <f t="shared" si="2"/>
        <v>33</v>
      </c>
      <c r="AB9" s="42">
        <v>8.6000000000000014</v>
      </c>
      <c r="AC9" s="43">
        <v>8.2000000000000028</v>
      </c>
    </row>
    <row r="10" spans="2:29" ht="15.75" x14ac:dyDescent="0.25">
      <c r="B10" s="44" t="s">
        <v>45</v>
      </c>
      <c r="C10" s="45">
        <f t="shared" si="3"/>
        <v>46</v>
      </c>
      <c r="D10" s="45">
        <f t="shared" si="4"/>
        <v>6</v>
      </c>
      <c r="E10" s="45">
        <f t="shared" si="5"/>
        <v>40</v>
      </c>
      <c r="F10" s="44" t="s">
        <v>46</v>
      </c>
      <c r="G10" s="45">
        <f t="shared" si="6"/>
        <v>39</v>
      </c>
      <c r="H10" s="45">
        <f t="shared" si="7"/>
        <v>3</v>
      </c>
      <c r="I10" s="45">
        <f t="shared" si="8"/>
        <v>36</v>
      </c>
      <c r="J10" s="11"/>
      <c r="K10" s="11"/>
      <c r="L10" s="11"/>
      <c r="N10" s="38" t="s">
        <v>47</v>
      </c>
      <c r="O10" s="39">
        <v>8</v>
      </c>
      <c r="P10" s="40">
        <v>5</v>
      </c>
      <c r="Q10" s="40">
        <v>4</v>
      </c>
      <c r="R10" s="40">
        <v>4</v>
      </c>
      <c r="S10" s="40">
        <v>4</v>
      </c>
      <c r="T10" s="40">
        <v>7</v>
      </c>
      <c r="U10" s="40">
        <v>5</v>
      </c>
      <c r="V10" s="40">
        <v>6</v>
      </c>
      <c r="W10" s="40">
        <v>5</v>
      </c>
      <c r="X10" s="40">
        <v>6</v>
      </c>
      <c r="Y10" s="41">
        <f t="shared" si="0"/>
        <v>46</v>
      </c>
      <c r="Z10" s="41">
        <f t="shared" si="1"/>
        <v>8</v>
      </c>
      <c r="AA10" s="41">
        <f t="shared" si="2"/>
        <v>38</v>
      </c>
      <c r="AB10" s="42">
        <v>8.0500000000000043</v>
      </c>
      <c r="AC10" s="43">
        <v>8.0500000000000043</v>
      </c>
    </row>
    <row r="11" spans="2:29" ht="15.75" x14ac:dyDescent="0.25">
      <c r="B11" s="47" t="s">
        <v>48</v>
      </c>
      <c r="C11" s="39" t="str">
        <f t="shared" si="3"/>
        <v/>
      </c>
      <c r="D11" s="39">
        <f t="shared" si="4"/>
        <v>6</v>
      </c>
      <c r="E11" s="39" t="str">
        <f t="shared" si="5"/>
        <v xml:space="preserve"> </v>
      </c>
      <c r="F11" s="48" t="s">
        <v>49</v>
      </c>
      <c r="G11" s="39">
        <f t="shared" si="6"/>
        <v>52</v>
      </c>
      <c r="H11" s="39">
        <f t="shared" si="7"/>
        <v>15</v>
      </c>
      <c r="I11" s="39">
        <f t="shared" si="8"/>
        <v>37</v>
      </c>
      <c r="J11" s="11"/>
      <c r="K11" s="11"/>
      <c r="L11" s="11"/>
      <c r="N11" s="38" t="s">
        <v>53</v>
      </c>
      <c r="O11" s="39">
        <v>5</v>
      </c>
      <c r="P11" s="40">
        <v>4</v>
      </c>
      <c r="Q11" s="40">
        <v>5</v>
      </c>
      <c r="R11" s="40">
        <v>4</v>
      </c>
      <c r="S11" s="40">
        <v>3</v>
      </c>
      <c r="T11" s="40">
        <v>5</v>
      </c>
      <c r="U11" s="40">
        <v>5</v>
      </c>
      <c r="V11" s="40">
        <v>4</v>
      </c>
      <c r="W11" s="40">
        <v>4</v>
      </c>
      <c r="X11" s="40">
        <v>5</v>
      </c>
      <c r="Y11" s="41">
        <f t="shared" si="0"/>
        <v>39</v>
      </c>
      <c r="Z11" s="49">
        <f>IF(AB11="TBD","TBD",ROUND(AB11,0))-1</f>
        <v>8</v>
      </c>
      <c r="AA11" s="41">
        <f t="shared" si="2"/>
        <v>31</v>
      </c>
      <c r="AB11" s="42">
        <v>8.9799999999999969</v>
      </c>
      <c r="AC11" s="43">
        <v>6.9799999999999969</v>
      </c>
    </row>
    <row r="12" spans="2:29" ht="15.75" x14ac:dyDescent="0.25">
      <c r="B12" s="47" t="s">
        <v>51</v>
      </c>
      <c r="C12" s="39" t="str">
        <f t="shared" si="3"/>
        <v/>
      </c>
      <c r="D12" s="39">
        <f t="shared" si="4"/>
        <v>12</v>
      </c>
      <c r="E12" s="39" t="str">
        <f t="shared" si="5"/>
        <v xml:space="preserve"> </v>
      </c>
      <c r="F12" s="48" t="s">
        <v>52</v>
      </c>
      <c r="G12" s="39">
        <f t="shared" si="6"/>
        <v>49</v>
      </c>
      <c r="H12" s="39">
        <f t="shared" si="7"/>
        <v>12</v>
      </c>
      <c r="I12" s="39">
        <f t="shared" si="8"/>
        <v>37</v>
      </c>
      <c r="J12" s="11"/>
      <c r="K12" s="11"/>
      <c r="L12" s="11"/>
      <c r="N12" s="38" t="s">
        <v>56</v>
      </c>
      <c r="O12" s="39">
        <v>2</v>
      </c>
      <c r="P12" s="40">
        <v>6</v>
      </c>
      <c r="Q12" s="40">
        <v>5</v>
      </c>
      <c r="R12" s="40">
        <v>6</v>
      </c>
      <c r="S12" s="40">
        <v>4</v>
      </c>
      <c r="T12" s="40">
        <v>5</v>
      </c>
      <c r="U12" s="40">
        <v>6</v>
      </c>
      <c r="V12" s="40">
        <v>6</v>
      </c>
      <c r="W12" s="40">
        <v>4</v>
      </c>
      <c r="X12" s="40">
        <v>6</v>
      </c>
      <c r="Y12" s="41">
        <f t="shared" si="0"/>
        <v>48</v>
      </c>
      <c r="Z12" s="41">
        <f>IF(AB12="TBD","TBD",ROUND(AB12,0))</f>
        <v>17</v>
      </c>
      <c r="AA12" s="41">
        <f t="shared" si="2"/>
        <v>31</v>
      </c>
      <c r="AB12" s="42">
        <v>16.600000000000001</v>
      </c>
      <c r="AC12" s="43">
        <v>15.200000000000003</v>
      </c>
    </row>
    <row r="13" spans="2:29" ht="15.75" x14ac:dyDescent="0.25">
      <c r="B13" s="48" t="s">
        <v>54</v>
      </c>
      <c r="C13" s="39" t="str">
        <f t="shared" si="3"/>
        <v/>
      </c>
      <c r="D13" s="39">
        <f t="shared" si="4"/>
        <v>10</v>
      </c>
      <c r="E13" s="39" t="str">
        <f t="shared" si="5"/>
        <v xml:space="preserve"> </v>
      </c>
      <c r="F13" s="47" t="s">
        <v>55</v>
      </c>
      <c r="G13" s="39">
        <f t="shared" si="6"/>
        <v>44</v>
      </c>
      <c r="H13" s="39">
        <f t="shared" si="7"/>
        <v>6</v>
      </c>
      <c r="I13" s="39">
        <f t="shared" si="8"/>
        <v>38</v>
      </c>
      <c r="J13" s="11"/>
      <c r="K13" s="11"/>
      <c r="L13" s="11"/>
      <c r="N13" s="38" t="s">
        <v>59</v>
      </c>
      <c r="O13" s="39">
        <v>6</v>
      </c>
      <c r="P13" s="40">
        <v>5</v>
      </c>
      <c r="Q13" s="40">
        <v>4</v>
      </c>
      <c r="R13" s="40">
        <v>5</v>
      </c>
      <c r="S13" s="40">
        <v>2</v>
      </c>
      <c r="T13" s="40">
        <v>5</v>
      </c>
      <c r="U13" s="40">
        <v>6</v>
      </c>
      <c r="V13" s="40">
        <v>4</v>
      </c>
      <c r="W13" s="40">
        <v>4</v>
      </c>
      <c r="X13" s="40">
        <v>5</v>
      </c>
      <c r="Y13" s="41">
        <f t="shared" si="0"/>
        <v>40</v>
      </c>
      <c r="Z13" s="41">
        <f>IF(AB13="TBD","TBD",ROUND(AB13,0))</f>
        <v>7</v>
      </c>
      <c r="AA13" s="41">
        <f t="shared" si="2"/>
        <v>33</v>
      </c>
      <c r="AB13" s="42">
        <v>6.8000000000000043</v>
      </c>
      <c r="AC13" s="43">
        <v>6</v>
      </c>
    </row>
    <row r="14" spans="2:29" ht="15.75" x14ac:dyDescent="0.25">
      <c r="B14" s="48" t="s">
        <v>57</v>
      </c>
      <c r="C14" s="48" t="s">
        <v>57</v>
      </c>
      <c r="D14" s="48" t="s">
        <v>57</v>
      </c>
      <c r="E14" s="48" t="s">
        <v>57</v>
      </c>
      <c r="F14" s="47" t="s">
        <v>58</v>
      </c>
      <c r="G14" s="39">
        <f t="shared" si="6"/>
        <v>46</v>
      </c>
      <c r="H14" s="39">
        <f t="shared" si="7"/>
        <v>5</v>
      </c>
      <c r="I14" s="39">
        <f t="shared" si="8"/>
        <v>41</v>
      </c>
      <c r="J14" s="11"/>
      <c r="K14" s="11"/>
      <c r="L14" s="11"/>
      <c r="N14" s="38" t="s">
        <v>61</v>
      </c>
      <c r="O14" s="39">
        <v>4</v>
      </c>
      <c r="P14" s="40">
        <v>5</v>
      </c>
      <c r="Q14" s="40">
        <v>4</v>
      </c>
      <c r="R14" s="40">
        <v>5</v>
      </c>
      <c r="S14" s="40">
        <v>3</v>
      </c>
      <c r="T14" s="40">
        <v>4</v>
      </c>
      <c r="U14" s="40">
        <v>5</v>
      </c>
      <c r="V14" s="40">
        <v>6</v>
      </c>
      <c r="W14" s="40">
        <v>4</v>
      </c>
      <c r="X14" s="40">
        <v>5</v>
      </c>
      <c r="Y14" s="41">
        <f t="shared" si="0"/>
        <v>41</v>
      </c>
      <c r="Z14" s="50">
        <f>IF(AB14="TBD","TBD",ROUND(AB14,0))-1</f>
        <v>3</v>
      </c>
      <c r="AA14" s="41">
        <f t="shared" si="2"/>
        <v>38</v>
      </c>
      <c r="AB14" s="42">
        <v>3.8083333333333371</v>
      </c>
      <c r="AC14" s="43">
        <v>3.8083333333333371</v>
      </c>
    </row>
    <row r="15" spans="2:29" ht="15.75" customHeight="1" x14ac:dyDescent="0.25">
      <c r="B15" s="1"/>
      <c r="C15" s="39"/>
      <c r="D15" s="39"/>
      <c r="E15" s="39"/>
      <c r="F15" s="47" t="s">
        <v>60</v>
      </c>
      <c r="G15" s="39" t="str">
        <f t="shared" si="6"/>
        <v/>
      </c>
      <c r="H15" s="39">
        <f t="shared" si="7"/>
        <v>5</v>
      </c>
      <c r="I15" s="39" t="str">
        <f t="shared" si="8"/>
        <v xml:space="preserve"> </v>
      </c>
      <c r="J15" s="11"/>
      <c r="K15" s="11"/>
      <c r="L15" s="11"/>
      <c r="N15" s="38" t="s">
        <v>63</v>
      </c>
      <c r="O15" s="39">
        <v>7</v>
      </c>
      <c r="P15" s="40">
        <v>6</v>
      </c>
      <c r="Q15" s="40">
        <v>5</v>
      </c>
      <c r="R15" s="40">
        <v>6</v>
      </c>
      <c r="S15" s="40">
        <v>4</v>
      </c>
      <c r="T15" s="40">
        <v>5</v>
      </c>
      <c r="U15" s="40">
        <v>7</v>
      </c>
      <c r="V15" s="40">
        <v>5</v>
      </c>
      <c r="W15" s="40">
        <v>4</v>
      </c>
      <c r="X15" s="40">
        <v>7</v>
      </c>
      <c r="Y15" s="41">
        <f t="shared" si="0"/>
        <v>49</v>
      </c>
      <c r="Z15" s="41">
        <f t="shared" ref="Z15:Z20" si="9">IF(AB15="TBD","TBD",ROUND(AB15,0))</f>
        <v>9</v>
      </c>
      <c r="AA15" s="41">
        <f t="shared" si="2"/>
        <v>40</v>
      </c>
      <c r="AB15" s="42">
        <v>9.3083333333333371</v>
      </c>
      <c r="AC15" s="43">
        <v>10.100000000000001</v>
      </c>
    </row>
    <row r="16" spans="2:29" ht="15" customHeight="1" x14ac:dyDescent="0.25">
      <c r="B16" s="51" t="s">
        <v>62</v>
      </c>
      <c r="C16" s="52"/>
      <c r="D16" s="53">
        <f>AVERAGE(D5:D14)</f>
        <v>8.2222222222222214</v>
      </c>
      <c r="E16" s="54">
        <f>SUM(E5:E10)</f>
        <v>217</v>
      </c>
      <c r="F16" s="51" t="s">
        <v>62</v>
      </c>
      <c r="G16" s="52"/>
      <c r="H16" s="53">
        <f>AVERAGE(H5:H14)</f>
        <v>8.6999999999999993</v>
      </c>
      <c r="I16" s="55">
        <f>SUM(I5:I10)</f>
        <v>203</v>
      </c>
      <c r="J16" s="11"/>
      <c r="K16" s="11"/>
      <c r="L16" s="11"/>
      <c r="N16" s="38" t="s">
        <v>65</v>
      </c>
      <c r="O16" s="39">
        <v>7</v>
      </c>
      <c r="P16" s="40">
        <v>4</v>
      </c>
      <c r="Q16" s="40">
        <v>7</v>
      </c>
      <c r="R16" s="40">
        <v>6</v>
      </c>
      <c r="S16" s="40">
        <v>4</v>
      </c>
      <c r="T16" s="40">
        <v>4</v>
      </c>
      <c r="U16" s="40">
        <v>5</v>
      </c>
      <c r="V16" s="40">
        <v>4</v>
      </c>
      <c r="W16" s="40">
        <v>3</v>
      </c>
      <c r="X16" s="40">
        <v>8</v>
      </c>
      <c r="Y16" s="41">
        <f t="shared" si="0"/>
        <v>45</v>
      </c>
      <c r="Z16" s="41">
        <f t="shared" si="9"/>
        <v>14</v>
      </c>
      <c r="AA16" s="41">
        <f t="shared" si="2"/>
        <v>31</v>
      </c>
      <c r="AB16" s="42">
        <v>14.100000000000001</v>
      </c>
      <c r="AC16" s="43">
        <v>13.200000000000003</v>
      </c>
    </row>
    <row r="17" spans="2:29" ht="15.75" x14ac:dyDescent="0.25">
      <c r="B17" s="56" t="s">
        <v>64</v>
      </c>
      <c r="C17" s="57"/>
      <c r="D17" s="58"/>
      <c r="E17" s="39">
        <f>E16-SUM($H$1*6)</f>
        <v>1</v>
      </c>
      <c r="F17" s="56" t="s">
        <v>64</v>
      </c>
      <c r="G17" s="57"/>
      <c r="H17" s="58"/>
      <c r="I17" s="45">
        <f>I16-SUM($H$1*6)</f>
        <v>-13</v>
      </c>
      <c r="J17" s="11"/>
      <c r="K17" s="11"/>
      <c r="L17" s="11"/>
      <c r="N17" s="38" t="s">
        <v>50</v>
      </c>
      <c r="O17" s="39">
        <v>9</v>
      </c>
      <c r="P17" s="40"/>
      <c r="Q17" s="40"/>
      <c r="R17" s="40"/>
      <c r="S17" s="40"/>
      <c r="T17" s="40"/>
      <c r="U17" s="40"/>
      <c r="V17" s="40"/>
      <c r="W17" s="40"/>
      <c r="X17" s="40"/>
      <c r="Y17" s="41" t="str">
        <f t="shared" si="0"/>
        <v/>
      </c>
      <c r="Z17" s="41">
        <f t="shared" si="9"/>
        <v>11</v>
      </c>
      <c r="AA17" s="41" t="str">
        <f t="shared" si="2"/>
        <v xml:space="preserve"> </v>
      </c>
      <c r="AB17" s="42">
        <v>10.850000000000001</v>
      </c>
      <c r="AC17" s="43">
        <v>10.850000000000001</v>
      </c>
    </row>
    <row r="18" spans="2:29" ht="15" customHeight="1" x14ac:dyDescent="0.25">
      <c r="B18" s="59"/>
      <c r="C18" s="57"/>
      <c r="D18" s="58"/>
      <c r="E18" s="60"/>
      <c r="F18" s="59"/>
      <c r="G18" s="57"/>
      <c r="H18" s="58"/>
      <c r="I18" s="60"/>
      <c r="J18" s="11"/>
      <c r="K18" s="11"/>
      <c r="L18" s="11"/>
      <c r="N18" s="38" t="s">
        <v>66</v>
      </c>
      <c r="O18" s="39">
        <v>7</v>
      </c>
      <c r="P18" s="40"/>
      <c r="Q18" s="40"/>
      <c r="R18" s="40"/>
      <c r="S18" s="40"/>
      <c r="T18" s="40"/>
      <c r="U18" s="40"/>
      <c r="V18" s="40"/>
      <c r="W18" s="40"/>
      <c r="X18" s="40"/>
      <c r="Y18" s="41" t="str">
        <f t="shared" si="0"/>
        <v/>
      </c>
      <c r="Z18" s="41">
        <f t="shared" si="9"/>
        <v>7</v>
      </c>
      <c r="AA18" s="41" t="str">
        <f t="shared" si="2"/>
        <v xml:space="preserve"> </v>
      </c>
      <c r="AB18" s="42">
        <v>7.1499999999999986</v>
      </c>
      <c r="AC18" s="43">
        <v>7.1499999999999986</v>
      </c>
    </row>
    <row r="19" spans="2:29" ht="15.75" x14ac:dyDescent="0.25">
      <c r="B19" s="24" t="s">
        <v>67</v>
      </c>
      <c r="C19" s="24"/>
      <c r="D19" s="25" t="s">
        <v>17</v>
      </c>
      <c r="E19" s="26" t="s">
        <v>15</v>
      </c>
      <c r="F19" s="24" t="s">
        <v>68</v>
      </c>
      <c r="G19" s="24"/>
      <c r="H19" s="25" t="s">
        <v>17</v>
      </c>
      <c r="I19" s="27" t="s">
        <v>15</v>
      </c>
      <c r="J19" s="11"/>
      <c r="K19" s="11"/>
      <c r="L19" s="11"/>
      <c r="N19" s="61" t="s">
        <v>69</v>
      </c>
      <c r="O19" s="39">
        <v>2</v>
      </c>
      <c r="P19" s="40">
        <v>5</v>
      </c>
      <c r="Q19" s="40">
        <v>6</v>
      </c>
      <c r="R19" s="40">
        <v>4</v>
      </c>
      <c r="S19" s="40">
        <v>4</v>
      </c>
      <c r="T19" s="40">
        <v>4</v>
      </c>
      <c r="U19" s="40">
        <v>5</v>
      </c>
      <c r="V19" s="40">
        <v>7</v>
      </c>
      <c r="W19" s="40">
        <v>3</v>
      </c>
      <c r="X19" s="40">
        <v>5</v>
      </c>
      <c r="Y19" s="41">
        <f t="shared" si="0"/>
        <v>43</v>
      </c>
      <c r="Z19" s="41">
        <f t="shared" si="9"/>
        <v>5</v>
      </c>
      <c r="AA19" s="41">
        <f t="shared" si="2"/>
        <v>38</v>
      </c>
      <c r="AB19" s="42">
        <v>4.8000000000000043</v>
      </c>
      <c r="AC19" s="43">
        <v>4.8000000000000043</v>
      </c>
    </row>
    <row r="20" spans="2:29" ht="15.75" x14ac:dyDescent="0.25">
      <c r="B20" s="34" t="s">
        <v>70</v>
      </c>
      <c r="C20" s="34" t="s">
        <v>26</v>
      </c>
      <c r="D20" s="35" t="s">
        <v>27</v>
      </c>
      <c r="E20" s="36" t="s">
        <v>28</v>
      </c>
      <c r="F20" s="34" t="s">
        <v>71</v>
      </c>
      <c r="G20" s="34" t="s">
        <v>26</v>
      </c>
      <c r="H20" s="35" t="s">
        <v>27</v>
      </c>
      <c r="I20" s="37" t="s">
        <v>28</v>
      </c>
      <c r="J20" s="11"/>
      <c r="K20" s="11"/>
      <c r="L20" s="11"/>
      <c r="N20" s="61" t="s">
        <v>72</v>
      </c>
      <c r="O20" s="39">
        <v>5</v>
      </c>
      <c r="P20" s="40">
        <v>6</v>
      </c>
      <c r="Q20" s="40">
        <v>6</v>
      </c>
      <c r="R20" s="40">
        <v>7</v>
      </c>
      <c r="S20" s="40">
        <v>4</v>
      </c>
      <c r="T20" s="40">
        <v>7</v>
      </c>
      <c r="U20" s="40">
        <v>8</v>
      </c>
      <c r="V20" s="40">
        <v>7</v>
      </c>
      <c r="W20" s="40">
        <v>5</v>
      </c>
      <c r="X20" s="40">
        <v>5</v>
      </c>
      <c r="Y20" s="41">
        <f t="shared" si="0"/>
        <v>55</v>
      </c>
      <c r="Z20" s="41">
        <f t="shared" si="9"/>
        <v>13</v>
      </c>
      <c r="AA20" s="41">
        <f t="shared" si="2"/>
        <v>42</v>
      </c>
      <c r="AB20" s="42">
        <v>13.399999999999999</v>
      </c>
      <c r="AC20" s="43">
        <v>13.399999999999999</v>
      </c>
    </row>
    <row r="21" spans="2:29" ht="15.75" x14ac:dyDescent="0.25">
      <c r="B21" s="170" t="s">
        <v>73</v>
      </c>
      <c r="C21" s="171">
        <f>INDEX($Y$4:$Y$103,MATCH(B21,$N$4:$N$103,0))</f>
        <v>41</v>
      </c>
      <c r="D21" s="171">
        <f>INDEX($Z$4:$Z$103,MATCH(B21,$N$4:$N$103,0))</f>
        <v>8</v>
      </c>
      <c r="E21" s="171">
        <f>INDEX($AA$4:$AA$103,MATCH(B21,$N$4:$N$103,0))</f>
        <v>33</v>
      </c>
      <c r="F21" s="170" t="s">
        <v>65</v>
      </c>
      <c r="G21" s="171">
        <f t="shared" ref="G21:G30" si="10">INDEX($Y$4:$Y$103,MATCH(F21,$N$4:$N$103,0))</f>
        <v>45</v>
      </c>
      <c r="H21" s="171">
        <f t="shared" ref="H21:H30" si="11">INDEX($Z$4:$Z$103,MATCH(F21,$N$4:$N$103,0))</f>
        <v>14</v>
      </c>
      <c r="I21" s="171">
        <f t="shared" ref="I21:I30" si="12">INDEX($AA$4:$AA$103,MATCH(F21,$N$4:$N$103,0))</f>
        <v>31</v>
      </c>
      <c r="J21" s="11"/>
      <c r="K21" s="11"/>
      <c r="L21" s="11"/>
      <c r="N21" s="38" t="s">
        <v>74</v>
      </c>
      <c r="O21" s="39">
        <v>9</v>
      </c>
      <c r="P21" s="40">
        <v>4</v>
      </c>
      <c r="Q21" s="40">
        <v>4</v>
      </c>
      <c r="R21" s="40">
        <v>5</v>
      </c>
      <c r="S21" s="40">
        <v>2</v>
      </c>
      <c r="T21" s="40">
        <v>4</v>
      </c>
      <c r="U21" s="40">
        <v>5</v>
      </c>
      <c r="V21" s="40">
        <v>4</v>
      </c>
      <c r="W21" s="40">
        <v>2</v>
      </c>
      <c r="X21" s="40">
        <v>5</v>
      </c>
      <c r="Y21" s="41">
        <f t="shared" si="0"/>
        <v>35</v>
      </c>
      <c r="Z21" s="49">
        <f>IF(AB21="TBD","TBD",ROUND(AB21,0))-2</f>
        <v>4</v>
      </c>
      <c r="AA21" s="41">
        <f t="shared" si="2"/>
        <v>31</v>
      </c>
      <c r="AB21" s="42">
        <v>5.5166666666666657</v>
      </c>
      <c r="AC21" s="43">
        <v>4.6000000000000014</v>
      </c>
    </row>
    <row r="22" spans="2:29" ht="15.75" x14ac:dyDescent="0.25">
      <c r="B22" s="170" t="s">
        <v>75</v>
      </c>
      <c r="C22" s="171">
        <f>INDEX($Y$4:$Y$103,MATCH(B22,$N$4:$N$103,0))</f>
        <v>40</v>
      </c>
      <c r="D22" s="171">
        <f>INDEX($Z$4:$Z$103,MATCH(B22,$N$4:$N$103,0))</f>
        <v>7</v>
      </c>
      <c r="E22" s="171">
        <f>INDEX($AA$4:$AA$103,MATCH(B22,$N$4:$N$103,0))</f>
        <v>33</v>
      </c>
      <c r="F22" s="170" t="s">
        <v>76</v>
      </c>
      <c r="G22" s="171">
        <f t="shared" si="10"/>
        <v>38</v>
      </c>
      <c r="H22" s="171">
        <f t="shared" si="11"/>
        <v>4</v>
      </c>
      <c r="I22" s="171">
        <f t="shared" si="12"/>
        <v>34</v>
      </c>
      <c r="J22" s="11"/>
      <c r="K22" s="11"/>
      <c r="L22" s="11"/>
      <c r="N22" s="38" t="s">
        <v>37</v>
      </c>
      <c r="O22" s="39">
        <v>1</v>
      </c>
      <c r="P22" s="40">
        <v>6</v>
      </c>
      <c r="Q22" s="40">
        <v>4</v>
      </c>
      <c r="R22" s="40">
        <v>6</v>
      </c>
      <c r="S22" s="40">
        <v>4</v>
      </c>
      <c r="T22" s="40">
        <v>5</v>
      </c>
      <c r="U22" s="40">
        <v>6</v>
      </c>
      <c r="V22" s="40">
        <v>5</v>
      </c>
      <c r="W22" s="40">
        <v>5</v>
      </c>
      <c r="X22" s="40">
        <v>5</v>
      </c>
      <c r="Y22" s="41">
        <f t="shared" si="0"/>
        <v>46</v>
      </c>
      <c r="Z22" s="41">
        <f t="shared" ref="Z22:Z53" si="13">IF(AB22="TBD","TBD",ROUND(AB22,0))</f>
        <v>10</v>
      </c>
      <c r="AA22" s="41">
        <f t="shared" si="2"/>
        <v>36</v>
      </c>
      <c r="AB22" s="42">
        <v>10.399999999999999</v>
      </c>
      <c r="AC22" s="43">
        <v>10</v>
      </c>
    </row>
    <row r="23" spans="2:29" ht="15.75" x14ac:dyDescent="0.25">
      <c r="B23" s="172" t="s">
        <v>90</v>
      </c>
      <c r="C23" s="171">
        <f>INDEX($Y$4:$Y$103,MATCH(B23,$N$4:$N$103,0))</f>
        <v>48</v>
      </c>
      <c r="D23" s="171">
        <f>INDEX($Z$4:$Z$103,MATCH(B23,$N$4:$N$103,0))</f>
        <v>15</v>
      </c>
      <c r="E23" s="171">
        <f>INDEX($AA$4:$AA$103,MATCH(B23,$N$4:$N$103,0))</f>
        <v>33</v>
      </c>
      <c r="F23" s="170" t="s">
        <v>78</v>
      </c>
      <c r="G23" s="171">
        <f t="shared" si="10"/>
        <v>45</v>
      </c>
      <c r="H23" s="171">
        <f t="shared" si="11"/>
        <v>11</v>
      </c>
      <c r="I23" s="171">
        <f t="shared" si="12"/>
        <v>34</v>
      </c>
      <c r="J23" s="11"/>
      <c r="K23" s="11"/>
      <c r="L23" s="11"/>
      <c r="N23" s="38" t="s">
        <v>79</v>
      </c>
      <c r="O23" s="39">
        <v>4</v>
      </c>
      <c r="P23" s="40"/>
      <c r="Q23" s="40"/>
      <c r="R23" s="40"/>
      <c r="S23" s="40"/>
      <c r="T23" s="40"/>
      <c r="U23" s="40"/>
      <c r="V23" s="40"/>
      <c r="W23" s="40"/>
      <c r="X23" s="40"/>
      <c r="Y23" s="41" t="str">
        <f t="shared" si="0"/>
        <v/>
      </c>
      <c r="Z23" s="41">
        <f t="shared" si="13"/>
        <v>5</v>
      </c>
      <c r="AA23" s="41" t="str">
        <f t="shared" si="2"/>
        <v xml:space="preserve"> </v>
      </c>
      <c r="AB23" s="42">
        <v>5.3999999999999986</v>
      </c>
      <c r="AC23" s="43">
        <v>5.3999999999999986</v>
      </c>
    </row>
    <row r="24" spans="2:29" ht="15.75" x14ac:dyDescent="0.25">
      <c r="B24" s="170" t="s">
        <v>77</v>
      </c>
      <c r="C24" s="171">
        <f>INDEX($Y$4:$Y$103,MATCH(B24,$N$4:$N$103,0))</f>
        <v>37</v>
      </c>
      <c r="D24" s="171">
        <f>INDEX($Z$4:$Z$103,MATCH(B24,$N$4:$N$103,0))</f>
        <v>2</v>
      </c>
      <c r="E24" s="171">
        <f>INDEX($AA$4:$AA$103,MATCH(B24,$N$4:$N$103,0))</f>
        <v>35</v>
      </c>
      <c r="F24" s="170" t="s">
        <v>80</v>
      </c>
      <c r="G24" s="171">
        <f t="shared" si="10"/>
        <v>56</v>
      </c>
      <c r="H24" s="171">
        <f t="shared" si="11"/>
        <v>20</v>
      </c>
      <c r="I24" s="171">
        <f t="shared" si="12"/>
        <v>36</v>
      </c>
      <c r="J24" s="11"/>
      <c r="K24" s="11"/>
      <c r="L24" s="11"/>
      <c r="N24" s="38" t="s">
        <v>81</v>
      </c>
      <c r="O24" s="39">
        <v>2</v>
      </c>
      <c r="P24" s="40">
        <v>4</v>
      </c>
      <c r="Q24" s="40">
        <v>4</v>
      </c>
      <c r="R24" s="40">
        <v>4</v>
      </c>
      <c r="S24" s="40">
        <v>4</v>
      </c>
      <c r="T24" s="40">
        <v>4</v>
      </c>
      <c r="U24" s="40">
        <v>4</v>
      </c>
      <c r="V24" s="40">
        <v>5</v>
      </c>
      <c r="W24" s="40">
        <v>4</v>
      </c>
      <c r="X24" s="40">
        <v>5</v>
      </c>
      <c r="Y24" s="41">
        <f t="shared" si="0"/>
        <v>38</v>
      </c>
      <c r="Z24" s="41">
        <f t="shared" si="13"/>
        <v>7</v>
      </c>
      <c r="AA24" s="41">
        <f t="shared" si="2"/>
        <v>31</v>
      </c>
      <c r="AB24" s="42">
        <v>6.8000000000000043</v>
      </c>
      <c r="AC24" s="43">
        <v>5.3999999999999986</v>
      </c>
    </row>
    <row r="25" spans="2:29" ht="15.75" x14ac:dyDescent="0.25">
      <c r="B25" s="170" t="s">
        <v>61</v>
      </c>
      <c r="C25" s="171">
        <f>INDEX($Y$4:$Y$103,MATCH(B25,$N$4:$N$103,0))</f>
        <v>41</v>
      </c>
      <c r="D25" s="171">
        <f>INDEX($Z$4:$Z$103,MATCH(B25,$N$4:$N$103,0))</f>
        <v>3</v>
      </c>
      <c r="E25" s="171">
        <f>INDEX($AA$4:$AA$103,MATCH(B25,$N$4:$N$103,0))</f>
        <v>38</v>
      </c>
      <c r="F25" s="170" t="s">
        <v>63</v>
      </c>
      <c r="G25" s="171">
        <f t="shared" si="10"/>
        <v>49</v>
      </c>
      <c r="H25" s="171">
        <f t="shared" si="11"/>
        <v>9</v>
      </c>
      <c r="I25" s="171">
        <f t="shared" si="12"/>
        <v>40</v>
      </c>
      <c r="J25" s="11"/>
      <c r="K25" s="11"/>
      <c r="L25" s="11"/>
      <c r="N25" s="38" t="s">
        <v>83</v>
      </c>
      <c r="O25" s="39">
        <v>2</v>
      </c>
      <c r="P25" s="40">
        <v>4</v>
      </c>
      <c r="Q25" s="40">
        <v>5</v>
      </c>
      <c r="R25" s="40">
        <v>5</v>
      </c>
      <c r="S25" s="40">
        <v>4</v>
      </c>
      <c r="T25" s="40">
        <v>4</v>
      </c>
      <c r="U25" s="40">
        <v>4</v>
      </c>
      <c r="V25" s="40">
        <v>5</v>
      </c>
      <c r="W25" s="40">
        <v>4</v>
      </c>
      <c r="X25" s="40">
        <v>6</v>
      </c>
      <c r="Y25" s="41">
        <f t="shared" si="0"/>
        <v>41</v>
      </c>
      <c r="Z25" s="41">
        <f t="shared" si="13"/>
        <v>6</v>
      </c>
      <c r="AA25" s="41">
        <f t="shared" si="2"/>
        <v>35</v>
      </c>
      <c r="AB25" s="42">
        <v>6.1000000000000014</v>
      </c>
      <c r="AC25" s="43">
        <v>6</v>
      </c>
    </row>
    <row r="26" spans="2:29" ht="15.75" x14ac:dyDescent="0.25">
      <c r="B26" s="170" t="s">
        <v>82</v>
      </c>
      <c r="C26" s="171">
        <f>INDEX($Y$4:$Y$103,MATCH(B26,$N$4:$N$103,0))</f>
        <v>50</v>
      </c>
      <c r="D26" s="171">
        <f>INDEX($Z$4:$Z$103,MATCH(B26,$N$4:$N$103,0))</f>
        <v>10</v>
      </c>
      <c r="E26" s="171">
        <f>INDEX($AA$4:$AA$103,MATCH(B26,$N$4:$N$103,0))</f>
        <v>40</v>
      </c>
      <c r="F26" s="170" t="s">
        <v>84</v>
      </c>
      <c r="G26" s="171">
        <f t="shared" si="10"/>
        <v>48</v>
      </c>
      <c r="H26" s="171">
        <f t="shared" si="11"/>
        <v>5</v>
      </c>
      <c r="I26" s="171">
        <f t="shared" si="12"/>
        <v>43</v>
      </c>
      <c r="J26" s="11"/>
      <c r="K26" s="11"/>
      <c r="L26" s="11"/>
      <c r="N26" s="38" t="s">
        <v>82</v>
      </c>
      <c r="O26" s="39">
        <v>4</v>
      </c>
      <c r="P26" s="40">
        <v>5</v>
      </c>
      <c r="Q26" s="40">
        <v>6</v>
      </c>
      <c r="R26" s="40">
        <v>5</v>
      </c>
      <c r="S26" s="40">
        <v>4</v>
      </c>
      <c r="T26" s="40">
        <v>5</v>
      </c>
      <c r="U26" s="40">
        <v>6</v>
      </c>
      <c r="V26" s="40">
        <v>6</v>
      </c>
      <c r="W26" s="40">
        <v>6</v>
      </c>
      <c r="X26" s="40">
        <v>7</v>
      </c>
      <c r="Y26" s="41">
        <f t="shared" si="0"/>
        <v>50</v>
      </c>
      <c r="Z26" s="41">
        <f t="shared" si="13"/>
        <v>10</v>
      </c>
      <c r="AA26" s="41">
        <f t="shared" si="2"/>
        <v>40</v>
      </c>
      <c r="AB26" s="42">
        <v>10.225000000000001</v>
      </c>
      <c r="AC26" s="43">
        <v>10.850000000000001</v>
      </c>
    </row>
    <row r="27" spans="2:29" ht="15.75" x14ac:dyDescent="0.25">
      <c r="B27" s="47" t="s">
        <v>79</v>
      </c>
      <c r="C27" s="39" t="str">
        <f>INDEX($Y$4:$Y$103,MATCH(B27,$N$4:$N$103,0))</f>
        <v/>
      </c>
      <c r="D27" s="39">
        <f>INDEX($Z$4:$Z$103,MATCH(B27,$N$4:$N$103,0))</f>
        <v>5</v>
      </c>
      <c r="E27" s="39" t="str">
        <f>INDEX($AA$4:$AA$103,MATCH(B27,$N$4:$N$103,0))</f>
        <v xml:space="preserve"> </v>
      </c>
      <c r="F27" s="47" t="s">
        <v>86</v>
      </c>
      <c r="G27" s="39" t="str">
        <f t="shared" si="10"/>
        <v/>
      </c>
      <c r="H27" s="39">
        <f t="shared" si="11"/>
        <v>3</v>
      </c>
      <c r="I27" s="39" t="str">
        <f t="shared" si="12"/>
        <v xml:space="preserve"> </v>
      </c>
      <c r="J27" s="11"/>
      <c r="K27" s="11"/>
      <c r="L27" s="11"/>
      <c r="N27" s="38" t="s">
        <v>87</v>
      </c>
      <c r="O27" s="39">
        <v>3</v>
      </c>
      <c r="P27" s="40">
        <v>4</v>
      </c>
      <c r="Q27" s="40">
        <v>7</v>
      </c>
      <c r="R27" s="40">
        <v>6</v>
      </c>
      <c r="S27" s="40">
        <v>3</v>
      </c>
      <c r="T27" s="40">
        <v>5</v>
      </c>
      <c r="U27" s="40">
        <v>6</v>
      </c>
      <c r="V27" s="40">
        <v>6</v>
      </c>
      <c r="W27" s="40">
        <v>5</v>
      </c>
      <c r="X27" s="40">
        <v>8</v>
      </c>
      <c r="Y27" s="41">
        <f t="shared" si="0"/>
        <v>50</v>
      </c>
      <c r="Z27" s="41">
        <f t="shared" si="13"/>
        <v>13</v>
      </c>
      <c r="AA27" s="41">
        <f t="shared" si="2"/>
        <v>37</v>
      </c>
      <c r="AB27" s="42">
        <v>13.100000000000001</v>
      </c>
      <c r="AC27" s="43">
        <v>12.350000000000001</v>
      </c>
    </row>
    <row r="28" spans="2:29" ht="15.75" customHeight="1" x14ac:dyDescent="0.25">
      <c r="B28" s="47" t="s">
        <v>85</v>
      </c>
      <c r="C28" s="39" t="str">
        <f>INDEX($Y$4:$Y$103,MATCH(B28,$N$4:$N$103,0))</f>
        <v/>
      </c>
      <c r="D28" s="39">
        <f>INDEX($Z$4:$Z$103,MATCH(B28,$N$4:$N$103,0))</f>
        <v>10</v>
      </c>
      <c r="E28" s="39" t="str">
        <f>INDEX($AA$4:$AA$103,MATCH(B28,$N$4:$N$103,0))</f>
        <v xml:space="preserve"> </v>
      </c>
      <c r="F28" s="47" t="s">
        <v>89</v>
      </c>
      <c r="G28" s="39" t="str">
        <f t="shared" si="10"/>
        <v/>
      </c>
      <c r="H28" s="39">
        <f t="shared" si="11"/>
        <v>5</v>
      </c>
      <c r="I28" s="39" t="str">
        <f t="shared" si="12"/>
        <v xml:space="preserve"> </v>
      </c>
      <c r="J28" s="11"/>
      <c r="K28" s="11"/>
      <c r="L28" s="11"/>
      <c r="N28" s="38" t="s">
        <v>80</v>
      </c>
      <c r="O28" s="39">
        <v>7</v>
      </c>
      <c r="P28" s="40">
        <v>6</v>
      </c>
      <c r="Q28" s="40">
        <v>7</v>
      </c>
      <c r="R28" s="40">
        <v>6</v>
      </c>
      <c r="S28" s="40">
        <v>5</v>
      </c>
      <c r="T28" s="40">
        <v>5</v>
      </c>
      <c r="U28" s="40">
        <v>7</v>
      </c>
      <c r="V28" s="40">
        <v>7</v>
      </c>
      <c r="W28" s="40">
        <v>6</v>
      </c>
      <c r="X28" s="40">
        <v>7</v>
      </c>
      <c r="Y28" s="41">
        <f t="shared" si="0"/>
        <v>56</v>
      </c>
      <c r="Z28" s="41">
        <f t="shared" si="13"/>
        <v>20</v>
      </c>
      <c r="AA28" s="41">
        <f t="shared" si="2"/>
        <v>36</v>
      </c>
      <c r="AB28" s="42">
        <v>20</v>
      </c>
      <c r="AC28" s="43">
        <v>19.800000000000004</v>
      </c>
    </row>
    <row r="29" spans="2:29" ht="15.75" x14ac:dyDescent="0.25">
      <c r="B29" s="48" t="s">
        <v>88</v>
      </c>
      <c r="C29" s="39" t="str">
        <f>INDEX($Y$4:$Y$103,MATCH(B29,$N$4:$N$103,0))</f>
        <v/>
      </c>
      <c r="D29" s="39">
        <f>INDEX($Z$4:$Z$103,MATCH(B29,$N$4:$N$103,0))</f>
        <v>13</v>
      </c>
      <c r="E29" s="39" t="str">
        <f>INDEX($AA$4:$AA$103,MATCH(B29,$N$4:$N$103,0))</f>
        <v xml:space="preserve"> </v>
      </c>
      <c r="F29" s="47" t="s">
        <v>66</v>
      </c>
      <c r="G29" s="39" t="str">
        <f t="shared" si="10"/>
        <v/>
      </c>
      <c r="H29" s="39">
        <f t="shared" si="11"/>
        <v>7</v>
      </c>
      <c r="I29" s="39" t="str">
        <f t="shared" si="12"/>
        <v xml:space="preserve"> </v>
      </c>
      <c r="J29" s="11"/>
      <c r="K29" s="11"/>
      <c r="L29" s="11"/>
      <c r="N29" s="38" t="s">
        <v>86</v>
      </c>
      <c r="O29" s="39">
        <v>7</v>
      </c>
      <c r="P29" s="40"/>
      <c r="Q29" s="40"/>
      <c r="R29" s="40"/>
      <c r="S29" s="40"/>
      <c r="T29" s="40"/>
      <c r="U29" s="40"/>
      <c r="V29" s="40"/>
      <c r="W29" s="40"/>
      <c r="X29" s="40"/>
      <c r="Y29" s="41" t="str">
        <f t="shared" si="0"/>
        <v/>
      </c>
      <c r="Z29" s="41">
        <f t="shared" si="13"/>
        <v>3</v>
      </c>
      <c r="AA29" s="41" t="str">
        <f t="shared" si="2"/>
        <v xml:space="preserve"> </v>
      </c>
      <c r="AB29" s="42">
        <v>2.8500000000000014</v>
      </c>
      <c r="AC29" s="43">
        <v>2.8500000000000014</v>
      </c>
    </row>
    <row r="30" spans="2:29" ht="18" customHeight="1" x14ac:dyDescent="0.25">
      <c r="B30" s="62"/>
      <c r="C30" s="62"/>
      <c r="D30" s="62"/>
      <c r="E30" s="62"/>
      <c r="F30" s="47" t="s">
        <v>91</v>
      </c>
      <c r="G30" s="39" t="str">
        <f t="shared" si="10"/>
        <v/>
      </c>
      <c r="H30" s="39">
        <f t="shared" si="11"/>
        <v>8</v>
      </c>
      <c r="I30" s="39" t="str">
        <f t="shared" si="12"/>
        <v xml:space="preserve"> </v>
      </c>
      <c r="J30" s="11"/>
      <c r="K30" s="11"/>
      <c r="L30" s="11"/>
      <c r="N30" s="38" t="s">
        <v>43</v>
      </c>
      <c r="O30" s="39">
        <v>1</v>
      </c>
      <c r="P30" s="40">
        <v>7</v>
      </c>
      <c r="Q30" s="40">
        <v>4</v>
      </c>
      <c r="R30" s="40">
        <v>4</v>
      </c>
      <c r="S30" s="40">
        <v>4</v>
      </c>
      <c r="T30" s="40">
        <v>5</v>
      </c>
      <c r="U30" s="40">
        <v>5</v>
      </c>
      <c r="V30" s="40">
        <v>5</v>
      </c>
      <c r="W30" s="40">
        <v>4</v>
      </c>
      <c r="X30" s="40">
        <v>6</v>
      </c>
      <c r="Y30" s="41">
        <f t="shared" si="0"/>
        <v>44</v>
      </c>
      <c r="Z30" s="41">
        <f t="shared" si="13"/>
        <v>7</v>
      </c>
      <c r="AA30" s="41">
        <f t="shared" si="2"/>
        <v>37</v>
      </c>
      <c r="AB30" s="42">
        <v>7.3999999999999986</v>
      </c>
      <c r="AC30" s="43">
        <v>7.2000000000000028</v>
      </c>
    </row>
    <row r="31" spans="2:29" ht="15.75" x14ac:dyDescent="0.25">
      <c r="B31" s="51" t="s">
        <v>62</v>
      </c>
      <c r="C31" s="52"/>
      <c r="D31" s="53">
        <f>AVERAGE(D21:D29)</f>
        <v>8.1111111111111107</v>
      </c>
      <c r="E31" s="173">
        <f>SUM(E21:E26)</f>
        <v>212</v>
      </c>
      <c r="F31" s="51" t="s">
        <v>62</v>
      </c>
      <c r="G31" s="52"/>
      <c r="H31" s="53">
        <f>AVERAGE(H21:H29)</f>
        <v>8.6666666666666661</v>
      </c>
      <c r="I31" s="54">
        <f>SUM(I21:I26)</f>
        <v>218</v>
      </c>
      <c r="J31" s="11"/>
      <c r="K31" s="11"/>
      <c r="L31" s="11"/>
      <c r="N31" s="38" t="s">
        <v>90</v>
      </c>
      <c r="O31" s="39">
        <v>4</v>
      </c>
      <c r="P31" s="40">
        <v>5</v>
      </c>
      <c r="Q31" s="40">
        <v>5</v>
      </c>
      <c r="R31" s="40">
        <v>5</v>
      </c>
      <c r="S31" s="40">
        <v>5</v>
      </c>
      <c r="T31" s="40">
        <v>6</v>
      </c>
      <c r="U31" s="40">
        <v>6</v>
      </c>
      <c r="V31" s="40">
        <v>6</v>
      </c>
      <c r="W31" s="40">
        <v>4</v>
      </c>
      <c r="X31" s="40">
        <v>6</v>
      </c>
      <c r="Y31" s="41">
        <f t="shared" si="0"/>
        <v>48</v>
      </c>
      <c r="Z31" s="41">
        <f t="shared" si="13"/>
        <v>15</v>
      </c>
      <c r="AA31" s="41">
        <f t="shared" si="2"/>
        <v>33</v>
      </c>
      <c r="AB31" s="42">
        <v>15</v>
      </c>
      <c r="AC31" s="43">
        <v>15</v>
      </c>
    </row>
    <row r="32" spans="2:29" ht="15.75" customHeight="1" x14ac:dyDescent="0.25">
      <c r="B32" s="51" t="s">
        <v>64</v>
      </c>
      <c r="C32" s="52"/>
      <c r="D32" s="53"/>
      <c r="E32" s="171">
        <f>E31-SUM($H$1*6)</f>
        <v>-4</v>
      </c>
      <c r="F32" s="51" t="s">
        <v>64</v>
      </c>
      <c r="G32" s="52"/>
      <c r="H32" s="53"/>
      <c r="I32" s="39">
        <f>I31-SUM($H$1*6)</f>
        <v>2</v>
      </c>
      <c r="J32" s="11"/>
      <c r="K32" s="11"/>
      <c r="L32" s="11"/>
      <c r="N32" s="38" t="s">
        <v>92</v>
      </c>
      <c r="O32" s="39">
        <v>3</v>
      </c>
      <c r="P32" s="40"/>
      <c r="Q32" s="40"/>
      <c r="R32" s="40"/>
      <c r="S32" s="40"/>
      <c r="T32" s="40"/>
      <c r="U32" s="40"/>
      <c r="V32" s="40"/>
      <c r="W32" s="40"/>
      <c r="X32" s="40"/>
      <c r="Y32" s="41" t="str">
        <f t="shared" si="0"/>
        <v/>
      </c>
      <c r="Z32" s="41">
        <f t="shared" si="13"/>
        <v>1</v>
      </c>
      <c r="AA32" s="41" t="str">
        <f t="shared" si="2"/>
        <v xml:space="preserve"> </v>
      </c>
      <c r="AB32" s="42">
        <v>0.89166666666666572</v>
      </c>
      <c r="AC32" s="43">
        <v>0.89166666666666572</v>
      </c>
    </row>
    <row r="33" spans="2:29" ht="15" customHeight="1" x14ac:dyDescent="0.25">
      <c r="B33" s="59"/>
      <c r="C33" s="57"/>
      <c r="D33" s="58"/>
      <c r="E33" s="60"/>
      <c r="F33" s="59"/>
      <c r="G33" s="57"/>
      <c r="H33" s="58"/>
      <c r="I33" s="60"/>
      <c r="J33" s="11"/>
      <c r="K33" s="11"/>
      <c r="L33" s="11"/>
      <c r="N33" s="38" t="s">
        <v>93</v>
      </c>
      <c r="O33" s="39">
        <v>3</v>
      </c>
      <c r="P33" s="40">
        <v>5</v>
      </c>
      <c r="Q33" s="40">
        <v>6</v>
      </c>
      <c r="R33" s="40">
        <v>4</v>
      </c>
      <c r="S33" s="40">
        <v>3</v>
      </c>
      <c r="T33" s="40">
        <v>5</v>
      </c>
      <c r="U33" s="40">
        <v>6</v>
      </c>
      <c r="V33" s="40">
        <v>6</v>
      </c>
      <c r="W33" s="40">
        <v>4</v>
      </c>
      <c r="X33" s="40">
        <v>6</v>
      </c>
      <c r="Y33" s="41">
        <f t="shared" si="0"/>
        <v>45</v>
      </c>
      <c r="Z33" s="41">
        <f t="shared" si="13"/>
        <v>9</v>
      </c>
      <c r="AA33" s="41">
        <f t="shared" si="2"/>
        <v>36</v>
      </c>
      <c r="AB33" s="42">
        <v>8.8000000000000043</v>
      </c>
      <c r="AC33" s="43">
        <v>8.3999999999999986</v>
      </c>
    </row>
    <row r="34" spans="2:29" ht="15.75" x14ac:dyDescent="0.25">
      <c r="B34" s="24" t="s">
        <v>94</v>
      </c>
      <c r="C34" s="24"/>
      <c r="D34" s="25" t="s">
        <v>17</v>
      </c>
      <c r="E34" s="26" t="s">
        <v>15</v>
      </c>
      <c r="F34" s="24" t="s">
        <v>95</v>
      </c>
      <c r="G34" s="24"/>
      <c r="H34" s="25" t="s">
        <v>17</v>
      </c>
      <c r="I34" s="27" t="s">
        <v>15</v>
      </c>
      <c r="J34" s="11"/>
      <c r="K34" s="11"/>
      <c r="L34" s="11"/>
      <c r="N34" s="38" t="s">
        <v>96</v>
      </c>
      <c r="O34" s="39">
        <v>5</v>
      </c>
      <c r="P34" s="40">
        <v>6</v>
      </c>
      <c r="Q34" s="40">
        <v>6</v>
      </c>
      <c r="R34" s="40">
        <v>5</v>
      </c>
      <c r="S34" s="40">
        <v>4</v>
      </c>
      <c r="T34" s="40">
        <v>4</v>
      </c>
      <c r="U34" s="40">
        <v>5</v>
      </c>
      <c r="V34" s="40">
        <v>5</v>
      </c>
      <c r="W34" s="40">
        <v>4</v>
      </c>
      <c r="X34" s="40">
        <v>5</v>
      </c>
      <c r="Y34" s="41">
        <f t="shared" si="0"/>
        <v>44</v>
      </c>
      <c r="Z34" s="41">
        <f t="shared" si="13"/>
        <v>7</v>
      </c>
      <c r="AA34" s="41">
        <f t="shared" si="2"/>
        <v>37</v>
      </c>
      <c r="AB34" s="42">
        <v>7.1000000000000014</v>
      </c>
      <c r="AC34" s="43">
        <v>7.3999999999999986</v>
      </c>
    </row>
    <row r="35" spans="2:29" ht="15.75" customHeight="1" x14ac:dyDescent="0.25">
      <c r="B35" s="34" t="s">
        <v>97</v>
      </c>
      <c r="C35" s="34" t="s">
        <v>26</v>
      </c>
      <c r="D35" s="35" t="s">
        <v>27</v>
      </c>
      <c r="E35" s="36" t="s">
        <v>28</v>
      </c>
      <c r="F35" s="34" t="s">
        <v>98</v>
      </c>
      <c r="G35" s="34" t="s">
        <v>26</v>
      </c>
      <c r="H35" s="35" t="s">
        <v>27</v>
      </c>
      <c r="I35" s="37" t="s">
        <v>28</v>
      </c>
      <c r="J35" s="11"/>
      <c r="K35" s="11"/>
      <c r="L35" s="11"/>
      <c r="N35" s="46" t="s">
        <v>99</v>
      </c>
      <c r="O35" s="39">
        <v>8</v>
      </c>
      <c r="P35" s="40">
        <v>4</v>
      </c>
      <c r="Q35" s="40">
        <v>4</v>
      </c>
      <c r="R35" s="40">
        <v>6</v>
      </c>
      <c r="S35" s="40">
        <v>3</v>
      </c>
      <c r="T35" s="40">
        <v>5</v>
      </c>
      <c r="U35" s="40">
        <v>6</v>
      </c>
      <c r="V35" s="40">
        <v>6</v>
      </c>
      <c r="W35" s="40">
        <v>5</v>
      </c>
      <c r="X35" s="40">
        <v>6</v>
      </c>
      <c r="Y35" s="41">
        <f t="shared" si="0"/>
        <v>45</v>
      </c>
      <c r="Z35" s="41">
        <f t="shared" si="13"/>
        <v>6</v>
      </c>
      <c r="AA35" s="41">
        <f t="shared" si="2"/>
        <v>39</v>
      </c>
      <c r="AB35" s="42">
        <v>6.3000000000000043</v>
      </c>
      <c r="AC35" s="43">
        <v>6.1000000000000014</v>
      </c>
    </row>
    <row r="36" spans="2:29" ht="15.75" x14ac:dyDescent="0.25">
      <c r="B36" s="44" t="s">
        <v>100</v>
      </c>
      <c r="C36" s="45">
        <f t="shared" ref="C36:C45" si="14">INDEX($Y$4:$Y$103,MATCH(B36,$N$4:$N$103,0))</f>
        <v>38</v>
      </c>
      <c r="D36" s="45">
        <f t="shared" ref="D36:D45" si="15">INDEX($Z$4:$Z$103,MATCH(B36,$N$4:$N$103,0))</f>
        <v>7</v>
      </c>
      <c r="E36" s="63">
        <f t="shared" ref="E36:E45" si="16">INDEX($AA$4:$AA$103,MATCH(B36,$N$4:$N$103,0))</f>
        <v>31</v>
      </c>
      <c r="F36" s="44" t="s">
        <v>101</v>
      </c>
      <c r="G36" s="45">
        <f t="shared" ref="G36:G45" si="17">INDEX($Y$4:$Y$103,MATCH(F36,$N$4:$N$103,0))</f>
        <v>37</v>
      </c>
      <c r="H36" s="45">
        <f t="shared" ref="H36:H45" si="18">INDEX($Z$4:$Z$103,MATCH(F36,$N$4:$N$103,0))</f>
        <v>4</v>
      </c>
      <c r="I36" s="45">
        <f t="shared" ref="I36:I45" si="19">INDEX($AA$4:$AA$103,MATCH(F36,$N$4:$N$103,0))</f>
        <v>33</v>
      </c>
      <c r="J36" s="11"/>
      <c r="K36" s="11"/>
      <c r="L36" s="11"/>
      <c r="N36" s="38" t="s">
        <v>84</v>
      </c>
      <c r="O36" s="39">
        <v>7</v>
      </c>
      <c r="P36" s="40">
        <v>5</v>
      </c>
      <c r="Q36" s="40">
        <v>5</v>
      </c>
      <c r="R36" s="40">
        <v>5</v>
      </c>
      <c r="S36" s="40">
        <v>4</v>
      </c>
      <c r="T36" s="40">
        <v>4</v>
      </c>
      <c r="U36" s="40">
        <v>5</v>
      </c>
      <c r="V36" s="40">
        <v>6</v>
      </c>
      <c r="W36" s="40">
        <v>6</v>
      </c>
      <c r="X36" s="40">
        <v>8</v>
      </c>
      <c r="Y36" s="41">
        <f t="shared" ref="Y36:Y67" si="20">IF(P36&gt;1,SUM(P36:X36),"")</f>
        <v>48</v>
      </c>
      <c r="Z36" s="41">
        <f t="shared" si="13"/>
        <v>5</v>
      </c>
      <c r="AA36" s="41">
        <f t="shared" ref="AA36:AA67" si="21">IF(P36&gt;0,SUM(Y36-Z36)," ")</f>
        <v>43</v>
      </c>
      <c r="AB36" s="42">
        <v>5</v>
      </c>
      <c r="AC36" s="43">
        <v>5</v>
      </c>
    </row>
    <row r="37" spans="2:29" ht="15.75" x14ac:dyDescent="0.25">
      <c r="B37" s="44" t="s">
        <v>53</v>
      </c>
      <c r="C37" s="45">
        <f t="shared" si="14"/>
        <v>39</v>
      </c>
      <c r="D37" s="45">
        <f t="shared" si="15"/>
        <v>8</v>
      </c>
      <c r="E37" s="63">
        <f t="shared" si="16"/>
        <v>31</v>
      </c>
      <c r="F37" s="44" t="s">
        <v>59</v>
      </c>
      <c r="G37" s="45">
        <f t="shared" si="17"/>
        <v>40</v>
      </c>
      <c r="H37" s="45">
        <f t="shared" si="18"/>
        <v>7</v>
      </c>
      <c r="I37" s="45">
        <f t="shared" si="19"/>
        <v>33</v>
      </c>
      <c r="J37" s="11"/>
      <c r="K37" s="11"/>
      <c r="L37" s="11"/>
      <c r="N37" s="38" t="s">
        <v>89</v>
      </c>
      <c r="O37" s="39">
        <v>7</v>
      </c>
      <c r="P37" s="40"/>
      <c r="Q37" s="40"/>
      <c r="R37" s="40"/>
      <c r="S37" s="40"/>
      <c r="T37" s="40"/>
      <c r="U37" s="40"/>
      <c r="V37" s="40"/>
      <c r="W37" s="40"/>
      <c r="X37" s="40"/>
      <c r="Y37" s="41" t="str">
        <f t="shared" si="20"/>
        <v/>
      </c>
      <c r="Z37" s="41">
        <f t="shared" si="13"/>
        <v>5</v>
      </c>
      <c r="AA37" s="41" t="str">
        <f t="shared" si="21"/>
        <v xml:space="preserve"> </v>
      </c>
      <c r="AB37" s="42">
        <v>5.3500000000000014</v>
      </c>
      <c r="AC37" s="43">
        <v>5.3500000000000014</v>
      </c>
    </row>
    <row r="38" spans="2:29" ht="15.75" x14ac:dyDescent="0.25">
      <c r="B38" s="44" t="s">
        <v>39</v>
      </c>
      <c r="C38" s="45">
        <f t="shared" si="14"/>
        <v>51</v>
      </c>
      <c r="D38" s="45">
        <f t="shared" si="15"/>
        <v>19</v>
      </c>
      <c r="E38" s="45">
        <f t="shared" si="16"/>
        <v>32</v>
      </c>
      <c r="F38" s="44" t="s">
        <v>102</v>
      </c>
      <c r="G38" s="45">
        <f t="shared" si="17"/>
        <v>41</v>
      </c>
      <c r="H38" s="45">
        <f t="shared" si="18"/>
        <v>7</v>
      </c>
      <c r="I38" s="45">
        <f t="shared" si="19"/>
        <v>34</v>
      </c>
      <c r="J38" s="11"/>
      <c r="K38" s="11"/>
      <c r="L38" s="11"/>
      <c r="N38" s="38" t="s">
        <v>73</v>
      </c>
      <c r="O38" s="39">
        <v>4</v>
      </c>
      <c r="P38" s="40">
        <v>4</v>
      </c>
      <c r="Q38" s="40">
        <v>5</v>
      </c>
      <c r="R38" s="40">
        <v>5</v>
      </c>
      <c r="S38" s="40">
        <v>3</v>
      </c>
      <c r="T38" s="40">
        <v>5</v>
      </c>
      <c r="U38" s="40">
        <v>5</v>
      </c>
      <c r="V38" s="40">
        <v>5</v>
      </c>
      <c r="W38" s="40">
        <v>4</v>
      </c>
      <c r="X38" s="40">
        <v>5</v>
      </c>
      <c r="Y38" s="41">
        <f t="shared" si="20"/>
        <v>41</v>
      </c>
      <c r="Z38" s="41">
        <f t="shared" si="13"/>
        <v>8</v>
      </c>
      <c r="AA38" s="41">
        <f t="shared" si="21"/>
        <v>33</v>
      </c>
      <c r="AB38" s="42">
        <v>8.3999999999999986</v>
      </c>
      <c r="AC38" s="43">
        <v>7.2000000000000028</v>
      </c>
    </row>
    <row r="39" spans="2:29" ht="15.75" x14ac:dyDescent="0.25">
      <c r="B39" s="44" t="s">
        <v>103</v>
      </c>
      <c r="C39" s="45">
        <f t="shared" si="14"/>
        <v>38</v>
      </c>
      <c r="D39" s="45">
        <f t="shared" si="15"/>
        <v>4</v>
      </c>
      <c r="E39" s="45">
        <f t="shared" si="16"/>
        <v>34</v>
      </c>
      <c r="F39" s="44" t="s">
        <v>104</v>
      </c>
      <c r="G39" s="45">
        <f t="shared" si="17"/>
        <v>43</v>
      </c>
      <c r="H39" s="45">
        <f t="shared" si="18"/>
        <v>9</v>
      </c>
      <c r="I39" s="45">
        <f t="shared" si="19"/>
        <v>34</v>
      </c>
      <c r="J39" s="11"/>
      <c r="K39" s="11"/>
      <c r="L39" s="11"/>
      <c r="N39" s="38" t="s">
        <v>105</v>
      </c>
      <c r="O39" s="39">
        <v>3</v>
      </c>
      <c r="P39" s="40">
        <v>6</v>
      </c>
      <c r="Q39" s="40">
        <v>4</v>
      </c>
      <c r="R39" s="40">
        <v>6</v>
      </c>
      <c r="S39" s="40">
        <v>3</v>
      </c>
      <c r="T39" s="40">
        <v>5</v>
      </c>
      <c r="U39" s="40">
        <v>6</v>
      </c>
      <c r="V39" s="40">
        <v>6</v>
      </c>
      <c r="W39" s="40">
        <v>4</v>
      </c>
      <c r="X39" s="40">
        <v>5</v>
      </c>
      <c r="Y39" s="41">
        <f t="shared" si="20"/>
        <v>45</v>
      </c>
      <c r="Z39" s="41">
        <f t="shared" si="13"/>
        <v>6</v>
      </c>
      <c r="AA39" s="41">
        <f t="shared" si="21"/>
        <v>39</v>
      </c>
      <c r="AB39" s="42">
        <v>5.6000000000000014</v>
      </c>
      <c r="AC39" s="43">
        <v>5.6000000000000014</v>
      </c>
    </row>
    <row r="40" spans="2:29" ht="15.75" x14ac:dyDescent="0.25">
      <c r="B40" s="44" t="s">
        <v>106</v>
      </c>
      <c r="C40" s="45">
        <f t="shared" si="14"/>
        <v>47</v>
      </c>
      <c r="D40" s="45">
        <f t="shared" si="15"/>
        <v>10</v>
      </c>
      <c r="E40" s="45">
        <f t="shared" si="16"/>
        <v>37</v>
      </c>
      <c r="F40" s="44" t="s">
        <v>107</v>
      </c>
      <c r="G40" s="45">
        <f t="shared" si="17"/>
        <v>41</v>
      </c>
      <c r="H40" s="45">
        <f t="shared" si="18"/>
        <v>6</v>
      </c>
      <c r="I40" s="45">
        <f t="shared" si="19"/>
        <v>35</v>
      </c>
      <c r="J40" s="11"/>
      <c r="K40" s="11"/>
      <c r="L40" s="11"/>
      <c r="N40" s="38" t="s">
        <v>38</v>
      </c>
      <c r="O40" s="39">
        <v>10</v>
      </c>
      <c r="P40" s="40">
        <v>5</v>
      </c>
      <c r="Q40" s="40">
        <v>5</v>
      </c>
      <c r="R40" s="40">
        <v>5</v>
      </c>
      <c r="S40" s="40">
        <v>4</v>
      </c>
      <c r="T40" s="40">
        <v>5</v>
      </c>
      <c r="U40" s="40">
        <v>7</v>
      </c>
      <c r="V40" s="40">
        <v>5</v>
      </c>
      <c r="W40" s="40">
        <v>3</v>
      </c>
      <c r="X40" s="40">
        <v>6</v>
      </c>
      <c r="Y40" s="41">
        <f t="shared" si="20"/>
        <v>45</v>
      </c>
      <c r="Z40" s="41">
        <f t="shared" si="13"/>
        <v>12</v>
      </c>
      <c r="AA40" s="41">
        <f t="shared" si="21"/>
        <v>33</v>
      </c>
      <c r="AB40" s="42">
        <v>12.399999999999999</v>
      </c>
      <c r="AC40" s="43">
        <v>12.100000000000001</v>
      </c>
    </row>
    <row r="41" spans="2:29" ht="15.75" x14ac:dyDescent="0.25">
      <c r="B41" s="44" t="s">
        <v>96</v>
      </c>
      <c r="C41" s="45">
        <f t="shared" si="14"/>
        <v>44</v>
      </c>
      <c r="D41" s="45">
        <f t="shared" si="15"/>
        <v>7</v>
      </c>
      <c r="E41" s="45">
        <f t="shared" si="16"/>
        <v>37</v>
      </c>
      <c r="F41" s="44" t="s">
        <v>108</v>
      </c>
      <c r="G41" s="45">
        <f t="shared" si="17"/>
        <v>38</v>
      </c>
      <c r="H41" s="45">
        <f t="shared" si="18"/>
        <v>2</v>
      </c>
      <c r="I41" s="45">
        <f t="shared" si="19"/>
        <v>36</v>
      </c>
      <c r="J41" s="11"/>
      <c r="K41" s="11"/>
      <c r="L41" s="11"/>
      <c r="N41" s="46" t="s">
        <v>54</v>
      </c>
      <c r="O41" s="39">
        <v>1</v>
      </c>
      <c r="P41" s="40"/>
      <c r="Q41" s="40"/>
      <c r="R41" s="40"/>
      <c r="S41" s="40"/>
      <c r="T41" s="40"/>
      <c r="U41" s="40"/>
      <c r="V41" s="40"/>
      <c r="W41" s="40"/>
      <c r="X41" s="40"/>
      <c r="Y41" s="41" t="str">
        <f t="shared" si="20"/>
        <v/>
      </c>
      <c r="Z41" s="41">
        <f t="shared" si="13"/>
        <v>10</v>
      </c>
      <c r="AA41" s="41" t="str">
        <f t="shared" si="21"/>
        <v xml:space="preserve"> </v>
      </c>
      <c r="AB41" s="42">
        <v>9.8000000000000043</v>
      </c>
      <c r="AC41" s="43">
        <v>9.8000000000000043</v>
      </c>
    </row>
    <row r="42" spans="2:29" ht="15.75" x14ac:dyDescent="0.25">
      <c r="B42" s="47" t="s">
        <v>33</v>
      </c>
      <c r="C42" s="39">
        <f t="shared" si="14"/>
        <v>46</v>
      </c>
      <c r="D42" s="39">
        <f t="shared" si="15"/>
        <v>9</v>
      </c>
      <c r="E42" s="39">
        <f t="shared" si="16"/>
        <v>37</v>
      </c>
      <c r="F42" s="48" t="s">
        <v>109</v>
      </c>
      <c r="G42" s="39">
        <f t="shared" si="17"/>
        <v>49</v>
      </c>
      <c r="H42" s="39">
        <f t="shared" si="18"/>
        <v>13</v>
      </c>
      <c r="I42" s="39">
        <f t="shared" si="19"/>
        <v>36</v>
      </c>
      <c r="J42" s="11"/>
      <c r="K42" s="11"/>
      <c r="L42" s="11"/>
      <c r="N42" s="38" t="s">
        <v>91</v>
      </c>
      <c r="O42" s="39">
        <v>7</v>
      </c>
      <c r="P42" s="40"/>
      <c r="Q42" s="40"/>
      <c r="R42" s="40"/>
      <c r="S42" s="40"/>
      <c r="T42" s="40"/>
      <c r="U42" s="40"/>
      <c r="V42" s="40"/>
      <c r="W42" s="40"/>
      <c r="X42" s="40"/>
      <c r="Y42" s="41" t="str">
        <f t="shared" si="20"/>
        <v/>
      </c>
      <c r="Z42" s="41">
        <f t="shared" si="13"/>
        <v>8</v>
      </c>
      <c r="AA42" s="41" t="str">
        <f t="shared" si="21"/>
        <v xml:space="preserve"> </v>
      </c>
      <c r="AB42" s="42">
        <v>8.3500000000000014</v>
      </c>
      <c r="AC42" s="43">
        <v>8.3500000000000014</v>
      </c>
    </row>
    <row r="43" spans="2:29" ht="15.75" x14ac:dyDescent="0.25">
      <c r="B43" s="47" t="s">
        <v>110</v>
      </c>
      <c r="C43" s="39">
        <f t="shared" si="14"/>
        <v>40</v>
      </c>
      <c r="D43" s="39">
        <f t="shared" si="15"/>
        <v>2</v>
      </c>
      <c r="E43" s="39">
        <f t="shared" si="16"/>
        <v>38</v>
      </c>
      <c r="F43" s="47" t="s">
        <v>111</v>
      </c>
      <c r="G43" s="39">
        <f t="shared" si="17"/>
        <v>43</v>
      </c>
      <c r="H43" s="39">
        <f t="shared" si="18"/>
        <v>6</v>
      </c>
      <c r="I43" s="39">
        <f t="shared" si="19"/>
        <v>37</v>
      </c>
      <c r="J43" s="11"/>
      <c r="K43" s="11"/>
      <c r="L43" s="11"/>
      <c r="N43" s="38" t="s">
        <v>104</v>
      </c>
      <c r="O43" s="39">
        <v>6</v>
      </c>
      <c r="P43" s="40">
        <v>5</v>
      </c>
      <c r="Q43" s="40">
        <v>4</v>
      </c>
      <c r="R43" s="40">
        <v>5</v>
      </c>
      <c r="S43" s="40">
        <v>3</v>
      </c>
      <c r="T43" s="40">
        <v>6</v>
      </c>
      <c r="U43" s="40">
        <v>6</v>
      </c>
      <c r="V43" s="40">
        <v>4</v>
      </c>
      <c r="W43" s="40">
        <v>5</v>
      </c>
      <c r="X43" s="40">
        <v>5</v>
      </c>
      <c r="Y43" s="41">
        <f t="shared" si="20"/>
        <v>43</v>
      </c>
      <c r="Z43" s="41">
        <f t="shared" si="13"/>
        <v>9</v>
      </c>
      <c r="AA43" s="41">
        <f t="shared" si="21"/>
        <v>34</v>
      </c>
      <c r="AB43" s="42">
        <v>9.25</v>
      </c>
      <c r="AC43" s="43">
        <v>8.6000000000000014</v>
      </c>
    </row>
    <row r="44" spans="2:29" ht="15.75" x14ac:dyDescent="0.25">
      <c r="B44" s="48" t="s">
        <v>72</v>
      </c>
      <c r="C44" s="39">
        <f t="shared" si="14"/>
        <v>55</v>
      </c>
      <c r="D44" s="39">
        <f t="shared" si="15"/>
        <v>13</v>
      </c>
      <c r="E44" s="39">
        <f t="shared" si="16"/>
        <v>42</v>
      </c>
      <c r="F44" s="47" t="s">
        <v>112</v>
      </c>
      <c r="G44" s="39">
        <f t="shared" si="17"/>
        <v>40</v>
      </c>
      <c r="H44" s="39">
        <f t="shared" si="18"/>
        <v>3</v>
      </c>
      <c r="I44" s="39">
        <f t="shared" si="19"/>
        <v>37</v>
      </c>
      <c r="J44" s="11"/>
      <c r="K44" s="11"/>
      <c r="L44" s="11"/>
      <c r="N44" s="46" t="s">
        <v>113</v>
      </c>
      <c r="O44" s="39">
        <v>3</v>
      </c>
      <c r="P44" s="40"/>
      <c r="Q44" s="40"/>
      <c r="R44" s="40"/>
      <c r="S44" s="40"/>
      <c r="T44" s="40"/>
      <c r="U44" s="40"/>
      <c r="V44" s="40"/>
      <c r="W44" s="40"/>
      <c r="X44" s="40"/>
      <c r="Y44" s="41" t="str">
        <f t="shared" si="20"/>
        <v/>
      </c>
      <c r="Z44" s="41">
        <f t="shared" si="13"/>
        <v>5</v>
      </c>
      <c r="AA44" s="41" t="str">
        <f t="shared" si="21"/>
        <v xml:space="preserve"> </v>
      </c>
      <c r="AB44" s="42">
        <v>4.5166666666666728</v>
      </c>
      <c r="AC44" s="43">
        <v>4.5166666666666728</v>
      </c>
    </row>
    <row r="45" spans="2:29" ht="18" customHeight="1" x14ac:dyDescent="0.25">
      <c r="B45" s="47" t="s">
        <v>114</v>
      </c>
      <c r="C45" s="39" t="str">
        <f t="shared" si="14"/>
        <v/>
      </c>
      <c r="D45" s="39">
        <f t="shared" si="15"/>
        <v>5</v>
      </c>
      <c r="E45" s="39" t="str">
        <f t="shared" si="16"/>
        <v xml:space="preserve"> </v>
      </c>
      <c r="F45" s="48" t="s">
        <v>115</v>
      </c>
      <c r="G45" s="39">
        <f t="shared" si="17"/>
        <v>46</v>
      </c>
      <c r="H45" s="39">
        <f t="shared" si="18"/>
        <v>6</v>
      </c>
      <c r="I45" s="39">
        <f t="shared" si="19"/>
        <v>40</v>
      </c>
      <c r="J45" s="11"/>
      <c r="K45" s="11"/>
      <c r="L45" s="11"/>
      <c r="N45" s="38" t="s">
        <v>44</v>
      </c>
      <c r="O45" s="39">
        <v>10</v>
      </c>
      <c r="P45" s="40">
        <v>4</v>
      </c>
      <c r="Q45" s="40">
        <v>5</v>
      </c>
      <c r="R45" s="40">
        <v>4</v>
      </c>
      <c r="S45" s="40">
        <v>3</v>
      </c>
      <c r="T45" s="40">
        <v>6</v>
      </c>
      <c r="U45" s="40">
        <v>6</v>
      </c>
      <c r="V45" s="40">
        <v>6</v>
      </c>
      <c r="W45" s="40">
        <v>4</v>
      </c>
      <c r="X45" s="40">
        <v>6</v>
      </c>
      <c r="Y45" s="41">
        <f t="shared" si="20"/>
        <v>44</v>
      </c>
      <c r="Z45" s="41">
        <f t="shared" si="13"/>
        <v>9</v>
      </c>
      <c r="AA45" s="41">
        <f t="shared" si="21"/>
        <v>35</v>
      </c>
      <c r="AB45" s="42">
        <v>8.9500000000000028</v>
      </c>
      <c r="AC45" s="43">
        <v>8.2000000000000028</v>
      </c>
    </row>
    <row r="46" spans="2:29" ht="15.75" customHeight="1" x14ac:dyDescent="0.25">
      <c r="B46" s="51" t="s">
        <v>62</v>
      </c>
      <c r="C46" s="52"/>
      <c r="D46" s="53">
        <f>AVERAGE(D36:D45)</f>
        <v>8.4</v>
      </c>
      <c r="E46" s="55">
        <f>SUM(E36:E41)</f>
        <v>202</v>
      </c>
      <c r="F46" s="51" t="s">
        <v>62</v>
      </c>
      <c r="G46" s="52"/>
      <c r="H46" s="53">
        <f>AVERAGE(H36:H45)</f>
        <v>6.3</v>
      </c>
      <c r="I46" s="54">
        <f>SUM(I36:I41)</f>
        <v>205</v>
      </c>
      <c r="J46" s="11"/>
      <c r="K46" s="11"/>
      <c r="L46" s="11"/>
      <c r="N46" s="38" t="s">
        <v>77</v>
      </c>
      <c r="O46" s="39">
        <v>4</v>
      </c>
      <c r="P46" s="40">
        <v>4</v>
      </c>
      <c r="Q46" s="40">
        <v>5</v>
      </c>
      <c r="R46" s="40">
        <v>5</v>
      </c>
      <c r="S46" s="40">
        <v>3</v>
      </c>
      <c r="T46" s="40">
        <v>5</v>
      </c>
      <c r="U46" s="40">
        <v>4</v>
      </c>
      <c r="V46" s="40">
        <v>4</v>
      </c>
      <c r="W46" s="40">
        <v>2</v>
      </c>
      <c r="X46" s="40">
        <v>5</v>
      </c>
      <c r="Y46" s="41">
        <f t="shared" si="20"/>
        <v>37</v>
      </c>
      <c r="Z46" s="41">
        <f t="shared" si="13"/>
        <v>2</v>
      </c>
      <c r="AA46" s="41">
        <f t="shared" si="21"/>
        <v>35</v>
      </c>
      <c r="AB46" s="42">
        <v>1.6000000000000014</v>
      </c>
      <c r="AC46" s="43">
        <v>1.2000000000000028</v>
      </c>
    </row>
    <row r="47" spans="2:29" ht="15.75" x14ac:dyDescent="0.25">
      <c r="B47" s="51" t="s">
        <v>64</v>
      </c>
      <c r="C47" s="52"/>
      <c r="D47" s="53"/>
      <c r="E47" s="45">
        <f>E46-SUM($H$1*6)</f>
        <v>-14</v>
      </c>
      <c r="F47" s="51" t="s">
        <v>64</v>
      </c>
      <c r="G47" s="52"/>
      <c r="H47" s="53"/>
      <c r="I47" s="39">
        <f>I46-SUM($H$1*6)</f>
        <v>-11</v>
      </c>
      <c r="J47" s="11"/>
      <c r="K47" s="11"/>
      <c r="L47" s="11"/>
      <c r="N47" s="38" t="s">
        <v>40</v>
      </c>
      <c r="O47" s="39">
        <v>1</v>
      </c>
      <c r="P47" s="40">
        <v>5</v>
      </c>
      <c r="Q47" s="40">
        <v>5</v>
      </c>
      <c r="R47" s="40">
        <v>5</v>
      </c>
      <c r="S47" s="40">
        <v>4</v>
      </c>
      <c r="T47" s="40">
        <v>4</v>
      </c>
      <c r="U47" s="40">
        <v>6</v>
      </c>
      <c r="V47" s="40">
        <v>6</v>
      </c>
      <c r="W47" s="40">
        <v>4</v>
      </c>
      <c r="X47" s="40">
        <v>5</v>
      </c>
      <c r="Y47" s="41">
        <f t="shared" si="20"/>
        <v>44</v>
      </c>
      <c r="Z47" s="41">
        <f t="shared" si="13"/>
        <v>7</v>
      </c>
      <c r="AA47" s="41">
        <f t="shared" si="21"/>
        <v>37</v>
      </c>
      <c r="AB47" s="42">
        <v>6.8000000000000043</v>
      </c>
      <c r="AC47" s="43">
        <v>6.8000000000000043</v>
      </c>
    </row>
    <row r="48" spans="2:29" ht="15.75" x14ac:dyDescent="0.25">
      <c r="B48" s="59"/>
      <c r="C48" s="57"/>
      <c r="D48" s="58"/>
      <c r="E48" s="60"/>
      <c r="F48" s="59"/>
      <c r="G48" s="57"/>
      <c r="H48" s="58"/>
      <c r="I48" s="60"/>
      <c r="J48" s="11"/>
      <c r="K48" s="11"/>
      <c r="L48" s="11"/>
      <c r="N48" s="38" t="s">
        <v>116</v>
      </c>
      <c r="O48" s="39">
        <v>8</v>
      </c>
      <c r="P48" s="40"/>
      <c r="Q48" s="40"/>
      <c r="R48" s="40"/>
      <c r="S48" s="40"/>
      <c r="T48" s="40"/>
      <c r="U48" s="40"/>
      <c r="V48" s="40"/>
      <c r="W48" s="40"/>
      <c r="X48" s="40"/>
      <c r="Y48" s="41" t="str">
        <f t="shared" si="20"/>
        <v/>
      </c>
      <c r="Z48" s="41">
        <f t="shared" si="13"/>
        <v>6</v>
      </c>
      <c r="AA48" s="41" t="str">
        <f t="shared" si="21"/>
        <v xml:space="preserve"> </v>
      </c>
      <c r="AB48" s="42">
        <v>6.1555555555555586</v>
      </c>
      <c r="AC48" s="43">
        <v>6.1555555555555586</v>
      </c>
    </row>
    <row r="49" spans="2:29" ht="15.75" x14ac:dyDescent="0.25">
      <c r="B49" s="24" t="s">
        <v>117</v>
      </c>
      <c r="C49" s="24"/>
      <c r="D49" s="25" t="s">
        <v>17</v>
      </c>
      <c r="E49" s="26" t="s">
        <v>15</v>
      </c>
      <c r="F49" s="24" t="s">
        <v>118</v>
      </c>
      <c r="G49" s="24"/>
      <c r="H49" s="25" t="s">
        <v>17</v>
      </c>
      <c r="I49" s="27" t="s">
        <v>15</v>
      </c>
      <c r="J49" s="11"/>
      <c r="K49" s="11"/>
      <c r="L49" s="11"/>
      <c r="N49" s="38" t="s">
        <v>52</v>
      </c>
      <c r="O49" s="39">
        <v>10</v>
      </c>
      <c r="P49" s="40">
        <v>7</v>
      </c>
      <c r="Q49" s="40">
        <v>5</v>
      </c>
      <c r="R49" s="40">
        <v>6</v>
      </c>
      <c r="S49" s="40">
        <v>3</v>
      </c>
      <c r="T49" s="40">
        <v>5</v>
      </c>
      <c r="U49" s="40">
        <v>7</v>
      </c>
      <c r="V49" s="40">
        <v>5</v>
      </c>
      <c r="W49" s="40">
        <v>4</v>
      </c>
      <c r="X49" s="40">
        <v>7</v>
      </c>
      <c r="Y49" s="41">
        <f t="shared" si="20"/>
        <v>49</v>
      </c>
      <c r="Z49" s="41">
        <f t="shared" si="13"/>
        <v>12</v>
      </c>
      <c r="AA49" s="41">
        <f t="shared" si="21"/>
        <v>37</v>
      </c>
      <c r="AB49" s="42">
        <v>11.850000000000001</v>
      </c>
      <c r="AC49" s="43">
        <v>12.200000000000003</v>
      </c>
    </row>
    <row r="50" spans="2:29" ht="15.75" x14ac:dyDescent="0.25">
      <c r="B50" s="34" t="s">
        <v>119</v>
      </c>
      <c r="C50" s="34" t="s">
        <v>26</v>
      </c>
      <c r="D50" s="35" t="s">
        <v>27</v>
      </c>
      <c r="E50" s="36" t="s">
        <v>28</v>
      </c>
      <c r="F50" s="34" t="s">
        <v>120</v>
      </c>
      <c r="G50" s="34" t="s">
        <v>26</v>
      </c>
      <c r="H50" s="35" t="s">
        <v>27</v>
      </c>
      <c r="I50" s="37" t="s">
        <v>28</v>
      </c>
      <c r="J50" s="11"/>
      <c r="K50" s="11"/>
      <c r="L50" s="11"/>
      <c r="N50" s="38" t="s">
        <v>60</v>
      </c>
      <c r="O50" s="39">
        <v>10</v>
      </c>
      <c r="P50" s="40"/>
      <c r="Q50" s="40"/>
      <c r="R50" s="40"/>
      <c r="S50" s="40"/>
      <c r="T50" s="40"/>
      <c r="U50" s="40"/>
      <c r="V50" s="40"/>
      <c r="W50" s="40"/>
      <c r="X50" s="40"/>
      <c r="Y50" s="41" t="str">
        <f t="shared" si="20"/>
        <v/>
      </c>
      <c r="Z50" s="41">
        <f t="shared" si="13"/>
        <v>5</v>
      </c>
      <c r="AA50" s="41" t="str">
        <f t="shared" si="21"/>
        <v xml:space="preserve"> </v>
      </c>
      <c r="AB50" s="42">
        <v>4.8374999999999986</v>
      </c>
      <c r="AC50" s="43">
        <v>4.8374999999999986</v>
      </c>
    </row>
    <row r="51" spans="2:29" ht="15.75" x14ac:dyDescent="0.25">
      <c r="B51" s="44" t="s">
        <v>121</v>
      </c>
      <c r="C51" s="45">
        <f t="shared" ref="C51:C60" si="22">INDEX($Y$4:$Y$103,MATCH(B51,$N$4:$N$103,0))</f>
        <v>38</v>
      </c>
      <c r="D51" s="45">
        <f t="shared" ref="D51:D60" si="23">INDEX($Z$4:$Z$103,MATCH(B51,$N$4:$N$103,0))</f>
        <v>7</v>
      </c>
      <c r="E51" s="45">
        <f t="shared" ref="E51:E60" si="24">INDEX($AA$4:$AA$103,MATCH(B51,$N$4:$N$103,0))</f>
        <v>31</v>
      </c>
      <c r="F51" s="44" t="s">
        <v>74</v>
      </c>
      <c r="G51" s="45">
        <f t="shared" ref="G51:G60" si="25">INDEX($Y$4:$Y$103,MATCH(F51,$N$4:$N$103,0))</f>
        <v>35</v>
      </c>
      <c r="H51" s="45">
        <f t="shared" ref="H51:H60" si="26">INDEX($Z$4:$Z$103,MATCH(F51,$N$4:$N$103,0))</f>
        <v>4</v>
      </c>
      <c r="I51" s="45">
        <f t="shared" ref="I51:I60" si="27">INDEX($AA$4:$AA$103,MATCH(F51,$N$4:$N$103,0))</f>
        <v>31</v>
      </c>
      <c r="J51" s="11"/>
      <c r="K51" s="11"/>
      <c r="L51" s="11"/>
      <c r="N51" s="38" t="s">
        <v>122</v>
      </c>
      <c r="O51" s="39">
        <v>8</v>
      </c>
      <c r="P51" s="40">
        <v>4</v>
      </c>
      <c r="Q51" s="40">
        <v>5</v>
      </c>
      <c r="R51" s="40">
        <v>5</v>
      </c>
      <c r="S51" s="40">
        <v>4</v>
      </c>
      <c r="T51" s="40">
        <v>4</v>
      </c>
      <c r="U51" s="40">
        <v>5</v>
      </c>
      <c r="V51" s="40">
        <v>4</v>
      </c>
      <c r="W51" s="40">
        <v>5</v>
      </c>
      <c r="X51" s="40">
        <v>5</v>
      </c>
      <c r="Y51" s="41">
        <f t="shared" si="20"/>
        <v>41</v>
      </c>
      <c r="Z51" s="41">
        <f t="shared" si="13"/>
        <v>4</v>
      </c>
      <c r="AA51" s="41">
        <f t="shared" si="21"/>
        <v>37</v>
      </c>
      <c r="AB51" s="42">
        <v>3.8000000000000043</v>
      </c>
      <c r="AC51" s="43">
        <v>3.8000000000000043</v>
      </c>
    </row>
    <row r="52" spans="2:29" ht="15.75" x14ac:dyDescent="0.25">
      <c r="B52" s="44" t="s">
        <v>56</v>
      </c>
      <c r="C52" s="45">
        <f t="shared" si="22"/>
        <v>48</v>
      </c>
      <c r="D52" s="45">
        <f t="shared" si="23"/>
        <v>17</v>
      </c>
      <c r="E52" s="45">
        <f t="shared" si="24"/>
        <v>31</v>
      </c>
      <c r="F52" s="44" t="s">
        <v>123</v>
      </c>
      <c r="G52" s="45">
        <f t="shared" si="25"/>
        <v>36</v>
      </c>
      <c r="H52" s="45">
        <f t="shared" si="26"/>
        <v>3</v>
      </c>
      <c r="I52" s="45">
        <f t="shared" si="27"/>
        <v>33</v>
      </c>
      <c r="J52" s="11"/>
      <c r="K52" s="11"/>
      <c r="L52" s="11"/>
      <c r="N52" s="38" t="s">
        <v>124</v>
      </c>
      <c r="O52" s="39">
        <v>9</v>
      </c>
      <c r="P52" s="40">
        <v>6</v>
      </c>
      <c r="Q52" s="40">
        <v>5</v>
      </c>
      <c r="R52" s="40">
        <v>4</v>
      </c>
      <c r="S52" s="40">
        <v>3</v>
      </c>
      <c r="T52" s="40">
        <v>4</v>
      </c>
      <c r="U52" s="40">
        <v>5</v>
      </c>
      <c r="V52" s="40">
        <v>5</v>
      </c>
      <c r="W52" s="40">
        <v>5</v>
      </c>
      <c r="X52" s="40">
        <v>6</v>
      </c>
      <c r="Y52" s="41">
        <f t="shared" si="20"/>
        <v>43</v>
      </c>
      <c r="Z52" s="41">
        <f t="shared" si="13"/>
        <v>10</v>
      </c>
      <c r="AA52" s="41">
        <f t="shared" si="21"/>
        <v>33</v>
      </c>
      <c r="AB52" s="42">
        <v>10.350000000000001</v>
      </c>
      <c r="AC52" s="43">
        <v>9.8000000000000043</v>
      </c>
    </row>
    <row r="53" spans="2:29" ht="15.75" x14ac:dyDescent="0.25">
      <c r="B53" s="44" t="s">
        <v>125</v>
      </c>
      <c r="C53" s="45">
        <f t="shared" si="22"/>
        <v>43</v>
      </c>
      <c r="D53" s="45">
        <f t="shared" si="23"/>
        <v>12</v>
      </c>
      <c r="E53" s="45">
        <f t="shared" si="24"/>
        <v>31</v>
      </c>
      <c r="F53" s="44" t="s">
        <v>124</v>
      </c>
      <c r="G53" s="45">
        <f t="shared" si="25"/>
        <v>43</v>
      </c>
      <c r="H53" s="45">
        <f t="shared" si="26"/>
        <v>10</v>
      </c>
      <c r="I53" s="45">
        <f t="shared" si="27"/>
        <v>33</v>
      </c>
      <c r="J53" s="11"/>
      <c r="K53" s="11"/>
      <c r="L53" s="11"/>
      <c r="N53" s="38" t="s">
        <v>109</v>
      </c>
      <c r="O53" s="39">
        <v>6</v>
      </c>
      <c r="P53" s="40">
        <v>5</v>
      </c>
      <c r="Q53" s="40">
        <v>6</v>
      </c>
      <c r="R53" s="40">
        <v>5</v>
      </c>
      <c r="S53" s="40">
        <v>4</v>
      </c>
      <c r="T53" s="40">
        <v>6</v>
      </c>
      <c r="U53" s="40">
        <v>5</v>
      </c>
      <c r="V53" s="40">
        <v>7</v>
      </c>
      <c r="W53" s="40">
        <v>5</v>
      </c>
      <c r="X53" s="40">
        <v>6</v>
      </c>
      <c r="Y53" s="41">
        <f t="shared" si="20"/>
        <v>49</v>
      </c>
      <c r="Z53" s="41">
        <f t="shared" si="13"/>
        <v>13</v>
      </c>
      <c r="AA53" s="41">
        <f t="shared" si="21"/>
        <v>36</v>
      </c>
      <c r="AB53" s="42">
        <v>12.800000000000004</v>
      </c>
      <c r="AC53" s="43">
        <v>12.600000000000001</v>
      </c>
    </row>
    <row r="54" spans="2:29" ht="15.75" x14ac:dyDescent="0.25">
      <c r="B54" s="44" t="s">
        <v>126</v>
      </c>
      <c r="C54" s="45">
        <f t="shared" si="22"/>
        <v>36</v>
      </c>
      <c r="D54" s="45">
        <f t="shared" si="23"/>
        <v>2</v>
      </c>
      <c r="E54" s="45">
        <f t="shared" si="24"/>
        <v>34</v>
      </c>
      <c r="F54" s="44" t="s">
        <v>127</v>
      </c>
      <c r="G54" s="45">
        <f t="shared" si="25"/>
        <v>48</v>
      </c>
      <c r="H54" s="45">
        <f t="shared" si="26"/>
        <v>11</v>
      </c>
      <c r="I54" s="45">
        <f t="shared" si="27"/>
        <v>37</v>
      </c>
      <c r="J54" s="11"/>
      <c r="K54" s="11"/>
      <c r="L54" s="11"/>
      <c r="N54" s="38" t="s">
        <v>78</v>
      </c>
      <c r="O54" s="39">
        <v>7</v>
      </c>
      <c r="P54" s="40">
        <v>6</v>
      </c>
      <c r="Q54" s="40">
        <v>5</v>
      </c>
      <c r="R54" s="40">
        <v>6</v>
      </c>
      <c r="S54" s="40">
        <v>2</v>
      </c>
      <c r="T54" s="40">
        <v>6</v>
      </c>
      <c r="U54" s="40">
        <v>5</v>
      </c>
      <c r="V54" s="40">
        <v>5</v>
      </c>
      <c r="W54" s="40">
        <v>3</v>
      </c>
      <c r="X54" s="40">
        <v>7</v>
      </c>
      <c r="Y54" s="41">
        <f t="shared" si="20"/>
        <v>45</v>
      </c>
      <c r="Z54" s="41">
        <f t="shared" ref="Z54:Z75" si="28">IF(AB54="TBD","TBD",ROUND(AB54,0))</f>
        <v>11</v>
      </c>
      <c r="AA54" s="41">
        <f t="shared" si="21"/>
        <v>34</v>
      </c>
      <c r="AB54" s="42">
        <v>11.350000000000001</v>
      </c>
      <c r="AC54" s="43">
        <v>9.3500000000000014</v>
      </c>
    </row>
    <row r="55" spans="2:29" ht="15.75" x14ac:dyDescent="0.25">
      <c r="B55" s="47" t="s">
        <v>128</v>
      </c>
      <c r="C55" s="39">
        <f t="shared" si="22"/>
        <v>42</v>
      </c>
      <c r="D55" s="39">
        <f t="shared" si="23"/>
        <v>7</v>
      </c>
      <c r="E55" s="39">
        <f t="shared" si="24"/>
        <v>35</v>
      </c>
      <c r="F55" s="47" t="s">
        <v>129</v>
      </c>
      <c r="G55" s="39" t="str">
        <f t="shared" si="25"/>
        <v/>
      </c>
      <c r="H55" s="39">
        <f t="shared" si="26"/>
        <v>6</v>
      </c>
      <c r="I55" s="39" t="str">
        <f t="shared" si="27"/>
        <v xml:space="preserve"> </v>
      </c>
      <c r="J55" s="11"/>
      <c r="K55" s="11"/>
      <c r="L55" s="11"/>
      <c r="N55" s="38" t="s">
        <v>107</v>
      </c>
      <c r="O55" s="39">
        <v>6</v>
      </c>
      <c r="P55" s="40">
        <v>6</v>
      </c>
      <c r="Q55" s="40">
        <v>5</v>
      </c>
      <c r="R55" s="40">
        <v>4</v>
      </c>
      <c r="S55" s="40">
        <v>4</v>
      </c>
      <c r="T55" s="40">
        <v>4</v>
      </c>
      <c r="U55" s="40">
        <v>5</v>
      </c>
      <c r="V55" s="40">
        <v>4</v>
      </c>
      <c r="W55" s="40">
        <v>4</v>
      </c>
      <c r="X55" s="40">
        <v>5</v>
      </c>
      <c r="Y55" s="41">
        <f t="shared" si="20"/>
        <v>41</v>
      </c>
      <c r="Z55" s="41">
        <f t="shared" si="28"/>
        <v>6</v>
      </c>
      <c r="AA55" s="41">
        <f t="shared" si="21"/>
        <v>35</v>
      </c>
      <c r="AB55" s="42">
        <v>6.3999999999999986</v>
      </c>
      <c r="AC55" s="43">
        <v>6</v>
      </c>
    </row>
    <row r="56" spans="2:29" ht="15.75" x14ac:dyDescent="0.25">
      <c r="B56" s="47" t="s">
        <v>83</v>
      </c>
      <c r="C56" s="39">
        <f t="shared" si="22"/>
        <v>41</v>
      </c>
      <c r="D56" s="39">
        <f t="shared" si="23"/>
        <v>6</v>
      </c>
      <c r="E56" s="39">
        <f t="shared" si="24"/>
        <v>35</v>
      </c>
      <c r="F56" s="47" t="s">
        <v>130</v>
      </c>
      <c r="G56" s="39" t="str">
        <f t="shared" si="25"/>
        <v/>
      </c>
      <c r="H56" s="39">
        <f t="shared" si="26"/>
        <v>6</v>
      </c>
      <c r="I56" s="39" t="str">
        <f t="shared" si="27"/>
        <v xml:space="preserve"> </v>
      </c>
      <c r="J56" s="11"/>
      <c r="K56" s="11"/>
      <c r="L56" s="11"/>
      <c r="N56" s="38" t="s">
        <v>106</v>
      </c>
      <c r="O56" s="39">
        <v>5</v>
      </c>
      <c r="P56" s="40">
        <v>5</v>
      </c>
      <c r="Q56" s="40">
        <v>5</v>
      </c>
      <c r="R56" s="40">
        <v>6</v>
      </c>
      <c r="S56" s="40">
        <v>3</v>
      </c>
      <c r="T56" s="40">
        <v>5</v>
      </c>
      <c r="U56" s="40">
        <v>7</v>
      </c>
      <c r="V56" s="40">
        <v>6</v>
      </c>
      <c r="W56" s="40">
        <v>4</v>
      </c>
      <c r="X56" s="40">
        <v>6</v>
      </c>
      <c r="Y56" s="41">
        <f t="shared" si="20"/>
        <v>47</v>
      </c>
      <c r="Z56" s="41">
        <f t="shared" si="28"/>
        <v>10</v>
      </c>
      <c r="AA56" s="41">
        <f t="shared" si="21"/>
        <v>37</v>
      </c>
      <c r="AB56" s="42">
        <v>9.75</v>
      </c>
      <c r="AC56" s="43">
        <v>9.75</v>
      </c>
    </row>
    <row r="57" spans="2:29" ht="15.75" x14ac:dyDescent="0.25">
      <c r="B57" s="48" t="s">
        <v>131</v>
      </c>
      <c r="C57" s="39">
        <f t="shared" si="22"/>
        <v>50</v>
      </c>
      <c r="D57" s="39">
        <f t="shared" si="23"/>
        <v>13</v>
      </c>
      <c r="E57" s="39">
        <f t="shared" si="24"/>
        <v>37</v>
      </c>
      <c r="F57" s="47" t="s">
        <v>132</v>
      </c>
      <c r="G57" s="39" t="str">
        <f t="shared" si="25"/>
        <v/>
      </c>
      <c r="H57" s="39">
        <f t="shared" si="26"/>
        <v>10</v>
      </c>
      <c r="I57" s="39" t="str">
        <f t="shared" si="27"/>
        <v xml:space="preserve"> </v>
      </c>
      <c r="J57" s="11"/>
      <c r="K57" s="11"/>
      <c r="L57" s="11"/>
      <c r="N57" s="38" t="s">
        <v>101</v>
      </c>
      <c r="O57" s="39">
        <v>6</v>
      </c>
      <c r="P57" s="40">
        <v>3</v>
      </c>
      <c r="Q57" s="40">
        <v>5</v>
      </c>
      <c r="R57" s="40">
        <v>5</v>
      </c>
      <c r="S57" s="40">
        <v>3</v>
      </c>
      <c r="T57" s="40">
        <v>4</v>
      </c>
      <c r="U57" s="40">
        <v>5</v>
      </c>
      <c r="V57" s="40">
        <v>4</v>
      </c>
      <c r="W57" s="40">
        <v>3</v>
      </c>
      <c r="X57" s="40">
        <v>5</v>
      </c>
      <c r="Y57" s="41">
        <f t="shared" si="20"/>
        <v>37</v>
      </c>
      <c r="Z57" s="41">
        <f t="shared" si="28"/>
        <v>4</v>
      </c>
      <c r="AA57" s="41">
        <f t="shared" si="21"/>
        <v>33</v>
      </c>
      <c r="AB57" s="42">
        <v>4.3500000000000014</v>
      </c>
      <c r="AC57" s="43">
        <v>3.8000000000000043</v>
      </c>
    </row>
    <row r="58" spans="2:29" ht="15.75" x14ac:dyDescent="0.25">
      <c r="B58" s="47" t="s">
        <v>69</v>
      </c>
      <c r="C58" s="39">
        <f t="shared" si="22"/>
        <v>43</v>
      </c>
      <c r="D58" s="39">
        <f t="shared" si="23"/>
        <v>5</v>
      </c>
      <c r="E58" s="39">
        <f t="shared" si="24"/>
        <v>38</v>
      </c>
      <c r="F58" s="47" t="s">
        <v>133</v>
      </c>
      <c r="G58" s="39" t="str">
        <f t="shared" si="25"/>
        <v/>
      </c>
      <c r="H58" s="39">
        <f t="shared" si="26"/>
        <v>10</v>
      </c>
      <c r="I58" s="39" t="str">
        <f t="shared" si="27"/>
        <v xml:space="preserve"> </v>
      </c>
      <c r="J58" s="11"/>
      <c r="K58" s="11"/>
      <c r="L58" s="11"/>
      <c r="N58" s="38" t="s">
        <v>134</v>
      </c>
      <c r="O58" s="39">
        <v>3</v>
      </c>
      <c r="P58" s="40">
        <v>4</v>
      </c>
      <c r="Q58" s="40">
        <v>5</v>
      </c>
      <c r="R58" s="40">
        <v>4</v>
      </c>
      <c r="S58" s="40">
        <v>4</v>
      </c>
      <c r="T58" s="40">
        <v>4</v>
      </c>
      <c r="U58" s="40">
        <v>4</v>
      </c>
      <c r="V58" s="40">
        <v>6</v>
      </c>
      <c r="W58" s="40">
        <v>5</v>
      </c>
      <c r="X58" s="40">
        <v>7</v>
      </c>
      <c r="Y58" s="41">
        <f t="shared" si="20"/>
        <v>43</v>
      </c>
      <c r="Z58" s="41">
        <f t="shared" si="28"/>
        <v>7</v>
      </c>
      <c r="AA58" s="41">
        <f t="shared" si="21"/>
        <v>36</v>
      </c>
      <c r="AB58" s="42">
        <v>6.8500000000000014</v>
      </c>
      <c r="AC58" s="43">
        <v>6.3500000000000014</v>
      </c>
    </row>
    <row r="59" spans="2:29" ht="15.75" x14ac:dyDescent="0.25">
      <c r="B59" s="47" t="s">
        <v>135</v>
      </c>
      <c r="C59" s="39" t="str">
        <f t="shared" si="22"/>
        <v/>
      </c>
      <c r="D59" s="39">
        <f t="shared" si="23"/>
        <v>10</v>
      </c>
      <c r="E59" s="39" t="str">
        <f t="shared" si="24"/>
        <v xml:space="preserve"> </v>
      </c>
      <c r="F59" s="48" t="s">
        <v>136</v>
      </c>
      <c r="G59" s="39" t="str">
        <f t="shared" si="25"/>
        <v/>
      </c>
      <c r="H59" s="39">
        <f t="shared" si="26"/>
        <v>17</v>
      </c>
      <c r="I59" s="39" t="str">
        <f t="shared" si="27"/>
        <v xml:space="preserve"> </v>
      </c>
      <c r="J59" s="11"/>
      <c r="K59" s="11"/>
      <c r="L59" s="11"/>
      <c r="N59" s="38" t="s">
        <v>55</v>
      </c>
      <c r="O59" s="39">
        <v>10</v>
      </c>
      <c r="P59" s="40">
        <v>5</v>
      </c>
      <c r="Q59" s="40">
        <v>4</v>
      </c>
      <c r="R59" s="40">
        <v>5</v>
      </c>
      <c r="S59" s="40">
        <v>4</v>
      </c>
      <c r="T59" s="40">
        <v>5</v>
      </c>
      <c r="U59" s="40">
        <v>6</v>
      </c>
      <c r="V59" s="40">
        <v>5</v>
      </c>
      <c r="W59" s="40">
        <v>5</v>
      </c>
      <c r="X59" s="40">
        <v>5</v>
      </c>
      <c r="Y59" s="41">
        <f t="shared" si="20"/>
        <v>44</v>
      </c>
      <c r="Z59" s="41">
        <f t="shared" si="28"/>
        <v>6</v>
      </c>
      <c r="AA59" s="41">
        <f t="shared" si="21"/>
        <v>38</v>
      </c>
      <c r="AB59" s="42">
        <v>6.3500000000000014</v>
      </c>
      <c r="AC59" s="43">
        <v>6.6000000000000014</v>
      </c>
    </row>
    <row r="60" spans="2:29" ht="15.75" x14ac:dyDescent="0.25">
      <c r="B60" s="47" t="s">
        <v>137</v>
      </c>
      <c r="C60" s="39" t="str">
        <f t="shared" si="22"/>
        <v/>
      </c>
      <c r="D60" s="39">
        <f t="shared" si="23"/>
        <v>10</v>
      </c>
      <c r="E60" s="39" t="str">
        <f t="shared" si="24"/>
        <v xml:space="preserve"> </v>
      </c>
      <c r="F60" s="48" t="s">
        <v>50</v>
      </c>
      <c r="G60" s="39" t="str">
        <f t="shared" si="25"/>
        <v/>
      </c>
      <c r="H60" s="39">
        <f t="shared" si="26"/>
        <v>11</v>
      </c>
      <c r="I60" s="39" t="str">
        <f t="shared" si="27"/>
        <v xml:space="preserve"> </v>
      </c>
      <c r="K60" s="11"/>
      <c r="L60" s="11"/>
      <c r="N60" s="38" t="s">
        <v>75</v>
      </c>
      <c r="O60" s="39">
        <v>4</v>
      </c>
      <c r="P60" s="40">
        <v>5</v>
      </c>
      <c r="Q60" s="40">
        <v>4</v>
      </c>
      <c r="R60" s="40">
        <v>4</v>
      </c>
      <c r="S60" s="40">
        <v>4</v>
      </c>
      <c r="T60" s="40">
        <v>5</v>
      </c>
      <c r="U60" s="40">
        <v>5</v>
      </c>
      <c r="V60" s="40">
        <v>5</v>
      </c>
      <c r="W60" s="40">
        <v>3</v>
      </c>
      <c r="X60" s="40">
        <v>5</v>
      </c>
      <c r="Y60" s="41">
        <f t="shared" si="20"/>
        <v>40</v>
      </c>
      <c r="Z60" s="41">
        <f t="shared" si="28"/>
        <v>7</v>
      </c>
      <c r="AA60" s="41">
        <f t="shared" si="21"/>
        <v>33</v>
      </c>
      <c r="AB60" s="42">
        <v>7.3890000000000029</v>
      </c>
      <c r="AC60" s="43">
        <v>6.6195000000000022</v>
      </c>
    </row>
    <row r="61" spans="2:29" ht="15.75" x14ac:dyDescent="0.25">
      <c r="B61" s="48"/>
      <c r="C61" s="1"/>
      <c r="D61" s="1"/>
      <c r="E61" s="1"/>
      <c r="F61" s="48"/>
      <c r="G61" s="1"/>
      <c r="H61" s="1"/>
      <c r="I61" s="1"/>
      <c r="K61" s="64"/>
      <c r="L61" s="64"/>
      <c r="N61" s="38" t="s">
        <v>102</v>
      </c>
      <c r="O61" s="39">
        <v>6</v>
      </c>
      <c r="P61" s="40">
        <v>4</v>
      </c>
      <c r="Q61" s="40">
        <v>5</v>
      </c>
      <c r="R61" s="40">
        <v>5</v>
      </c>
      <c r="S61" s="40">
        <v>4</v>
      </c>
      <c r="T61" s="40">
        <v>4</v>
      </c>
      <c r="U61" s="40">
        <v>5</v>
      </c>
      <c r="V61" s="40">
        <v>4</v>
      </c>
      <c r="W61" s="40">
        <v>5</v>
      </c>
      <c r="X61" s="40">
        <v>5</v>
      </c>
      <c r="Y61" s="41">
        <f t="shared" si="20"/>
        <v>41</v>
      </c>
      <c r="Z61" s="41">
        <f t="shared" si="28"/>
        <v>7</v>
      </c>
      <c r="AA61" s="41">
        <f t="shared" si="21"/>
        <v>34</v>
      </c>
      <c r="AB61" s="42">
        <v>7.3999999999999986</v>
      </c>
      <c r="AC61" s="43">
        <v>6.8000000000000043</v>
      </c>
    </row>
    <row r="62" spans="2:29" ht="15.75" x14ac:dyDescent="0.25">
      <c r="B62" s="51" t="s">
        <v>62</v>
      </c>
      <c r="C62" s="52"/>
      <c r="D62" s="53">
        <f>AVERAGE(D51:D60)</f>
        <v>8.9</v>
      </c>
      <c r="E62" s="55">
        <f>SUM(E51:E54)</f>
        <v>127</v>
      </c>
      <c r="F62" s="51" t="s">
        <v>62</v>
      </c>
      <c r="G62" s="52"/>
      <c r="H62" s="53">
        <f>AVERAGE(H51:H60)</f>
        <v>8.8000000000000007</v>
      </c>
      <c r="I62" s="54">
        <f>SUM(I51:I54)</f>
        <v>134</v>
      </c>
      <c r="N62" s="38" t="s">
        <v>128</v>
      </c>
      <c r="O62" s="39">
        <v>2</v>
      </c>
      <c r="P62" s="40">
        <v>5</v>
      </c>
      <c r="Q62" s="40">
        <v>5</v>
      </c>
      <c r="R62" s="40">
        <v>5</v>
      </c>
      <c r="S62" s="40">
        <v>5</v>
      </c>
      <c r="T62" s="40">
        <v>5</v>
      </c>
      <c r="U62" s="40">
        <v>5</v>
      </c>
      <c r="V62" s="40">
        <v>5</v>
      </c>
      <c r="W62" s="40">
        <v>1</v>
      </c>
      <c r="X62" s="40">
        <v>6</v>
      </c>
      <c r="Y62" s="41">
        <f t="shared" si="20"/>
        <v>42</v>
      </c>
      <c r="Z62" s="41">
        <f t="shared" si="28"/>
        <v>7</v>
      </c>
      <c r="AA62" s="41">
        <f t="shared" si="21"/>
        <v>35</v>
      </c>
      <c r="AB62" s="42">
        <v>7.1000000000000014</v>
      </c>
      <c r="AC62" s="43">
        <v>6.9750000000000014</v>
      </c>
    </row>
    <row r="63" spans="2:29" ht="15.75" x14ac:dyDescent="0.25">
      <c r="B63" s="51" t="s">
        <v>64</v>
      </c>
      <c r="C63" s="52"/>
      <c r="D63" s="53"/>
      <c r="E63" s="45">
        <f>E62-SUM($H$1*4)</f>
        <v>-17</v>
      </c>
      <c r="F63" s="51" t="s">
        <v>64</v>
      </c>
      <c r="G63" s="52"/>
      <c r="H63" s="53"/>
      <c r="I63" s="39">
        <f>I62-SUM($H$1*4)</f>
        <v>-10</v>
      </c>
      <c r="J63" s="11"/>
      <c r="N63" s="38" t="s">
        <v>138</v>
      </c>
      <c r="O63" s="39">
        <v>8</v>
      </c>
      <c r="P63" s="40">
        <v>4</v>
      </c>
      <c r="Q63" s="40">
        <v>5</v>
      </c>
      <c r="R63" s="40">
        <v>4</v>
      </c>
      <c r="S63" s="40">
        <v>3</v>
      </c>
      <c r="T63" s="40">
        <v>5</v>
      </c>
      <c r="U63" s="40">
        <v>5</v>
      </c>
      <c r="V63" s="40">
        <v>6</v>
      </c>
      <c r="W63" s="40">
        <v>4</v>
      </c>
      <c r="X63" s="40">
        <v>5</v>
      </c>
      <c r="Y63" s="41">
        <f t="shared" si="20"/>
        <v>41</v>
      </c>
      <c r="Z63" s="41">
        <f t="shared" si="28"/>
        <v>5</v>
      </c>
      <c r="AA63" s="41">
        <f t="shared" si="21"/>
        <v>36</v>
      </c>
      <c r="AB63" s="42">
        <v>4.6000000000000014</v>
      </c>
      <c r="AC63" s="43">
        <v>4.8000000000000043</v>
      </c>
    </row>
    <row r="64" spans="2:29" ht="15.75" x14ac:dyDescent="0.25">
      <c r="B64" s="65"/>
      <c r="C64" s="66"/>
      <c r="D64" s="67"/>
      <c r="E64" s="68"/>
      <c r="F64" s="65"/>
      <c r="G64" s="66"/>
      <c r="H64" s="67"/>
      <c r="I64" s="68"/>
      <c r="N64" s="38" t="s">
        <v>139</v>
      </c>
      <c r="O64" s="39">
        <v>3</v>
      </c>
      <c r="P64" s="40"/>
      <c r="Q64" s="40"/>
      <c r="R64" s="40"/>
      <c r="S64" s="40"/>
      <c r="T64" s="40"/>
      <c r="U64" s="40"/>
      <c r="V64" s="40"/>
      <c r="W64" s="40"/>
      <c r="X64" s="40"/>
      <c r="Y64" s="41" t="str">
        <f t="shared" si="20"/>
        <v/>
      </c>
      <c r="Z64" s="41">
        <f t="shared" si="28"/>
        <v>6</v>
      </c>
      <c r="AA64" s="41" t="str">
        <f t="shared" si="21"/>
        <v xml:space="preserve"> </v>
      </c>
      <c r="AB64" s="42">
        <v>5.6000000000000014</v>
      </c>
      <c r="AC64" s="43">
        <v>5.6000000000000014</v>
      </c>
    </row>
    <row r="65" spans="2:29" ht="15.75" x14ac:dyDescent="0.25">
      <c r="B65" s="24" t="s">
        <v>140</v>
      </c>
      <c r="C65" s="24"/>
      <c r="D65" s="25" t="s">
        <v>17</v>
      </c>
      <c r="E65" s="26" t="s">
        <v>15</v>
      </c>
      <c r="F65" s="24" t="s">
        <v>141</v>
      </c>
      <c r="G65" s="24"/>
      <c r="H65" s="25" t="s">
        <v>17</v>
      </c>
      <c r="I65" s="27" t="s">
        <v>15</v>
      </c>
      <c r="N65" s="38" t="s">
        <v>110</v>
      </c>
      <c r="O65" s="39">
        <v>5</v>
      </c>
      <c r="P65" s="40">
        <v>4</v>
      </c>
      <c r="Q65" s="40">
        <v>4</v>
      </c>
      <c r="R65" s="40">
        <v>5</v>
      </c>
      <c r="S65" s="40">
        <v>4</v>
      </c>
      <c r="T65" s="40">
        <v>4</v>
      </c>
      <c r="U65" s="40">
        <v>5</v>
      </c>
      <c r="V65" s="40">
        <v>4</v>
      </c>
      <c r="W65" s="40">
        <v>4</v>
      </c>
      <c r="X65" s="40">
        <v>6</v>
      </c>
      <c r="Y65" s="41">
        <f t="shared" si="20"/>
        <v>40</v>
      </c>
      <c r="Z65" s="41">
        <f t="shared" si="28"/>
        <v>2</v>
      </c>
      <c r="AA65" s="41">
        <f t="shared" si="21"/>
        <v>38</v>
      </c>
      <c r="AB65" s="42">
        <v>2.3999999999999986</v>
      </c>
      <c r="AC65" s="43">
        <v>2.3999999999999986</v>
      </c>
    </row>
    <row r="66" spans="2:29" ht="15.75" x14ac:dyDescent="0.25">
      <c r="B66" s="34" t="s">
        <v>142</v>
      </c>
      <c r="C66" s="34" t="s">
        <v>26</v>
      </c>
      <c r="D66" s="35" t="s">
        <v>27</v>
      </c>
      <c r="E66" s="36" t="s">
        <v>28</v>
      </c>
      <c r="F66" s="34" t="s">
        <v>143</v>
      </c>
      <c r="G66" s="34" t="s">
        <v>26</v>
      </c>
      <c r="H66" s="35" t="s">
        <v>27</v>
      </c>
      <c r="I66" s="37" t="s">
        <v>28</v>
      </c>
      <c r="N66" s="38" t="s">
        <v>58</v>
      </c>
      <c r="O66" s="39">
        <v>10</v>
      </c>
      <c r="P66" s="40">
        <v>5</v>
      </c>
      <c r="Q66" s="40">
        <v>6</v>
      </c>
      <c r="R66" s="40">
        <v>6</v>
      </c>
      <c r="S66" s="40">
        <v>4</v>
      </c>
      <c r="T66" s="40">
        <v>5</v>
      </c>
      <c r="U66" s="40">
        <v>5</v>
      </c>
      <c r="V66" s="40">
        <v>4</v>
      </c>
      <c r="W66" s="40">
        <v>4</v>
      </c>
      <c r="X66" s="40">
        <v>7</v>
      </c>
      <c r="Y66" s="41">
        <f t="shared" si="20"/>
        <v>46</v>
      </c>
      <c r="Z66" s="41">
        <f t="shared" si="28"/>
        <v>5</v>
      </c>
      <c r="AA66" s="41">
        <f t="shared" si="21"/>
        <v>41</v>
      </c>
      <c r="AB66" s="42">
        <v>5.2000000000000028</v>
      </c>
      <c r="AC66" s="43">
        <v>5.2000000000000028</v>
      </c>
    </row>
    <row r="67" spans="2:29" ht="15.75" x14ac:dyDescent="0.25">
      <c r="B67" s="44" t="s">
        <v>144</v>
      </c>
      <c r="C67" s="45">
        <f t="shared" ref="C67:C76" si="29">INDEX($Y$4:$Y$103,MATCH(B67,$N$4:$N$103,0))</f>
        <v>39</v>
      </c>
      <c r="D67" s="45">
        <f t="shared" ref="D67:D76" si="30">INDEX($Z$4:$Z$103,MATCH(B67,$N$4:$N$103,0))</f>
        <v>7</v>
      </c>
      <c r="E67" s="45">
        <f t="shared" ref="E67:E76" si="31">INDEX($AA$4:$AA$103,MATCH(B67,$N$4:$N$103,0))</f>
        <v>32</v>
      </c>
      <c r="F67" s="44" t="s">
        <v>134</v>
      </c>
      <c r="G67" s="45">
        <f t="shared" ref="G67:G75" si="32">INDEX($Y$4:$Y$103,MATCH(F67,$N$4:$N$103,0))</f>
        <v>43</v>
      </c>
      <c r="H67" s="45">
        <f t="shared" ref="H67:H75" si="33">INDEX($Z$4:$Z$103,MATCH(F67,$N$4:$N$103,0))</f>
        <v>7</v>
      </c>
      <c r="I67" s="45">
        <f t="shared" ref="I67:I75" si="34">INDEX($AA$4:$AA$103,MATCH(F67,$N$4:$N$103,0))</f>
        <v>36</v>
      </c>
      <c r="N67" s="38" t="s">
        <v>129</v>
      </c>
      <c r="O67" s="39">
        <v>9</v>
      </c>
      <c r="P67" s="40"/>
      <c r="Q67" s="40"/>
      <c r="R67" s="40"/>
      <c r="S67" s="40"/>
      <c r="T67" s="40"/>
      <c r="U67" s="40"/>
      <c r="V67" s="40"/>
      <c r="W67" s="40"/>
      <c r="X67" s="40"/>
      <c r="Y67" s="41" t="str">
        <f t="shared" si="20"/>
        <v/>
      </c>
      <c r="Z67" s="41">
        <f t="shared" si="28"/>
        <v>6</v>
      </c>
      <c r="AA67" s="41" t="str">
        <f t="shared" si="21"/>
        <v xml:space="preserve"> </v>
      </c>
      <c r="AB67" s="42">
        <v>5.5333333333333385</v>
      </c>
      <c r="AC67" s="43">
        <v>5.5333333333333385</v>
      </c>
    </row>
    <row r="68" spans="2:29" ht="15.75" x14ac:dyDescent="0.25">
      <c r="B68" s="44" t="s">
        <v>145</v>
      </c>
      <c r="C68" s="45">
        <f t="shared" si="29"/>
        <v>47</v>
      </c>
      <c r="D68" s="45">
        <f t="shared" si="30"/>
        <v>13</v>
      </c>
      <c r="E68" s="45">
        <f t="shared" si="31"/>
        <v>34</v>
      </c>
      <c r="F68" s="44" t="s">
        <v>93</v>
      </c>
      <c r="G68" s="45">
        <f t="shared" si="32"/>
        <v>45</v>
      </c>
      <c r="H68" s="45">
        <f t="shared" si="33"/>
        <v>9</v>
      </c>
      <c r="I68" s="45">
        <f t="shared" si="34"/>
        <v>36</v>
      </c>
      <c r="N68" s="38" t="s">
        <v>108</v>
      </c>
      <c r="O68" s="39">
        <v>6</v>
      </c>
      <c r="P68" s="40">
        <v>4</v>
      </c>
      <c r="Q68" s="40">
        <v>3</v>
      </c>
      <c r="R68" s="40">
        <v>4</v>
      </c>
      <c r="S68" s="40">
        <v>2</v>
      </c>
      <c r="T68" s="40">
        <v>5</v>
      </c>
      <c r="U68" s="40">
        <v>6</v>
      </c>
      <c r="V68" s="40">
        <v>5</v>
      </c>
      <c r="W68" s="40">
        <v>4</v>
      </c>
      <c r="X68" s="40">
        <v>5</v>
      </c>
      <c r="Y68" s="41">
        <f t="shared" ref="Y68:Y99" si="35">IF(P68&gt;1,SUM(P68:X68),"")</f>
        <v>38</v>
      </c>
      <c r="Z68" s="41">
        <f t="shared" si="28"/>
        <v>2</v>
      </c>
      <c r="AA68" s="41">
        <f t="shared" ref="AA68:AA99" si="36">IF(P68&gt;0,SUM(Y68-Z68)," ")</f>
        <v>36</v>
      </c>
      <c r="AB68" s="42">
        <v>2</v>
      </c>
      <c r="AC68" s="43">
        <v>1.8000000000000043</v>
      </c>
    </row>
    <row r="69" spans="2:29" ht="15.75" x14ac:dyDescent="0.25">
      <c r="B69" s="44" t="s">
        <v>99</v>
      </c>
      <c r="C69" s="45">
        <f t="shared" si="29"/>
        <v>45</v>
      </c>
      <c r="D69" s="45">
        <f t="shared" si="30"/>
        <v>6</v>
      </c>
      <c r="E69" s="45">
        <f t="shared" si="31"/>
        <v>39</v>
      </c>
      <c r="F69" s="44" t="s">
        <v>87</v>
      </c>
      <c r="G69" s="45">
        <f t="shared" si="32"/>
        <v>50</v>
      </c>
      <c r="H69" s="45">
        <f t="shared" si="33"/>
        <v>13</v>
      </c>
      <c r="I69" s="45">
        <f t="shared" si="34"/>
        <v>37</v>
      </c>
      <c r="N69" s="38" t="s">
        <v>51</v>
      </c>
      <c r="O69" s="39">
        <v>1</v>
      </c>
      <c r="P69" s="40"/>
      <c r="Q69" s="40"/>
      <c r="R69" s="40"/>
      <c r="S69" s="40"/>
      <c r="T69" s="40"/>
      <c r="U69" s="40"/>
      <c r="V69" s="40"/>
      <c r="W69" s="40"/>
      <c r="X69" s="40"/>
      <c r="Y69" s="41" t="str">
        <f t="shared" si="35"/>
        <v/>
      </c>
      <c r="Z69" s="41">
        <f t="shared" si="28"/>
        <v>12</v>
      </c>
      <c r="AA69" s="41" t="str">
        <f t="shared" si="36"/>
        <v xml:space="preserve"> </v>
      </c>
      <c r="AB69" s="42">
        <v>12.100000000000001</v>
      </c>
      <c r="AC69" s="43">
        <v>12.100000000000001</v>
      </c>
    </row>
    <row r="70" spans="2:29" ht="15.75" x14ac:dyDescent="0.25">
      <c r="B70" s="44" t="s">
        <v>138</v>
      </c>
      <c r="C70" s="45">
        <f t="shared" si="29"/>
        <v>41</v>
      </c>
      <c r="D70" s="45">
        <f t="shared" si="30"/>
        <v>5</v>
      </c>
      <c r="E70" s="45">
        <f t="shared" si="31"/>
        <v>36</v>
      </c>
      <c r="F70" s="44" t="s">
        <v>146</v>
      </c>
      <c r="G70" s="45">
        <f t="shared" si="32"/>
        <v>50</v>
      </c>
      <c r="H70" s="45">
        <f t="shared" si="33"/>
        <v>12</v>
      </c>
      <c r="I70" s="45">
        <f t="shared" si="34"/>
        <v>38</v>
      </c>
      <c r="N70" s="69" t="s">
        <v>147</v>
      </c>
      <c r="O70" s="39">
        <v>8</v>
      </c>
      <c r="P70" s="40"/>
      <c r="Q70" s="40"/>
      <c r="R70" s="40"/>
      <c r="S70" s="40"/>
      <c r="T70" s="40"/>
      <c r="U70" s="40"/>
      <c r="V70" s="40"/>
      <c r="W70" s="40"/>
      <c r="X70" s="40"/>
      <c r="Y70" s="41" t="str">
        <f t="shared" si="35"/>
        <v/>
      </c>
      <c r="Z70" s="41">
        <f t="shared" si="28"/>
        <v>5</v>
      </c>
      <c r="AA70" s="41" t="str">
        <f t="shared" si="36"/>
        <v xml:space="preserve"> </v>
      </c>
      <c r="AB70" s="42">
        <v>5.3999999999999986</v>
      </c>
      <c r="AC70" s="43">
        <v>5.3999999999999986</v>
      </c>
    </row>
    <row r="71" spans="2:29" ht="15.75" x14ac:dyDescent="0.25">
      <c r="B71" s="44" t="s">
        <v>122</v>
      </c>
      <c r="C71" s="45">
        <f t="shared" si="29"/>
        <v>41</v>
      </c>
      <c r="D71" s="45">
        <f t="shared" si="30"/>
        <v>4</v>
      </c>
      <c r="E71" s="45">
        <f t="shared" si="31"/>
        <v>37</v>
      </c>
      <c r="F71" s="44" t="s">
        <v>105</v>
      </c>
      <c r="G71" s="45">
        <f t="shared" si="32"/>
        <v>45</v>
      </c>
      <c r="H71" s="45">
        <f t="shared" si="33"/>
        <v>6</v>
      </c>
      <c r="I71" s="45">
        <f t="shared" si="34"/>
        <v>39</v>
      </c>
      <c r="N71" s="38" t="s">
        <v>126</v>
      </c>
      <c r="O71" s="39">
        <v>2</v>
      </c>
      <c r="P71" s="40">
        <v>3</v>
      </c>
      <c r="Q71" s="40">
        <v>4</v>
      </c>
      <c r="R71" s="40">
        <v>4</v>
      </c>
      <c r="S71" s="40">
        <v>3</v>
      </c>
      <c r="T71" s="40">
        <v>5</v>
      </c>
      <c r="U71" s="40">
        <v>4</v>
      </c>
      <c r="V71" s="40">
        <v>5</v>
      </c>
      <c r="W71" s="40">
        <v>4</v>
      </c>
      <c r="X71" s="40">
        <v>4</v>
      </c>
      <c r="Y71" s="41">
        <f t="shared" si="35"/>
        <v>36</v>
      </c>
      <c r="Z71" s="41">
        <f t="shared" si="28"/>
        <v>2</v>
      </c>
      <c r="AA71" s="41">
        <f t="shared" si="36"/>
        <v>34</v>
      </c>
      <c r="AB71" s="42">
        <v>2.1750000000000043</v>
      </c>
      <c r="AC71" s="43">
        <v>0.92500000000000426</v>
      </c>
    </row>
    <row r="72" spans="2:29" ht="15.75" x14ac:dyDescent="0.25">
      <c r="B72" s="44" t="s">
        <v>42</v>
      </c>
      <c r="C72" s="45">
        <f t="shared" si="29"/>
        <v>40</v>
      </c>
      <c r="D72" s="45">
        <f t="shared" si="30"/>
        <v>3</v>
      </c>
      <c r="E72" s="45">
        <f t="shared" si="31"/>
        <v>37</v>
      </c>
      <c r="F72" s="44" t="s">
        <v>148</v>
      </c>
      <c r="G72" s="45">
        <f t="shared" si="32"/>
        <v>51</v>
      </c>
      <c r="H72" s="45">
        <f t="shared" si="33"/>
        <v>11</v>
      </c>
      <c r="I72" s="45">
        <f t="shared" si="34"/>
        <v>40</v>
      </c>
      <c r="N72" s="38" t="s">
        <v>115</v>
      </c>
      <c r="O72" s="39">
        <v>6</v>
      </c>
      <c r="P72" s="40">
        <v>5</v>
      </c>
      <c r="Q72" s="40">
        <v>5</v>
      </c>
      <c r="R72" s="40">
        <v>4</v>
      </c>
      <c r="S72" s="40">
        <v>5</v>
      </c>
      <c r="T72" s="40">
        <v>4</v>
      </c>
      <c r="U72" s="40">
        <v>5</v>
      </c>
      <c r="V72" s="40">
        <v>7</v>
      </c>
      <c r="W72" s="40">
        <v>5</v>
      </c>
      <c r="X72" s="40">
        <v>6</v>
      </c>
      <c r="Y72" s="41">
        <f t="shared" si="35"/>
        <v>46</v>
      </c>
      <c r="Z72" s="41">
        <f t="shared" si="28"/>
        <v>6</v>
      </c>
      <c r="AA72" s="41">
        <f t="shared" si="36"/>
        <v>40</v>
      </c>
      <c r="AB72" s="42">
        <v>6.3999999999999986</v>
      </c>
      <c r="AC72" s="43">
        <v>6.3999999999999986</v>
      </c>
    </row>
    <row r="73" spans="2:29" ht="15.75" x14ac:dyDescent="0.25">
      <c r="B73" s="48" t="s">
        <v>47</v>
      </c>
      <c r="C73" s="39">
        <f t="shared" si="29"/>
        <v>46</v>
      </c>
      <c r="D73" s="39">
        <f t="shared" si="30"/>
        <v>8</v>
      </c>
      <c r="E73" s="39">
        <f t="shared" si="31"/>
        <v>38</v>
      </c>
      <c r="F73" s="47" t="s">
        <v>92</v>
      </c>
      <c r="G73" s="39" t="str">
        <f t="shared" si="32"/>
        <v/>
      </c>
      <c r="H73" s="39">
        <f t="shared" si="33"/>
        <v>1</v>
      </c>
      <c r="I73" s="39" t="str">
        <f t="shared" si="34"/>
        <v xml:space="preserve"> </v>
      </c>
      <c r="N73" s="38" t="s">
        <v>148</v>
      </c>
      <c r="O73" s="39">
        <v>3</v>
      </c>
      <c r="P73" s="40">
        <v>6</v>
      </c>
      <c r="Q73" s="40">
        <v>5</v>
      </c>
      <c r="R73" s="40">
        <v>7</v>
      </c>
      <c r="S73" s="40">
        <v>3</v>
      </c>
      <c r="T73" s="40">
        <v>6</v>
      </c>
      <c r="U73" s="40">
        <v>7</v>
      </c>
      <c r="V73" s="40">
        <v>7</v>
      </c>
      <c r="W73" s="40">
        <v>5</v>
      </c>
      <c r="X73" s="40">
        <v>5</v>
      </c>
      <c r="Y73" s="41">
        <f t="shared" si="35"/>
        <v>51</v>
      </c>
      <c r="Z73" s="41">
        <f t="shared" si="28"/>
        <v>11</v>
      </c>
      <c r="AA73" s="41">
        <f t="shared" si="36"/>
        <v>40</v>
      </c>
      <c r="AB73" s="42">
        <v>11.300000000000004</v>
      </c>
      <c r="AC73" s="43">
        <v>11.300000000000004</v>
      </c>
    </row>
    <row r="74" spans="2:29" ht="15.75" x14ac:dyDescent="0.25">
      <c r="B74" s="48" t="s">
        <v>30</v>
      </c>
      <c r="C74" s="39">
        <f t="shared" si="29"/>
        <v>54</v>
      </c>
      <c r="D74" s="39">
        <f t="shared" si="30"/>
        <v>15</v>
      </c>
      <c r="E74" s="39">
        <f t="shared" si="31"/>
        <v>39</v>
      </c>
      <c r="F74" s="47" t="s">
        <v>113</v>
      </c>
      <c r="G74" s="39" t="str">
        <f t="shared" si="32"/>
        <v/>
      </c>
      <c r="H74" s="39">
        <f t="shared" si="33"/>
        <v>5</v>
      </c>
      <c r="I74" s="39" t="str">
        <f t="shared" si="34"/>
        <v xml:space="preserve"> </v>
      </c>
      <c r="N74" s="61" t="s">
        <v>48</v>
      </c>
      <c r="O74" s="39">
        <v>1</v>
      </c>
      <c r="P74" s="40"/>
      <c r="Q74" s="40"/>
      <c r="R74" s="40"/>
      <c r="S74" s="40"/>
      <c r="T74" s="40"/>
      <c r="U74" s="40"/>
      <c r="V74" s="40"/>
      <c r="W74" s="40"/>
      <c r="X74" s="40"/>
      <c r="Y74" s="41" t="str">
        <f t="shared" si="35"/>
        <v/>
      </c>
      <c r="Z74" s="41">
        <f t="shared" si="28"/>
        <v>6</v>
      </c>
      <c r="AA74" s="41" t="str">
        <f t="shared" si="36"/>
        <v xml:space="preserve"> </v>
      </c>
      <c r="AB74" s="42">
        <v>6.0500000000000043</v>
      </c>
      <c r="AC74" s="43">
        <v>6.0500000000000043</v>
      </c>
    </row>
    <row r="75" spans="2:29" ht="15.75" x14ac:dyDescent="0.25">
      <c r="B75" s="47" t="s">
        <v>147</v>
      </c>
      <c r="C75" s="39" t="str">
        <f t="shared" si="29"/>
        <v/>
      </c>
      <c r="D75" s="39">
        <f t="shared" si="30"/>
        <v>5</v>
      </c>
      <c r="E75" s="39" t="str">
        <f t="shared" si="31"/>
        <v xml:space="preserve"> </v>
      </c>
      <c r="F75" s="47" t="s">
        <v>139</v>
      </c>
      <c r="G75" s="39" t="str">
        <f t="shared" si="32"/>
        <v/>
      </c>
      <c r="H75" s="39">
        <f t="shared" si="33"/>
        <v>6</v>
      </c>
      <c r="I75" s="39" t="str">
        <f t="shared" si="34"/>
        <v xml:space="preserve"> </v>
      </c>
      <c r="N75" s="38" t="s">
        <v>133</v>
      </c>
      <c r="O75" s="39">
        <v>9</v>
      </c>
      <c r="P75" s="40"/>
      <c r="Q75" s="40"/>
      <c r="R75" s="40"/>
      <c r="S75" s="40"/>
      <c r="T75" s="40"/>
      <c r="U75" s="40"/>
      <c r="V75" s="40"/>
      <c r="W75" s="40"/>
      <c r="X75" s="40"/>
      <c r="Y75" s="41" t="str">
        <f t="shared" si="35"/>
        <v/>
      </c>
      <c r="Z75" s="41">
        <f t="shared" si="28"/>
        <v>10</v>
      </c>
      <c r="AA75" s="41" t="str">
        <f t="shared" si="36"/>
        <v xml:space="preserve"> </v>
      </c>
      <c r="AB75" s="42">
        <v>10.350000000000001</v>
      </c>
      <c r="AC75" s="43">
        <v>10.350000000000001</v>
      </c>
    </row>
    <row r="76" spans="2:29" ht="15.75" x14ac:dyDescent="0.25">
      <c r="B76" s="47" t="s">
        <v>149</v>
      </c>
      <c r="C76" s="39" t="str">
        <f t="shared" si="29"/>
        <v/>
      </c>
      <c r="D76" s="39">
        <f t="shared" si="30"/>
        <v>6</v>
      </c>
      <c r="E76" s="39" t="str">
        <f t="shared" si="31"/>
        <v xml:space="preserve"> </v>
      </c>
      <c r="F76" s="47" t="s">
        <v>36</v>
      </c>
      <c r="G76" s="2"/>
      <c r="H76" s="2"/>
      <c r="I76" s="2"/>
      <c r="N76" s="38" t="s">
        <v>132</v>
      </c>
      <c r="O76" s="39">
        <v>9</v>
      </c>
      <c r="P76" s="40"/>
      <c r="Q76" s="40"/>
      <c r="R76" s="40"/>
      <c r="S76" s="40"/>
      <c r="T76" s="40"/>
      <c r="U76" s="40"/>
      <c r="V76" s="40"/>
      <c r="W76" s="40"/>
      <c r="X76" s="40"/>
      <c r="Y76" s="41" t="str">
        <f t="shared" si="35"/>
        <v/>
      </c>
      <c r="Z76" s="50">
        <f>IF(AB76="TBD","TBD",ROUND(AB76,0))-1</f>
        <v>10</v>
      </c>
      <c r="AA76" s="41" t="str">
        <f t="shared" si="36"/>
        <v xml:space="preserve"> </v>
      </c>
      <c r="AB76" s="42">
        <v>11.399999999999999</v>
      </c>
      <c r="AC76" s="43">
        <v>11.399999999999999</v>
      </c>
    </row>
    <row r="77" spans="2:29" ht="15.75" x14ac:dyDescent="0.25">
      <c r="B77" s="51" t="s">
        <v>62</v>
      </c>
      <c r="C77" s="52"/>
      <c r="D77" s="53">
        <f>AVERAGE(D67:D75)</f>
        <v>7.333333333333333</v>
      </c>
      <c r="E77" s="55">
        <f>SUM(E67:E72)</f>
        <v>215</v>
      </c>
      <c r="F77" s="51" t="s">
        <v>62</v>
      </c>
      <c r="G77" s="52"/>
      <c r="H77" s="53">
        <f>AVERAGE(H67:H75)</f>
        <v>7.7777777777777777</v>
      </c>
      <c r="I77" s="54">
        <f>SUM(I67:I72)</f>
        <v>226</v>
      </c>
      <c r="N77" s="38" t="s">
        <v>131</v>
      </c>
      <c r="O77" s="39">
        <v>2</v>
      </c>
      <c r="P77" s="40">
        <v>6</v>
      </c>
      <c r="Q77" s="40">
        <v>7</v>
      </c>
      <c r="R77" s="40">
        <v>5</v>
      </c>
      <c r="S77" s="40">
        <v>5</v>
      </c>
      <c r="T77" s="40">
        <v>6</v>
      </c>
      <c r="U77" s="40">
        <v>4</v>
      </c>
      <c r="V77" s="40">
        <v>6</v>
      </c>
      <c r="W77" s="40">
        <v>5</v>
      </c>
      <c r="X77" s="40">
        <v>6</v>
      </c>
      <c r="Y77" s="41">
        <f t="shared" si="35"/>
        <v>50</v>
      </c>
      <c r="Z77" s="41">
        <f t="shared" ref="Z77:Z83" si="37">IF(AB77="TBD","TBD",ROUND(AB77,0))</f>
        <v>13</v>
      </c>
      <c r="AA77" s="41">
        <f t="shared" si="36"/>
        <v>37</v>
      </c>
      <c r="AB77" s="42">
        <v>12.850000000000001</v>
      </c>
      <c r="AC77" s="43">
        <v>13.100000000000001</v>
      </c>
    </row>
    <row r="78" spans="2:29" ht="15.75" x14ac:dyDescent="0.25">
      <c r="B78" s="51" t="s">
        <v>64</v>
      </c>
      <c r="C78" s="52"/>
      <c r="D78" s="53"/>
      <c r="E78" s="45">
        <f>E77-SUM($H$1*6)</f>
        <v>-1</v>
      </c>
      <c r="F78" s="51" t="s">
        <v>64</v>
      </c>
      <c r="G78" s="52"/>
      <c r="H78" s="53"/>
      <c r="I78" s="39">
        <f>I77-SUM($H$1*6)</f>
        <v>10</v>
      </c>
      <c r="N78" s="38" t="s">
        <v>127</v>
      </c>
      <c r="O78" s="39">
        <v>9</v>
      </c>
      <c r="P78" s="40">
        <v>5</v>
      </c>
      <c r="Q78" s="40">
        <v>5</v>
      </c>
      <c r="R78" s="40">
        <v>6</v>
      </c>
      <c r="S78" s="40">
        <v>4</v>
      </c>
      <c r="T78" s="40">
        <v>5</v>
      </c>
      <c r="U78" s="40">
        <v>6</v>
      </c>
      <c r="V78" s="40">
        <v>6</v>
      </c>
      <c r="W78" s="40">
        <v>5</v>
      </c>
      <c r="X78" s="40">
        <v>6</v>
      </c>
      <c r="Y78" s="41">
        <f t="shared" si="35"/>
        <v>48</v>
      </c>
      <c r="Z78" s="41">
        <f t="shared" si="37"/>
        <v>11</v>
      </c>
      <c r="AA78" s="41">
        <f t="shared" si="36"/>
        <v>37</v>
      </c>
      <c r="AB78" s="42">
        <v>10.600000000000001</v>
      </c>
      <c r="AC78" s="43">
        <v>10.600000000000001</v>
      </c>
    </row>
    <row r="79" spans="2:29" ht="15.75" x14ac:dyDescent="0.25">
      <c r="B79" s="70"/>
      <c r="C79" s="71"/>
      <c r="D79" s="72"/>
      <c r="E79" s="73"/>
      <c r="F79" s="70"/>
      <c r="G79" s="71"/>
      <c r="H79" s="72"/>
      <c r="I79" s="73"/>
      <c r="N79" s="38" t="s">
        <v>137</v>
      </c>
      <c r="O79" s="39">
        <v>2</v>
      </c>
      <c r="P79" s="40"/>
      <c r="Q79" s="40"/>
      <c r="R79" s="40"/>
      <c r="S79" s="40"/>
      <c r="T79" s="40"/>
      <c r="U79" s="40"/>
      <c r="V79" s="40"/>
      <c r="W79" s="40"/>
      <c r="X79" s="40"/>
      <c r="Y79" s="41" t="str">
        <f t="shared" si="35"/>
        <v/>
      </c>
      <c r="Z79" s="41">
        <f t="shared" si="37"/>
        <v>10</v>
      </c>
      <c r="AA79" s="41" t="str">
        <f t="shared" si="36"/>
        <v xml:space="preserve"> </v>
      </c>
      <c r="AB79" s="42">
        <v>10.450000000000003</v>
      </c>
      <c r="AC79" s="43">
        <v>10.450000000000003</v>
      </c>
    </row>
    <row r="80" spans="2:29" ht="15.75" x14ac:dyDescent="0.25">
      <c r="B80" s="76" t="s">
        <v>177</v>
      </c>
      <c r="C80" s="77"/>
      <c r="D80" s="77"/>
      <c r="E80" s="77"/>
      <c r="F80" s="77"/>
      <c r="G80" s="77"/>
      <c r="H80" s="77"/>
      <c r="I80" s="78"/>
      <c r="J80" s="74"/>
      <c r="K80" s="74"/>
      <c r="L80" s="75"/>
      <c r="N80" s="38" t="s">
        <v>103</v>
      </c>
      <c r="O80" s="39">
        <v>5</v>
      </c>
      <c r="P80" s="40">
        <v>5</v>
      </c>
      <c r="Q80" s="40">
        <v>4</v>
      </c>
      <c r="R80" s="40">
        <v>4</v>
      </c>
      <c r="S80" s="40">
        <v>3</v>
      </c>
      <c r="T80" s="40">
        <v>5</v>
      </c>
      <c r="U80" s="40">
        <v>5</v>
      </c>
      <c r="V80" s="40">
        <v>3</v>
      </c>
      <c r="W80" s="40">
        <v>4</v>
      </c>
      <c r="X80" s="40">
        <v>5</v>
      </c>
      <c r="Y80" s="41">
        <f t="shared" si="35"/>
        <v>38</v>
      </c>
      <c r="Z80" s="41">
        <f t="shared" si="37"/>
        <v>4</v>
      </c>
      <c r="AA80" s="41">
        <f t="shared" si="36"/>
        <v>34</v>
      </c>
      <c r="AB80" s="42">
        <v>4.3500000000000014</v>
      </c>
      <c r="AC80" s="43">
        <v>4</v>
      </c>
    </row>
    <row r="81" spans="1:29" ht="15.75" x14ac:dyDescent="0.25">
      <c r="B81" s="3" t="s">
        <v>150</v>
      </c>
      <c r="C81" s="3"/>
      <c r="D81" s="3"/>
      <c r="E81" s="3"/>
      <c r="F81" s="3"/>
      <c r="G81" s="3"/>
      <c r="H81" s="3"/>
      <c r="I81" s="3"/>
      <c r="J81" s="3"/>
      <c r="K81" s="3"/>
      <c r="L81" s="3"/>
      <c r="N81" s="38" t="s">
        <v>123</v>
      </c>
      <c r="O81" s="39">
        <v>9</v>
      </c>
      <c r="P81" s="40">
        <v>4</v>
      </c>
      <c r="Q81" s="40">
        <v>4</v>
      </c>
      <c r="R81" s="40">
        <v>4</v>
      </c>
      <c r="S81" s="40">
        <v>4</v>
      </c>
      <c r="T81" s="40">
        <v>4</v>
      </c>
      <c r="U81" s="40">
        <v>5</v>
      </c>
      <c r="V81" s="40">
        <v>3</v>
      </c>
      <c r="W81" s="40">
        <v>3</v>
      </c>
      <c r="X81" s="40">
        <v>5</v>
      </c>
      <c r="Y81" s="41">
        <f t="shared" si="35"/>
        <v>36</v>
      </c>
      <c r="Z81" s="41">
        <f t="shared" si="37"/>
        <v>3</v>
      </c>
      <c r="AA81" s="41">
        <f t="shared" si="36"/>
        <v>33</v>
      </c>
      <c r="AB81" s="42">
        <v>3.25</v>
      </c>
      <c r="AC81" s="43">
        <v>2.25</v>
      </c>
    </row>
    <row r="82" spans="1:29" ht="15.75" x14ac:dyDescent="0.25">
      <c r="A82" s="79" t="s">
        <v>151</v>
      </c>
      <c r="B82" s="80" t="s">
        <v>152</v>
      </c>
      <c r="C82" s="80">
        <v>6</v>
      </c>
      <c r="D82" s="80">
        <v>5</v>
      </c>
      <c r="E82" s="80">
        <v>5</v>
      </c>
      <c r="F82" s="80">
        <v>4</v>
      </c>
      <c r="G82" s="80">
        <v>4</v>
      </c>
      <c r="H82" s="80">
        <v>4</v>
      </c>
      <c r="I82" s="80">
        <v>4</v>
      </c>
      <c r="J82" s="80">
        <v>3.5</v>
      </c>
      <c r="K82" s="80">
        <v>2.5</v>
      </c>
      <c r="L82" s="80">
        <v>2</v>
      </c>
      <c r="N82" s="38" t="s">
        <v>85</v>
      </c>
      <c r="O82" s="39">
        <v>4</v>
      </c>
      <c r="P82" s="40"/>
      <c r="Q82" s="40"/>
      <c r="R82" s="40"/>
      <c r="S82" s="40"/>
      <c r="T82" s="40"/>
      <c r="U82" s="40"/>
      <c r="V82" s="40"/>
      <c r="W82" s="40"/>
      <c r="X82" s="40"/>
      <c r="Y82" s="41" t="str">
        <f t="shared" si="35"/>
        <v/>
      </c>
      <c r="Z82" s="41">
        <f t="shared" si="37"/>
        <v>10</v>
      </c>
      <c r="AA82" s="41" t="str">
        <f t="shared" si="36"/>
        <v xml:space="preserve"> </v>
      </c>
      <c r="AB82" s="42">
        <v>9.5</v>
      </c>
      <c r="AC82" s="43">
        <v>9.5</v>
      </c>
    </row>
    <row r="83" spans="1:29" ht="15.75" x14ac:dyDescent="0.25">
      <c r="A83" s="81">
        <v>1</v>
      </c>
      <c r="B83" s="82" t="s">
        <v>153</v>
      </c>
      <c r="C83" s="82" t="s">
        <v>29</v>
      </c>
      <c r="D83" s="82" t="s">
        <v>98</v>
      </c>
      <c r="E83" s="82" t="s">
        <v>97</v>
      </c>
      <c r="F83" s="82" t="s">
        <v>154</v>
      </c>
      <c r="G83" s="82" t="s">
        <v>143</v>
      </c>
      <c r="H83" s="82" t="s">
        <v>142</v>
      </c>
      <c r="I83" s="82" t="s">
        <v>70</v>
      </c>
      <c r="J83" s="82" t="s">
        <v>119</v>
      </c>
      <c r="K83" s="82" t="s">
        <v>25</v>
      </c>
      <c r="L83" s="82" t="s">
        <v>120</v>
      </c>
      <c r="N83" s="38" t="s">
        <v>136</v>
      </c>
      <c r="O83" s="39">
        <v>9</v>
      </c>
      <c r="P83" s="40"/>
      <c r="Q83" s="40"/>
      <c r="R83" s="40"/>
      <c r="S83" s="40"/>
      <c r="T83" s="40"/>
      <c r="U83" s="40"/>
      <c r="V83" s="40"/>
      <c r="W83" s="40"/>
      <c r="X83" s="40"/>
      <c r="Y83" s="41" t="str">
        <f t="shared" si="35"/>
        <v/>
      </c>
      <c r="Z83" s="41">
        <f t="shared" si="37"/>
        <v>17</v>
      </c>
      <c r="AA83" s="41" t="str">
        <f t="shared" si="36"/>
        <v xml:space="preserve"> </v>
      </c>
      <c r="AB83" s="42">
        <v>16.75</v>
      </c>
      <c r="AC83" s="43">
        <v>16.75</v>
      </c>
    </row>
    <row r="84" spans="1:29" ht="15.75" x14ac:dyDescent="0.25">
      <c r="A84" s="81">
        <v>2</v>
      </c>
      <c r="B84" s="83">
        <v>45799</v>
      </c>
      <c r="C84" s="84">
        <v>3</v>
      </c>
      <c r="D84" s="84">
        <v>7</v>
      </c>
      <c r="E84" s="86">
        <v>8</v>
      </c>
      <c r="F84" s="85">
        <v>6</v>
      </c>
      <c r="G84" s="85">
        <v>10</v>
      </c>
      <c r="H84" s="81">
        <v>5</v>
      </c>
      <c r="I84" s="81">
        <v>9</v>
      </c>
      <c r="J84" s="87">
        <v>1</v>
      </c>
      <c r="K84" s="88">
        <v>2</v>
      </c>
      <c r="L84" s="84">
        <v>4</v>
      </c>
      <c r="N84" s="38" t="s">
        <v>100</v>
      </c>
      <c r="O84" s="39">
        <v>5</v>
      </c>
      <c r="P84" s="40">
        <v>4</v>
      </c>
      <c r="Q84" s="40">
        <v>5</v>
      </c>
      <c r="R84" s="40">
        <v>4</v>
      </c>
      <c r="S84" s="40">
        <v>3</v>
      </c>
      <c r="T84" s="40">
        <v>4</v>
      </c>
      <c r="U84" s="40">
        <v>6</v>
      </c>
      <c r="V84" s="40">
        <v>5</v>
      </c>
      <c r="W84" s="40">
        <v>2</v>
      </c>
      <c r="X84" s="40">
        <v>5</v>
      </c>
      <c r="Y84" s="41">
        <f t="shared" si="35"/>
        <v>38</v>
      </c>
      <c r="Z84" s="49">
        <f>IF(AB84="TBD","TBD",ROUND(AB84,0))-1</f>
        <v>7</v>
      </c>
      <c r="AA84" s="41">
        <f t="shared" si="36"/>
        <v>31</v>
      </c>
      <c r="AB84" s="42">
        <v>8.2000000000000028</v>
      </c>
      <c r="AC84" s="43">
        <v>6.6000000000000014</v>
      </c>
    </row>
    <row r="85" spans="1:29" ht="15.75" x14ac:dyDescent="0.25">
      <c r="A85" s="89">
        <v>3</v>
      </c>
      <c r="B85" s="83">
        <v>45806</v>
      </c>
      <c r="C85" s="84">
        <v>4</v>
      </c>
      <c r="D85" s="86">
        <v>8</v>
      </c>
      <c r="E85" s="84">
        <v>9</v>
      </c>
      <c r="F85" s="84">
        <v>1</v>
      </c>
      <c r="G85" s="81">
        <v>2</v>
      </c>
      <c r="H85" s="81">
        <v>6</v>
      </c>
      <c r="I85" s="81">
        <v>10</v>
      </c>
      <c r="J85" s="86">
        <v>3</v>
      </c>
      <c r="K85" s="85">
        <v>7</v>
      </c>
      <c r="L85" s="81">
        <v>5</v>
      </c>
      <c r="N85" s="38" t="s">
        <v>35</v>
      </c>
      <c r="O85" s="39">
        <v>10</v>
      </c>
      <c r="P85" s="40">
        <v>4</v>
      </c>
      <c r="Q85" s="40">
        <v>5</v>
      </c>
      <c r="R85" s="40">
        <v>4</v>
      </c>
      <c r="S85" s="40">
        <v>3</v>
      </c>
      <c r="T85" s="40">
        <v>5</v>
      </c>
      <c r="U85" s="40">
        <v>6</v>
      </c>
      <c r="V85" s="40">
        <v>6</v>
      </c>
      <c r="W85" s="40">
        <v>4</v>
      </c>
      <c r="X85" s="40">
        <v>6</v>
      </c>
      <c r="Y85" s="41">
        <f t="shared" si="35"/>
        <v>43</v>
      </c>
      <c r="Z85" s="41">
        <f>IF(AB85="TBD","TBD",ROUND(AB85,0))</f>
        <v>10</v>
      </c>
      <c r="AA85" s="41">
        <f t="shared" si="36"/>
        <v>33</v>
      </c>
      <c r="AB85" s="42">
        <v>10.300000000000004</v>
      </c>
      <c r="AC85" s="43">
        <v>8.8000000000000043</v>
      </c>
    </row>
    <row r="86" spans="1:29" ht="15.75" x14ac:dyDescent="0.25">
      <c r="A86" s="89">
        <v>4</v>
      </c>
      <c r="B86" s="83">
        <v>45813</v>
      </c>
      <c r="C86" s="84">
        <v>5</v>
      </c>
      <c r="D86" s="84">
        <v>9</v>
      </c>
      <c r="E86" s="81">
        <v>10</v>
      </c>
      <c r="F86" s="89">
        <v>8</v>
      </c>
      <c r="G86" s="84">
        <v>1</v>
      </c>
      <c r="H86" s="84">
        <v>7</v>
      </c>
      <c r="I86" s="84">
        <v>2</v>
      </c>
      <c r="J86" s="89">
        <v>4</v>
      </c>
      <c r="K86" s="89">
        <v>3</v>
      </c>
      <c r="L86" s="89">
        <v>6</v>
      </c>
      <c r="N86" s="38" t="s">
        <v>125</v>
      </c>
      <c r="O86" s="39">
        <v>2</v>
      </c>
      <c r="P86" s="40">
        <v>5</v>
      </c>
      <c r="Q86" s="40">
        <v>4</v>
      </c>
      <c r="R86" s="40">
        <v>6</v>
      </c>
      <c r="S86" s="40">
        <v>3</v>
      </c>
      <c r="T86" s="40">
        <v>6</v>
      </c>
      <c r="U86" s="40">
        <v>5</v>
      </c>
      <c r="V86" s="40">
        <v>4</v>
      </c>
      <c r="W86" s="40">
        <v>4</v>
      </c>
      <c r="X86" s="40">
        <v>6</v>
      </c>
      <c r="Y86" s="41">
        <f t="shared" si="35"/>
        <v>43</v>
      </c>
      <c r="Z86" s="41">
        <f>IF(AB86="TBD","TBD",ROUND(AB86,0))</f>
        <v>12</v>
      </c>
      <c r="AA86" s="41">
        <f t="shared" si="36"/>
        <v>31</v>
      </c>
      <c r="AB86" s="42">
        <v>12.100000000000001</v>
      </c>
      <c r="AC86" s="43">
        <v>10.600000000000001</v>
      </c>
    </row>
    <row r="87" spans="1:29" ht="15.75" x14ac:dyDescent="0.25">
      <c r="A87" s="89">
        <v>5</v>
      </c>
      <c r="B87" s="83">
        <v>45820</v>
      </c>
      <c r="C87" s="89">
        <v>6</v>
      </c>
      <c r="D87" s="84">
        <v>10</v>
      </c>
      <c r="E87" s="84">
        <v>2</v>
      </c>
      <c r="F87" s="84">
        <v>9</v>
      </c>
      <c r="G87" s="84">
        <v>4</v>
      </c>
      <c r="H87" s="84">
        <v>1</v>
      </c>
      <c r="I87" s="89">
        <v>3</v>
      </c>
      <c r="J87" s="89">
        <v>5</v>
      </c>
      <c r="K87" s="89">
        <v>8</v>
      </c>
      <c r="L87" s="89">
        <v>7</v>
      </c>
      <c r="N87" s="38" t="s">
        <v>88</v>
      </c>
      <c r="O87" s="39">
        <v>4</v>
      </c>
      <c r="P87" s="40"/>
      <c r="Q87" s="40"/>
      <c r="R87" s="40"/>
      <c r="S87" s="40"/>
      <c r="T87" s="40"/>
      <c r="U87" s="40"/>
      <c r="V87" s="40"/>
      <c r="W87" s="40"/>
      <c r="X87" s="40"/>
      <c r="Y87" s="41" t="str">
        <f t="shared" si="35"/>
        <v/>
      </c>
      <c r="Z87" s="50">
        <f>IF(AB87="TBD","TBD",ROUND(AB87,0))-2</f>
        <v>13</v>
      </c>
      <c r="AA87" s="41" t="str">
        <f t="shared" si="36"/>
        <v xml:space="preserve"> </v>
      </c>
      <c r="AB87" s="42">
        <v>15.308333333333337</v>
      </c>
      <c r="AC87" s="43">
        <v>15.308333333333337</v>
      </c>
    </row>
    <row r="88" spans="1:29" ht="15.75" x14ac:dyDescent="0.25">
      <c r="A88" s="89">
        <v>6</v>
      </c>
      <c r="B88" s="83">
        <v>45827</v>
      </c>
      <c r="C88" s="89">
        <v>7</v>
      </c>
      <c r="D88" s="89">
        <v>2</v>
      </c>
      <c r="E88" s="89">
        <v>3</v>
      </c>
      <c r="F88" s="84">
        <v>10</v>
      </c>
      <c r="G88" s="84">
        <v>5</v>
      </c>
      <c r="H88" s="89">
        <v>9</v>
      </c>
      <c r="I88" s="89">
        <v>1</v>
      </c>
      <c r="J88" s="84">
        <v>6</v>
      </c>
      <c r="K88" s="84">
        <v>4</v>
      </c>
      <c r="L88" s="84">
        <v>8</v>
      </c>
      <c r="N88" s="38" t="s">
        <v>135</v>
      </c>
      <c r="O88" s="39">
        <v>2</v>
      </c>
      <c r="P88" s="40"/>
      <c r="Q88" s="40"/>
      <c r="R88" s="40"/>
      <c r="S88" s="40"/>
      <c r="T88" s="40"/>
      <c r="U88" s="40"/>
      <c r="V88" s="40"/>
      <c r="W88" s="40"/>
      <c r="X88" s="40"/>
      <c r="Y88" s="41" t="str">
        <f t="shared" si="35"/>
        <v/>
      </c>
      <c r="Z88" s="41">
        <f t="shared" ref="Z88:Z102" si="38">IF(AB88="TBD","TBD",ROUND(AB88,0))</f>
        <v>10</v>
      </c>
      <c r="AA88" s="41" t="str">
        <f t="shared" si="36"/>
        <v xml:space="preserve"> </v>
      </c>
      <c r="AB88" s="42">
        <v>10.050000000000004</v>
      </c>
      <c r="AC88" s="43">
        <v>10.050000000000004</v>
      </c>
    </row>
    <row r="89" spans="1:29" ht="15.75" x14ac:dyDescent="0.25">
      <c r="A89" s="89">
        <v>7</v>
      </c>
      <c r="B89" s="83">
        <v>45834</v>
      </c>
      <c r="C89" s="84">
        <v>8</v>
      </c>
      <c r="D89" s="84">
        <v>3</v>
      </c>
      <c r="E89" s="89">
        <v>4</v>
      </c>
      <c r="F89" s="84">
        <v>2</v>
      </c>
      <c r="G89" s="89">
        <v>6</v>
      </c>
      <c r="H89" s="81">
        <v>10</v>
      </c>
      <c r="I89" s="84">
        <v>5</v>
      </c>
      <c r="J89" s="89">
        <v>7</v>
      </c>
      <c r="K89" s="84">
        <v>9</v>
      </c>
      <c r="L89" s="89">
        <v>1</v>
      </c>
      <c r="N89" s="38" t="s">
        <v>31</v>
      </c>
      <c r="O89" s="39">
        <v>1</v>
      </c>
      <c r="P89" s="40">
        <v>5</v>
      </c>
      <c r="Q89" s="40">
        <v>5</v>
      </c>
      <c r="R89" s="40">
        <v>7</v>
      </c>
      <c r="S89" s="40">
        <v>4</v>
      </c>
      <c r="T89" s="40">
        <v>6</v>
      </c>
      <c r="U89" s="40">
        <v>6</v>
      </c>
      <c r="V89" s="40">
        <v>5</v>
      </c>
      <c r="W89" s="40">
        <v>4</v>
      </c>
      <c r="X89" s="40">
        <v>6</v>
      </c>
      <c r="Y89" s="41">
        <f t="shared" si="35"/>
        <v>48</v>
      </c>
      <c r="Z89" s="41">
        <f t="shared" si="38"/>
        <v>15</v>
      </c>
      <c r="AA89" s="41">
        <f t="shared" si="36"/>
        <v>33</v>
      </c>
      <c r="AB89" s="42">
        <v>15.399999999999999</v>
      </c>
      <c r="AC89" s="43">
        <v>14.399999999999999</v>
      </c>
    </row>
    <row r="90" spans="1:29" ht="18.75" customHeight="1" x14ac:dyDescent="0.25">
      <c r="A90" s="89">
        <v>8</v>
      </c>
      <c r="B90" s="83">
        <v>45841</v>
      </c>
      <c r="C90" s="84">
        <v>9</v>
      </c>
      <c r="D90" s="89">
        <v>4</v>
      </c>
      <c r="E90" s="84">
        <v>1</v>
      </c>
      <c r="F90" s="89">
        <v>3</v>
      </c>
      <c r="G90" s="84">
        <v>7</v>
      </c>
      <c r="H90" s="84">
        <v>2</v>
      </c>
      <c r="I90" s="84">
        <v>6</v>
      </c>
      <c r="J90" s="89">
        <v>8</v>
      </c>
      <c r="K90" s="89">
        <v>5</v>
      </c>
      <c r="L90" s="89">
        <v>10</v>
      </c>
      <c r="N90" s="38" t="s">
        <v>114</v>
      </c>
      <c r="O90" s="39">
        <v>5</v>
      </c>
      <c r="P90" s="40"/>
      <c r="Q90" s="40"/>
      <c r="R90" s="40"/>
      <c r="S90" s="40"/>
      <c r="T90" s="40"/>
      <c r="U90" s="40"/>
      <c r="V90" s="40"/>
      <c r="W90" s="40"/>
      <c r="X90" s="40"/>
      <c r="Y90" s="41" t="str">
        <f t="shared" si="35"/>
        <v/>
      </c>
      <c r="Z90" s="41">
        <f t="shared" si="38"/>
        <v>5</v>
      </c>
      <c r="AA90" s="41" t="str">
        <f t="shared" si="36"/>
        <v xml:space="preserve"> </v>
      </c>
      <c r="AB90" s="42">
        <v>5.1000000000000014</v>
      </c>
      <c r="AC90" s="43">
        <v>5.1000000000000014</v>
      </c>
    </row>
    <row r="91" spans="1:29" ht="18.75" customHeight="1" x14ac:dyDescent="0.25">
      <c r="A91" s="89">
        <v>9</v>
      </c>
      <c r="B91" s="83">
        <v>45848</v>
      </c>
      <c r="C91" s="84">
        <v>1</v>
      </c>
      <c r="D91" s="89">
        <v>5</v>
      </c>
      <c r="E91" s="86">
        <v>6</v>
      </c>
      <c r="F91" s="85">
        <v>4</v>
      </c>
      <c r="G91" s="90">
        <v>8</v>
      </c>
      <c r="H91" s="84">
        <v>3</v>
      </c>
      <c r="I91" s="84">
        <v>7</v>
      </c>
      <c r="J91" s="86">
        <v>9</v>
      </c>
      <c r="K91" s="89">
        <v>10</v>
      </c>
      <c r="L91" s="89">
        <v>2</v>
      </c>
      <c r="N91" s="38" t="s">
        <v>34</v>
      </c>
      <c r="O91" s="39">
        <v>1</v>
      </c>
      <c r="P91" s="40">
        <v>4</v>
      </c>
      <c r="Q91" s="40">
        <v>4</v>
      </c>
      <c r="R91" s="40">
        <v>4</v>
      </c>
      <c r="S91" s="40">
        <v>3</v>
      </c>
      <c r="T91" s="40">
        <v>4</v>
      </c>
      <c r="U91" s="40">
        <v>3</v>
      </c>
      <c r="V91" s="40">
        <v>4</v>
      </c>
      <c r="W91" s="40">
        <v>4</v>
      </c>
      <c r="X91" s="40">
        <v>5</v>
      </c>
      <c r="Y91" s="41">
        <f t="shared" si="35"/>
        <v>35</v>
      </c>
      <c r="Z91" s="41">
        <f t="shared" si="38"/>
        <v>1</v>
      </c>
      <c r="AA91" s="41">
        <f t="shared" si="36"/>
        <v>34</v>
      </c>
      <c r="AB91" s="42">
        <v>0.72500000000000142</v>
      </c>
      <c r="AC91" s="43">
        <v>-2.4999999999998579E-2</v>
      </c>
    </row>
    <row r="92" spans="1:29" ht="18.75" customHeight="1" x14ac:dyDescent="0.25">
      <c r="A92" s="89">
        <v>10</v>
      </c>
      <c r="B92" s="91">
        <v>45855</v>
      </c>
      <c r="C92" s="89">
        <v>2</v>
      </c>
      <c r="D92" s="89">
        <v>1</v>
      </c>
      <c r="E92" s="89">
        <v>7</v>
      </c>
      <c r="F92" s="89">
        <v>5</v>
      </c>
      <c r="G92" s="89">
        <v>9</v>
      </c>
      <c r="H92" s="89">
        <v>4</v>
      </c>
      <c r="I92" s="89">
        <v>8</v>
      </c>
      <c r="J92" s="89">
        <v>10</v>
      </c>
      <c r="K92" s="89">
        <v>6</v>
      </c>
      <c r="L92" s="89">
        <v>3</v>
      </c>
      <c r="N92" s="38" t="s">
        <v>146</v>
      </c>
      <c r="O92" s="39">
        <v>3</v>
      </c>
      <c r="P92" s="40">
        <v>5</v>
      </c>
      <c r="Q92" s="40">
        <v>6</v>
      </c>
      <c r="R92" s="40">
        <v>6</v>
      </c>
      <c r="S92" s="40">
        <v>4</v>
      </c>
      <c r="T92" s="40">
        <v>4</v>
      </c>
      <c r="U92" s="40">
        <v>6</v>
      </c>
      <c r="V92" s="40">
        <v>7</v>
      </c>
      <c r="W92" s="40">
        <v>6</v>
      </c>
      <c r="X92" s="40">
        <v>6</v>
      </c>
      <c r="Y92" s="41">
        <f t="shared" si="35"/>
        <v>50</v>
      </c>
      <c r="Z92" s="41">
        <f t="shared" si="38"/>
        <v>12</v>
      </c>
      <c r="AA92" s="41">
        <f t="shared" si="36"/>
        <v>38</v>
      </c>
      <c r="AB92" s="42">
        <v>11.600000000000001</v>
      </c>
      <c r="AC92" s="43">
        <v>11.600000000000001</v>
      </c>
    </row>
    <row r="93" spans="1:29" ht="18.75" customHeight="1" x14ac:dyDescent="0.25">
      <c r="A93" s="89">
        <v>11</v>
      </c>
      <c r="B93" s="91">
        <v>45862</v>
      </c>
      <c r="C93" s="161" t="s">
        <v>155</v>
      </c>
      <c r="D93" s="162"/>
      <c r="E93" s="162"/>
      <c r="F93" s="162"/>
      <c r="G93" s="162"/>
      <c r="H93" s="162"/>
      <c r="I93" s="162"/>
      <c r="J93" s="162"/>
      <c r="K93" s="162"/>
      <c r="L93" s="163"/>
      <c r="N93" s="38" t="s">
        <v>76</v>
      </c>
      <c r="O93" s="39">
        <v>7</v>
      </c>
      <c r="P93" s="40">
        <v>5</v>
      </c>
      <c r="Q93" s="40">
        <v>4</v>
      </c>
      <c r="R93" s="40">
        <v>5</v>
      </c>
      <c r="S93" s="40">
        <v>4</v>
      </c>
      <c r="T93" s="40">
        <v>4</v>
      </c>
      <c r="U93" s="40">
        <v>4</v>
      </c>
      <c r="V93" s="40">
        <v>4</v>
      </c>
      <c r="W93" s="40">
        <v>4</v>
      </c>
      <c r="X93" s="40">
        <v>4</v>
      </c>
      <c r="Y93" s="41">
        <f t="shared" si="35"/>
        <v>38</v>
      </c>
      <c r="Z93" s="41">
        <f t="shared" si="38"/>
        <v>4</v>
      </c>
      <c r="AA93" s="41">
        <f t="shared" si="36"/>
        <v>34</v>
      </c>
      <c r="AB93" s="42">
        <v>3.8000000000000043</v>
      </c>
      <c r="AC93" s="43">
        <v>3.2000000000000028</v>
      </c>
    </row>
    <row r="94" spans="1:29" ht="18.75" customHeight="1" x14ac:dyDescent="0.25">
      <c r="A94" s="89">
        <v>12</v>
      </c>
      <c r="B94" s="91">
        <v>45869</v>
      </c>
      <c r="C94" s="161" t="s">
        <v>156</v>
      </c>
      <c r="D94" s="164"/>
      <c r="E94" s="164"/>
      <c r="F94" s="164"/>
      <c r="G94" s="164"/>
      <c r="H94" s="164"/>
      <c r="I94" s="164"/>
      <c r="J94" s="164"/>
      <c r="K94" s="164"/>
      <c r="L94" s="165"/>
      <c r="N94" s="38" t="s">
        <v>130</v>
      </c>
      <c r="O94" s="39">
        <v>9</v>
      </c>
      <c r="P94" s="40"/>
      <c r="Q94" s="40"/>
      <c r="R94" s="40"/>
      <c r="S94" s="40"/>
      <c r="T94" s="40"/>
      <c r="U94" s="40"/>
      <c r="V94" s="40"/>
      <c r="W94" s="40"/>
      <c r="X94" s="40"/>
      <c r="Y94" s="41" t="str">
        <f t="shared" si="35"/>
        <v/>
      </c>
      <c r="Z94" s="41">
        <f t="shared" si="38"/>
        <v>6</v>
      </c>
      <c r="AA94" s="41" t="str">
        <f t="shared" si="36"/>
        <v xml:space="preserve"> </v>
      </c>
      <c r="AB94" s="42">
        <v>6</v>
      </c>
      <c r="AC94" s="43">
        <v>6</v>
      </c>
    </row>
    <row r="95" spans="1:29" ht="18.75" customHeight="1" x14ac:dyDescent="0.25">
      <c r="B95" s="91">
        <v>45876</v>
      </c>
      <c r="C95" s="166" t="s">
        <v>157</v>
      </c>
      <c r="D95" s="164"/>
      <c r="E95" s="164"/>
      <c r="F95" s="164"/>
      <c r="G95" s="164"/>
      <c r="H95" s="164"/>
      <c r="I95" s="164"/>
      <c r="J95" s="164"/>
      <c r="K95" s="164"/>
      <c r="L95" s="165"/>
      <c r="N95" s="38" t="s">
        <v>46</v>
      </c>
      <c r="O95" s="39">
        <v>10</v>
      </c>
      <c r="P95" s="40">
        <v>4</v>
      </c>
      <c r="Q95" s="40">
        <v>5</v>
      </c>
      <c r="R95" s="40">
        <v>4</v>
      </c>
      <c r="S95" s="40">
        <v>4</v>
      </c>
      <c r="T95" s="40">
        <v>5</v>
      </c>
      <c r="U95" s="40">
        <v>5</v>
      </c>
      <c r="V95" s="40">
        <v>5</v>
      </c>
      <c r="W95" s="40">
        <v>3</v>
      </c>
      <c r="X95" s="40">
        <v>4</v>
      </c>
      <c r="Y95" s="41">
        <f t="shared" si="35"/>
        <v>39</v>
      </c>
      <c r="Z95" s="41">
        <f t="shared" si="38"/>
        <v>3</v>
      </c>
      <c r="AA95" s="41">
        <f t="shared" si="36"/>
        <v>36</v>
      </c>
      <c r="AB95" s="42">
        <v>3.3500000000000014</v>
      </c>
      <c r="AC95" s="43">
        <v>3.3999999999999986</v>
      </c>
    </row>
    <row r="96" spans="1:29" ht="18.75" customHeight="1" x14ac:dyDescent="0.25">
      <c r="B96" s="80" t="s">
        <v>152</v>
      </c>
      <c r="C96" s="80">
        <v>6</v>
      </c>
      <c r="D96" s="80">
        <v>5</v>
      </c>
      <c r="E96" s="80">
        <v>5</v>
      </c>
      <c r="F96" s="80">
        <v>4</v>
      </c>
      <c r="G96" s="80">
        <v>4</v>
      </c>
      <c r="H96" s="80">
        <v>4</v>
      </c>
      <c r="I96" s="80">
        <v>4</v>
      </c>
      <c r="J96" s="80">
        <v>3.5</v>
      </c>
      <c r="K96" s="80">
        <v>2.5</v>
      </c>
      <c r="L96" s="80">
        <v>2</v>
      </c>
      <c r="N96" s="38" t="s">
        <v>144</v>
      </c>
      <c r="O96" s="39">
        <v>8</v>
      </c>
      <c r="P96" s="40">
        <v>5</v>
      </c>
      <c r="Q96" s="40">
        <v>5</v>
      </c>
      <c r="R96" s="40">
        <v>4</v>
      </c>
      <c r="S96" s="40">
        <v>3</v>
      </c>
      <c r="T96" s="40">
        <v>4</v>
      </c>
      <c r="U96" s="40">
        <v>4</v>
      </c>
      <c r="V96" s="40">
        <v>4</v>
      </c>
      <c r="W96" s="40">
        <v>5</v>
      </c>
      <c r="X96" s="40">
        <v>5</v>
      </c>
      <c r="Y96" s="41">
        <f t="shared" si="35"/>
        <v>39</v>
      </c>
      <c r="Z96" s="41">
        <f t="shared" si="38"/>
        <v>7</v>
      </c>
      <c r="AA96" s="41">
        <f t="shared" si="36"/>
        <v>32</v>
      </c>
      <c r="AB96" s="42">
        <v>6.8000000000000043</v>
      </c>
      <c r="AC96" s="43">
        <v>5.8000000000000043</v>
      </c>
    </row>
    <row r="97" spans="2:29" ht="18.75" customHeight="1" x14ac:dyDescent="0.25">
      <c r="B97" s="82" t="s">
        <v>153</v>
      </c>
      <c r="C97" s="82" t="s">
        <v>29</v>
      </c>
      <c r="D97" s="82" t="s">
        <v>98</v>
      </c>
      <c r="E97" s="82" t="s">
        <v>97</v>
      </c>
      <c r="F97" s="82" t="s">
        <v>154</v>
      </c>
      <c r="G97" s="82" t="s">
        <v>143</v>
      </c>
      <c r="H97" s="82" t="s">
        <v>142</v>
      </c>
      <c r="I97" s="82" t="s">
        <v>70</v>
      </c>
      <c r="J97" s="82" t="s">
        <v>119</v>
      </c>
      <c r="K97" s="82" t="s">
        <v>25</v>
      </c>
      <c r="L97" s="82" t="s">
        <v>120</v>
      </c>
      <c r="N97" s="38" t="s">
        <v>49</v>
      </c>
      <c r="O97" s="39">
        <v>10</v>
      </c>
      <c r="P97" s="40">
        <v>7</v>
      </c>
      <c r="Q97" s="40">
        <v>4</v>
      </c>
      <c r="R97" s="40">
        <v>6</v>
      </c>
      <c r="S97" s="40">
        <v>4</v>
      </c>
      <c r="T97" s="40">
        <v>7</v>
      </c>
      <c r="U97" s="40">
        <v>6</v>
      </c>
      <c r="V97" s="40">
        <v>7</v>
      </c>
      <c r="W97" s="40">
        <v>5</v>
      </c>
      <c r="X97" s="40">
        <v>6</v>
      </c>
      <c r="Y97" s="41">
        <f t="shared" si="35"/>
        <v>52</v>
      </c>
      <c r="Z97" s="41">
        <f t="shared" si="38"/>
        <v>15</v>
      </c>
      <c r="AA97" s="41">
        <f t="shared" si="36"/>
        <v>37</v>
      </c>
      <c r="AB97" s="42">
        <v>14.600000000000001</v>
      </c>
      <c r="AC97" s="43">
        <v>14.399999999999999</v>
      </c>
    </row>
    <row r="98" spans="2:29" ht="18.75" customHeight="1" x14ac:dyDescent="0.25">
      <c r="C98" s="92" t="s">
        <v>41</v>
      </c>
      <c r="D98" s="92" t="s">
        <v>59</v>
      </c>
      <c r="E98" s="92" t="s">
        <v>33</v>
      </c>
      <c r="F98" s="92" t="s">
        <v>63</v>
      </c>
      <c r="G98" s="92" t="s">
        <v>36</v>
      </c>
      <c r="H98" s="92" t="s">
        <v>30</v>
      </c>
      <c r="I98" s="92" t="s">
        <v>61</v>
      </c>
      <c r="J98" s="92" t="s">
        <v>56</v>
      </c>
      <c r="K98" s="92" t="s">
        <v>37</v>
      </c>
      <c r="L98" s="92" t="s">
        <v>50</v>
      </c>
      <c r="N98" s="38" t="s">
        <v>45</v>
      </c>
      <c r="O98" s="39">
        <v>1</v>
      </c>
      <c r="P98" s="40">
        <v>4</v>
      </c>
      <c r="Q98" s="40">
        <v>6</v>
      </c>
      <c r="R98" s="40">
        <v>6</v>
      </c>
      <c r="S98" s="40">
        <v>4</v>
      </c>
      <c r="T98" s="40">
        <v>5</v>
      </c>
      <c r="U98" s="40">
        <v>5</v>
      </c>
      <c r="V98" s="40">
        <v>5</v>
      </c>
      <c r="W98" s="40">
        <v>5</v>
      </c>
      <c r="X98" s="40">
        <v>6</v>
      </c>
      <c r="Y98" s="41">
        <f t="shared" si="35"/>
        <v>46</v>
      </c>
      <c r="Z98" s="41">
        <f t="shared" si="38"/>
        <v>6</v>
      </c>
      <c r="AA98" s="41">
        <f t="shared" si="36"/>
        <v>40</v>
      </c>
      <c r="AB98" s="42">
        <v>6.4500000000000028</v>
      </c>
      <c r="AC98" s="43">
        <v>6.4500000000000028</v>
      </c>
    </row>
    <row r="99" spans="2:29" ht="18.75" customHeight="1" x14ac:dyDescent="0.25">
      <c r="C99" s="92" t="s">
        <v>38</v>
      </c>
      <c r="D99" s="92" t="s">
        <v>104</v>
      </c>
      <c r="E99" s="92" t="s">
        <v>39</v>
      </c>
      <c r="F99" s="92" t="s">
        <v>65</v>
      </c>
      <c r="G99" s="92" t="s">
        <v>87</v>
      </c>
      <c r="H99" s="92" t="s">
        <v>42</v>
      </c>
      <c r="I99" s="92" t="s">
        <v>79</v>
      </c>
      <c r="J99" s="92" t="s">
        <v>69</v>
      </c>
      <c r="K99" s="92" t="s">
        <v>43</v>
      </c>
      <c r="L99" s="92" t="s">
        <v>74</v>
      </c>
      <c r="N99" s="38" t="s">
        <v>32</v>
      </c>
      <c r="O99" s="39">
        <v>10</v>
      </c>
      <c r="P99" s="40">
        <v>5</v>
      </c>
      <c r="Q99" s="40">
        <v>4</v>
      </c>
      <c r="R99" s="40">
        <v>5</v>
      </c>
      <c r="S99" s="40">
        <v>4</v>
      </c>
      <c r="T99" s="40">
        <v>4</v>
      </c>
      <c r="U99" s="40">
        <v>5</v>
      </c>
      <c r="V99" s="40">
        <v>4</v>
      </c>
      <c r="W99" s="40">
        <v>3</v>
      </c>
      <c r="X99" s="40">
        <v>5</v>
      </c>
      <c r="Y99" s="41">
        <f t="shared" si="35"/>
        <v>39</v>
      </c>
      <c r="Z99" s="41">
        <f t="shared" si="38"/>
        <v>6</v>
      </c>
      <c r="AA99" s="41">
        <f t="shared" si="36"/>
        <v>33</v>
      </c>
      <c r="AB99" s="42">
        <v>5.8500000000000014</v>
      </c>
      <c r="AC99" s="43">
        <v>5.3999999999999986</v>
      </c>
    </row>
    <row r="100" spans="2:29" ht="18.75" customHeight="1" x14ac:dyDescent="0.25">
      <c r="C100" s="92" t="s">
        <v>44</v>
      </c>
      <c r="D100" s="92" t="s">
        <v>109</v>
      </c>
      <c r="E100" s="92" t="s">
        <v>53</v>
      </c>
      <c r="F100" s="92" t="s">
        <v>66</v>
      </c>
      <c r="G100" s="92" t="s">
        <v>92</v>
      </c>
      <c r="H100" s="92" t="s">
        <v>47</v>
      </c>
      <c r="I100" s="92" t="s">
        <v>82</v>
      </c>
      <c r="J100" s="92" t="s">
        <v>121</v>
      </c>
      <c r="K100" s="92" t="s">
        <v>54</v>
      </c>
      <c r="L100" s="92" t="s">
        <v>124</v>
      </c>
      <c r="N100" s="38" t="s">
        <v>145</v>
      </c>
      <c r="O100" s="39">
        <v>8</v>
      </c>
      <c r="P100" s="40">
        <v>4</v>
      </c>
      <c r="Q100" s="40">
        <v>5</v>
      </c>
      <c r="R100" s="40">
        <v>5</v>
      </c>
      <c r="S100" s="40">
        <v>6</v>
      </c>
      <c r="T100" s="40">
        <v>7</v>
      </c>
      <c r="U100" s="40">
        <v>5</v>
      </c>
      <c r="V100" s="40">
        <v>5</v>
      </c>
      <c r="W100" s="40">
        <v>5</v>
      </c>
      <c r="X100" s="40">
        <v>5</v>
      </c>
      <c r="Y100" s="41">
        <f t="shared" ref="Y100:Y131" si="39">IF(P100&gt;1,SUM(P100:X100),"")</f>
        <v>47</v>
      </c>
      <c r="Z100" s="41">
        <f t="shared" si="38"/>
        <v>13</v>
      </c>
      <c r="AA100" s="41">
        <f t="shared" ref="AA100:AA131" si="40">IF(P100&gt;0,SUM(Y100-Z100)," ")</f>
        <v>34</v>
      </c>
      <c r="AB100" s="42">
        <v>12.850000000000001</v>
      </c>
      <c r="AC100" s="43">
        <v>12.600000000000001</v>
      </c>
    </row>
    <row r="101" spans="2:29" ht="18.75" customHeight="1" x14ac:dyDescent="0.25">
      <c r="C101" s="92" t="s">
        <v>52</v>
      </c>
      <c r="D101" s="92" t="s">
        <v>107</v>
      </c>
      <c r="E101" s="92" t="s">
        <v>72</v>
      </c>
      <c r="F101" s="92" t="s">
        <v>80</v>
      </c>
      <c r="G101" s="92" t="s">
        <v>93</v>
      </c>
      <c r="H101" s="92" t="s">
        <v>99</v>
      </c>
      <c r="I101" s="92" t="s">
        <v>90</v>
      </c>
      <c r="J101" s="92" t="s">
        <v>83</v>
      </c>
      <c r="K101" s="92" t="s">
        <v>40</v>
      </c>
      <c r="L101" s="92" t="s">
        <v>129</v>
      </c>
      <c r="N101" s="38" t="s">
        <v>112</v>
      </c>
      <c r="O101" s="39">
        <v>6</v>
      </c>
      <c r="P101" s="40">
        <v>5</v>
      </c>
      <c r="Q101" s="40">
        <v>3</v>
      </c>
      <c r="R101" s="40">
        <v>5</v>
      </c>
      <c r="S101" s="40">
        <v>3</v>
      </c>
      <c r="T101" s="40">
        <v>4</v>
      </c>
      <c r="U101" s="40">
        <v>5</v>
      </c>
      <c r="V101" s="40">
        <v>4</v>
      </c>
      <c r="W101" s="40">
        <v>4</v>
      </c>
      <c r="X101" s="40">
        <v>7</v>
      </c>
      <c r="Y101" s="41">
        <f t="shared" si="39"/>
        <v>40</v>
      </c>
      <c r="Z101" s="41">
        <f t="shared" si="38"/>
        <v>3</v>
      </c>
      <c r="AA101" s="41">
        <f t="shared" si="40"/>
        <v>37</v>
      </c>
      <c r="AB101" s="42">
        <v>3.1000000000000014</v>
      </c>
      <c r="AC101" s="43">
        <v>3.3999999999999986</v>
      </c>
    </row>
    <row r="102" spans="2:29" ht="18.75" customHeight="1" x14ac:dyDescent="0.25">
      <c r="C102" s="92" t="s">
        <v>60</v>
      </c>
      <c r="D102" s="92" t="s">
        <v>101</v>
      </c>
      <c r="E102" s="92" t="s">
        <v>96</v>
      </c>
      <c r="F102" s="92" t="s">
        <v>86</v>
      </c>
      <c r="G102" s="92" t="s">
        <v>105</v>
      </c>
      <c r="H102" s="92" t="s">
        <v>149</v>
      </c>
      <c r="I102" s="92" t="s">
        <v>73</v>
      </c>
      <c r="J102" s="92" t="s">
        <v>128</v>
      </c>
      <c r="K102" s="92" t="s">
        <v>51</v>
      </c>
      <c r="L102" s="92" t="s">
        <v>133</v>
      </c>
      <c r="N102" s="38" t="s">
        <v>111</v>
      </c>
      <c r="O102" s="39">
        <v>6</v>
      </c>
      <c r="P102" s="40">
        <v>4</v>
      </c>
      <c r="Q102" s="40">
        <v>5</v>
      </c>
      <c r="R102" s="40">
        <v>5</v>
      </c>
      <c r="S102" s="40">
        <v>4</v>
      </c>
      <c r="T102" s="40">
        <v>5</v>
      </c>
      <c r="U102" s="40">
        <v>5</v>
      </c>
      <c r="V102" s="40">
        <v>5</v>
      </c>
      <c r="W102" s="40">
        <v>4</v>
      </c>
      <c r="X102" s="40">
        <v>6</v>
      </c>
      <c r="Y102" s="41">
        <f t="shared" si="39"/>
        <v>43</v>
      </c>
      <c r="Z102" s="41">
        <f t="shared" si="38"/>
        <v>6</v>
      </c>
      <c r="AA102" s="41">
        <f t="shared" si="40"/>
        <v>37</v>
      </c>
      <c r="AB102" s="42">
        <v>5.8500000000000014</v>
      </c>
      <c r="AC102" s="43">
        <v>6.3500000000000014</v>
      </c>
    </row>
    <row r="103" spans="2:29" ht="15.75" x14ac:dyDescent="0.25">
      <c r="C103" s="92" t="s">
        <v>55</v>
      </c>
      <c r="D103" s="92" t="s">
        <v>102</v>
      </c>
      <c r="E103" s="92" t="s">
        <v>106</v>
      </c>
      <c r="F103" s="92" t="s">
        <v>84</v>
      </c>
      <c r="G103" s="92" t="s">
        <v>113</v>
      </c>
      <c r="H103" s="92" t="s">
        <v>122</v>
      </c>
      <c r="I103" s="92" t="s">
        <v>77</v>
      </c>
      <c r="J103" s="92" t="s">
        <v>126</v>
      </c>
      <c r="K103" s="92" t="s">
        <v>48</v>
      </c>
      <c r="L103" s="92" t="s">
        <v>132</v>
      </c>
      <c r="N103" s="38"/>
      <c r="O103" s="39"/>
      <c r="P103" s="40"/>
      <c r="Q103" s="40"/>
      <c r="R103" s="40"/>
      <c r="S103" s="40"/>
      <c r="T103" s="40"/>
      <c r="U103" s="40"/>
      <c r="V103" s="40"/>
      <c r="W103" s="40"/>
      <c r="X103" s="40"/>
      <c r="Y103" s="41"/>
      <c r="Z103" s="41"/>
      <c r="AA103" s="41"/>
      <c r="AB103" s="42"/>
      <c r="AC103" s="43"/>
    </row>
    <row r="104" spans="2:29" ht="15.75" x14ac:dyDescent="0.25">
      <c r="C104" s="92" t="s">
        <v>58</v>
      </c>
      <c r="D104" s="92" t="s">
        <v>108</v>
      </c>
      <c r="E104" s="92" t="s">
        <v>110</v>
      </c>
      <c r="F104" s="92" t="s">
        <v>89</v>
      </c>
      <c r="G104" s="92" t="s">
        <v>134</v>
      </c>
      <c r="H104" s="92" t="s">
        <v>138</v>
      </c>
      <c r="I104" s="92" t="s">
        <v>75</v>
      </c>
      <c r="J104" s="92" t="s">
        <v>131</v>
      </c>
      <c r="K104" s="92" t="s">
        <v>31</v>
      </c>
      <c r="L104" s="92" t="s">
        <v>127</v>
      </c>
      <c r="N104" s="93"/>
      <c r="O104" s="94"/>
      <c r="P104" s="40"/>
      <c r="Q104" s="40"/>
      <c r="R104" s="40"/>
      <c r="S104" s="40"/>
      <c r="T104" s="40"/>
      <c r="U104" s="40"/>
      <c r="V104" s="40"/>
      <c r="W104" s="40"/>
      <c r="X104" s="40"/>
      <c r="Y104" s="41"/>
      <c r="Z104" s="41"/>
      <c r="AA104" s="41"/>
      <c r="AB104" s="42"/>
      <c r="AC104" s="95"/>
    </row>
    <row r="105" spans="2:29" ht="15.75" x14ac:dyDescent="0.25">
      <c r="C105" s="92" t="s">
        <v>35</v>
      </c>
      <c r="D105" s="92" t="s">
        <v>115</v>
      </c>
      <c r="E105" s="92" t="s">
        <v>103</v>
      </c>
      <c r="F105" s="92" t="s">
        <v>91</v>
      </c>
      <c r="G105" s="92" t="s">
        <v>139</v>
      </c>
      <c r="H105" s="92" t="s">
        <v>147</v>
      </c>
      <c r="I105" s="92" t="s">
        <v>85</v>
      </c>
      <c r="J105" s="92" t="s">
        <v>137</v>
      </c>
      <c r="K105" s="92" t="s">
        <v>34</v>
      </c>
      <c r="L105" s="92" t="s">
        <v>123</v>
      </c>
      <c r="N105" s="96"/>
      <c r="O105" s="50"/>
      <c r="P105" s="40"/>
      <c r="Q105" s="40"/>
      <c r="R105" s="40"/>
      <c r="S105" s="40"/>
      <c r="T105" s="40"/>
      <c r="U105" s="40"/>
      <c r="V105" s="40"/>
      <c r="W105" s="40"/>
      <c r="X105" s="40"/>
      <c r="Y105" s="97" t="s">
        <v>158</v>
      </c>
      <c r="Z105" s="97" t="s">
        <v>159</v>
      </c>
      <c r="AA105" s="97" t="s">
        <v>158</v>
      </c>
      <c r="AB105" s="98" t="s">
        <v>158</v>
      </c>
      <c r="AC105" s="99" t="s">
        <v>160</v>
      </c>
    </row>
    <row r="106" spans="2:29" ht="15.75" x14ac:dyDescent="0.25">
      <c r="C106" s="92" t="s">
        <v>46</v>
      </c>
      <c r="D106" s="92" t="s">
        <v>112</v>
      </c>
      <c r="E106" s="92" t="s">
        <v>100</v>
      </c>
      <c r="F106" s="92" t="s">
        <v>78</v>
      </c>
      <c r="G106" s="92" t="s">
        <v>148</v>
      </c>
      <c r="H106" s="92" t="s">
        <v>144</v>
      </c>
      <c r="I106" s="92" t="s">
        <v>88</v>
      </c>
      <c r="J106" s="92" t="s">
        <v>125</v>
      </c>
      <c r="K106" s="92" t="s">
        <v>45</v>
      </c>
      <c r="L106" s="100" t="s">
        <v>136</v>
      </c>
      <c r="N106" s="14"/>
      <c r="O106" s="101"/>
      <c r="P106" s="102" t="s">
        <v>4</v>
      </c>
      <c r="Q106" s="103" t="s">
        <v>5</v>
      </c>
      <c r="R106" s="103" t="s">
        <v>6</v>
      </c>
      <c r="S106" s="103" t="s">
        <v>7</v>
      </c>
      <c r="T106" s="103" t="s">
        <v>8</v>
      </c>
      <c r="U106" s="104" t="s">
        <v>9</v>
      </c>
      <c r="V106" s="104" t="s">
        <v>10</v>
      </c>
      <c r="W106" s="103" t="s">
        <v>11</v>
      </c>
      <c r="X106" s="104" t="s">
        <v>12</v>
      </c>
      <c r="Y106" s="97" t="s">
        <v>21</v>
      </c>
      <c r="Z106" s="97" t="s">
        <v>22</v>
      </c>
      <c r="AA106" s="97" t="s">
        <v>161</v>
      </c>
      <c r="AB106" s="99" t="s">
        <v>22</v>
      </c>
      <c r="AC106" s="99" t="s">
        <v>162</v>
      </c>
    </row>
    <row r="107" spans="2:29" ht="15.75" x14ac:dyDescent="0.25">
      <c r="C107" s="92" t="s">
        <v>32</v>
      </c>
      <c r="D107" s="92" t="s">
        <v>111</v>
      </c>
      <c r="E107" s="92" t="s">
        <v>114</v>
      </c>
      <c r="F107" s="92" t="s">
        <v>76</v>
      </c>
      <c r="G107" s="92" t="s">
        <v>146</v>
      </c>
      <c r="H107" s="92" t="s">
        <v>145</v>
      </c>
      <c r="I107" s="92" t="s">
        <v>163</v>
      </c>
      <c r="J107" s="92" t="s">
        <v>135</v>
      </c>
      <c r="K107" s="92" t="s">
        <v>57</v>
      </c>
      <c r="L107" s="92" t="s">
        <v>130</v>
      </c>
      <c r="N107" s="28" t="s">
        <v>164</v>
      </c>
      <c r="O107" s="105"/>
      <c r="P107" s="105">
        <f t="shared" ref="P107:AC107" si="41">AVERAGE(P4:P103)</f>
        <v>4.8378378378378377</v>
      </c>
      <c r="Q107" s="105">
        <f t="shared" si="41"/>
        <v>4.8783783783783781</v>
      </c>
      <c r="R107" s="105">
        <f t="shared" si="41"/>
        <v>5</v>
      </c>
      <c r="S107" s="105">
        <f t="shared" si="41"/>
        <v>3.6756756756756759</v>
      </c>
      <c r="T107" s="105">
        <f t="shared" si="41"/>
        <v>4.8918918918918921</v>
      </c>
      <c r="U107" s="105">
        <f t="shared" si="41"/>
        <v>5.4054054054054053</v>
      </c>
      <c r="V107" s="105">
        <f t="shared" si="41"/>
        <v>5.2027027027027026</v>
      </c>
      <c r="W107" s="105">
        <f t="shared" si="41"/>
        <v>4.1621621621621623</v>
      </c>
      <c r="X107" s="105">
        <f t="shared" si="41"/>
        <v>5.7837837837837842</v>
      </c>
      <c r="Y107" s="105">
        <f t="shared" si="41"/>
        <v>43.837837837837839</v>
      </c>
      <c r="Z107" s="106">
        <f t="shared" si="41"/>
        <v>8.1010101010101003</v>
      </c>
      <c r="AA107" s="106">
        <f t="shared" si="41"/>
        <v>35.594594594594597</v>
      </c>
      <c r="AB107" s="106">
        <f t="shared" si="41"/>
        <v>8.2134214365881064</v>
      </c>
      <c r="AC107" s="106">
        <f t="shared" si="41"/>
        <v>7.9335106621773308</v>
      </c>
    </row>
    <row r="108" spans="2:29" ht="15.75" x14ac:dyDescent="0.25">
      <c r="C108" s="62"/>
      <c r="D108" s="92" t="s">
        <v>49</v>
      </c>
      <c r="E108" s="62"/>
      <c r="F108" s="62"/>
      <c r="G108" s="62"/>
      <c r="H108" s="62"/>
      <c r="I108" s="62"/>
      <c r="J108" s="62"/>
      <c r="K108" s="62"/>
      <c r="L108" s="92"/>
      <c r="N108" s="28" t="s">
        <v>165</v>
      </c>
      <c r="O108" s="105"/>
      <c r="P108" s="105">
        <f t="shared" ref="P108:X108" si="42">P107-P3</f>
        <v>0.83783783783783772</v>
      </c>
      <c r="Q108" s="105">
        <f t="shared" si="42"/>
        <v>0.87837837837837807</v>
      </c>
      <c r="R108" s="105">
        <f t="shared" si="42"/>
        <v>1</v>
      </c>
      <c r="S108" s="105">
        <f t="shared" si="42"/>
        <v>0.67567567567567588</v>
      </c>
      <c r="T108" s="105">
        <f t="shared" si="42"/>
        <v>0.89189189189189211</v>
      </c>
      <c r="U108" s="105">
        <f t="shared" si="42"/>
        <v>0.40540540540540526</v>
      </c>
      <c r="V108" s="107">
        <f t="shared" si="42"/>
        <v>1.2027027027027026</v>
      </c>
      <c r="W108" s="108">
        <f t="shared" si="42"/>
        <v>1.1621621621621623</v>
      </c>
      <c r="X108" s="105">
        <f t="shared" si="42"/>
        <v>0.78378378378378422</v>
      </c>
      <c r="Y108" s="14"/>
      <c r="Z108" s="14"/>
      <c r="AA108" s="14"/>
      <c r="AB108" s="14"/>
      <c r="AC108" s="14"/>
    </row>
    <row r="109" spans="2:29" ht="15.75" x14ac:dyDescent="0.25">
      <c r="N109" s="28" t="s">
        <v>166</v>
      </c>
      <c r="O109" s="105"/>
      <c r="P109" s="19">
        <f>COUNTIF(P4:P103,"&lt;4")</f>
        <v>3</v>
      </c>
      <c r="Q109" s="19">
        <f>COUNTIF(Q4:Q103,"&lt;4")</f>
        <v>2</v>
      </c>
      <c r="R109" s="19">
        <f>COUNTIF(R4:R103,"&lt;4")</f>
        <v>0</v>
      </c>
      <c r="S109" s="19">
        <f>COUNTIF(S4:S103,"&lt;3")</f>
        <v>4</v>
      </c>
      <c r="T109" s="19">
        <f>COUNTIF(T4:T103,"&lt;4")</f>
        <v>0</v>
      </c>
      <c r="U109" s="19">
        <f>COUNTIF(U4:U103,"&lt;5")</f>
        <v>9</v>
      </c>
      <c r="V109" s="19">
        <f>COUNTIF(V4:V103,"&lt;4")</f>
        <v>2</v>
      </c>
      <c r="W109" s="19">
        <f>COUNTIF(W4:W103,"&lt;3")</f>
        <v>4</v>
      </c>
      <c r="X109" s="19">
        <f>COUNTIF(X4:X103,"&lt;5")</f>
        <v>3</v>
      </c>
      <c r="Y109" s="14"/>
      <c r="Z109" s="14"/>
      <c r="AA109" s="14"/>
      <c r="AB109" s="14"/>
      <c r="AC109" s="14"/>
    </row>
    <row r="110" spans="2:29" ht="15.75" x14ac:dyDescent="0.25">
      <c r="N110" s="28" t="s">
        <v>167</v>
      </c>
      <c r="O110" s="19"/>
      <c r="P110" s="19">
        <f>COUNTIF(P8:P103,"=4")</f>
        <v>25</v>
      </c>
      <c r="Q110" s="19">
        <f>COUNTIF(Q4:Q103,"=4")</f>
        <v>23</v>
      </c>
      <c r="R110" s="19">
        <f>COUNTIF(R4:R103,"=4")</f>
        <v>25</v>
      </c>
      <c r="S110" s="19">
        <f>COUNTIF(S4:S103,"=3")</f>
        <v>26</v>
      </c>
      <c r="T110" s="19">
        <f>COUNTIF(T4:T103,"=4")</f>
        <v>28</v>
      </c>
      <c r="U110" s="19">
        <f>COUNTIF(U4:U103,"=5")</f>
        <v>34</v>
      </c>
      <c r="V110" s="19">
        <f>COUNTIF(V4:V103,"=4")</f>
        <v>19</v>
      </c>
      <c r="W110" s="19">
        <f>COUNTIF(W4:W103,"=3")</f>
        <v>10</v>
      </c>
      <c r="X110" s="19">
        <f>COUNTIF(X4:X103,"=5")</f>
        <v>31</v>
      </c>
      <c r="Y110" s="14"/>
      <c r="Z110" s="14"/>
      <c r="AA110" s="14"/>
      <c r="AB110" s="14"/>
      <c r="AC110" s="14"/>
    </row>
    <row r="111" spans="2:29" ht="15.75" x14ac:dyDescent="0.25">
      <c r="N111" s="28" t="s">
        <v>168</v>
      </c>
      <c r="O111" s="109"/>
      <c r="P111" s="19">
        <f>COUNTIF(P4:P103,"=5")</f>
        <v>29</v>
      </c>
      <c r="Q111" s="19">
        <f>COUNTIF(Q4:Q103,"=5")</f>
        <v>35</v>
      </c>
      <c r="R111" s="19">
        <f>COUNTIF(R4:R103,"=5")</f>
        <v>28</v>
      </c>
      <c r="S111" s="19">
        <f>COUNTIF(S4:S103,"=4")</f>
        <v>36</v>
      </c>
      <c r="T111" s="19">
        <f>COUNTIF(T4:T103,"=5")</f>
        <v>31</v>
      </c>
      <c r="U111" s="19">
        <f>COUNTIF(U4:U103,"=6")</f>
        <v>23</v>
      </c>
      <c r="V111" s="19">
        <f>COUNTIF(V4:V103,"=5")</f>
        <v>25</v>
      </c>
      <c r="W111" s="19">
        <f>COUNTIF(W4:W103,"=4")</f>
        <v>34</v>
      </c>
      <c r="X111" s="19">
        <f>COUNTIF(X4:X103,"=6")</f>
        <v>25</v>
      </c>
      <c r="Y111" s="14"/>
      <c r="Z111" s="14"/>
      <c r="AA111" s="14"/>
      <c r="AB111" s="14"/>
      <c r="AC111" s="14"/>
    </row>
    <row r="112" spans="2:29" ht="15.75" x14ac:dyDescent="0.25">
      <c r="N112" s="28" t="s">
        <v>169</v>
      </c>
      <c r="O112" s="109"/>
      <c r="P112" s="19">
        <f>COUNTIF(P4:P103,"&gt;5")</f>
        <v>16</v>
      </c>
      <c r="Q112" s="19">
        <f>COUNTIF(Q4:Q103,"&gt;5")</f>
        <v>14</v>
      </c>
      <c r="R112" s="19">
        <f>COUNTIF(R4:R103,"&gt;5")</f>
        <v>21</v>
      </c>
      <c r="S112" s="19">
        <f>COUNTIF(S4:S103,"&gt;4")</f>
        <v>8</v>
      </c>
      <c r="T112" s="19">
        <f>COUNTIF(T4:T103,"&gt;5")</f>
        <v>15</v>
      </c>
      <c r="U112" s="19">
        <f>COUNTIF(U4:U103,"&gt;6")</f>
        <v>8</v>
      </c>
      <c r="V112" s="19">
        <f>COUNTIF(V4:V103,"&gt;5")</f>
        <v>28</v>
      </c>
      <c r="W112" s="19">
        <f>COUNTIF(W4:W103,"&gt;4")</f>
        <v>26</v>
      </c>
      <c r="X112" s="19">
        <f>COUNTIF(X4:X103,"&gt;6")</f>
        <v>15</v>
      </c>
      <c r="Y112" s="14"/>
      <c r="Z112" s="14"/>
      <c r="AA112" s="14"/>
      <c r="AB112" s="14"/>
      <c r="AC112" s="14"/>
    </row>
    <row r="113" spans="10:29" ht="15.75" x14ac:dyDescent="0.25">
      <c r="N113" s="28" t="s">
        <v>170</v>
      </c>
      <c r="O113" s="109"/>
      <c r="P113" s="28">
        <f>SUM(P109:X109)</f>
        <v>27</v>
      </c>
      <c r="Q113" s="110">
        <f>P113/(SUM(P113:P116))</f>
        <v>4.06015037593985E-2</v>
      </c>
      <c r="R113" s="28"/>
      <c r="S113" s="28"/>
      <c r="T113" s="28"/>
      <c r="U113" s="28"/>
      <c r="V113" s="28"/>
      <c r="W113" s="28"/>
      <c r="X113" s="28"/>
      <c r="Y113" s="14"/>
      <c r="Z113" s="14"/>
      <c r="AA113" s="14"/>
      <c r="AB113" s="14"/>
      <c r="AC113" s="14"/>
    </row>
    <row r="114" spans="10:29" ht="15.75" x14ac:dyDescent="0.25">
      <c r="L114" s="11"/>
      <c r="N114" s="28" t="s">
        <v>171</v>
      </c>
      <c r="O114" s="19"/>
      <c r="P114" s="28">
        <f>SUM(P110:X110)</f>
        <v>221</v>
      </c>
      <c r="Q114" s="110">
        <f>P114/(SUM(P113:P116))</f>
        <v>0.3323308270676692</v>
      </c>
      <c r="R114" s="28"/>
      <c r="S114" s="28"/>
      <c r="T114" s="14"/>
      <c r="U114" s="14"/>
      <c r="V114" s="14"/>
      <c r="W114" s="14"/>
      <c r="X114" s="14"/>
      <c r="Y114" s="14"/>
      <c r="Z114" s="14"/>
      <c r="AA114" s="14"/>
      <c r="AB114" s="14"/>
      <c r="AC114" s="14"/>
    </row>
    <row r="115" spans="10:29" ht="15.75" x14ac:dyDescent="0.25">
      <c r="J115" s="11"/>
      <c r="K115" s="11"/>
      <c r="L115" s="11"/>
      <c r="N115" s="28" t="s">
        <v>172</v>
      </c>
      <c r="O115" s="109"/>
      <c r="P115" s="28">
        <f>SUM(P111:X111)</f>
        <v>266</v>
      </c>
      <c r="Q115" s="110">
        <f>P115/(SUM(P113:P116))</f>
        <v>0.4</v>
      </c>
      <c r="R115" s="28"/>
      <c r="S115" s="28"/>
      <c r="T115" s="14"/>
      <c r="U115" s="14"/>
      <c r="V115" s="14"/>
      <c r="W115" s="14"/>
      <c r="X115" s="14"/>
      <c r="Y115" s="14"/>
      <c r="Z115" s="14"/>
      <c r="AA115" s="14"/>
      <c r="AB115" s="14"/>
      <c r="AC115" s="14"/>
    </row>
    <row r="116" spans="10:29" ht="15.75" x14ac:dyDescent="0.25">
      <c r="J116" s="11"/>
      <c r="K116" s="11"/>
      <c r="L116" s="11"/>
      <c r="N116" s="28" t="s">
        <v>173</v>
      </c>
      <c r="O116" s="109"/>
      <c r="P116" s="28">
        <f>SUM(P112:X112)</f>
        <v>151</v>
      </c>
      <c r="Q116" s="110">
        <f>P116/(SUM(P113:P116))</f>
        <v>0.22706766917293233</v>
      </c>
      <c r="R116" s="111">
        <f>SUM(Q113:Q116)</f>
        <v>1</v>
      </c>
      <c r="S116" s="28"/>
      <c r="T116" s="14"/>
      <c r="U116" s="14"/>
      <c r="V116" s="14"/>
      <c r="W116" s="14"/>
      <c r="X116" s="14"/>
      <c r="Y116" s="14"/>
      <c r="Z116" s="14"/>
      <c r="AA116" s="14"/>
      <c r="AB116" s="14"/>
      <c r="AC116" s="14"/>
    </row>
    <row r="117" spans="10:29" ht="15.75" x14ac:dyDescent="0.25">
      <c r="J117" s="11"/>
      <c r="K117" s="11"/>
      <c r="L117" s="11"/>
      <c r="N117" s="28" t="s">
        <v>174</v>
      </c>
      <c r="O117" s="19"/>
      <c r="P117" s="28">
        <f>SUM(P4:X103)</f>
        <v>3244</v>
      </c>
      <c r="Q117" s="28"/>
      <c r="R117" s="28"/>
      <c r="S117" s="28"/>
      <c r="T117" s="14"/>
      <c r="U117" s="14"/>
      <c r="V117" s="14"/>
      <c r="W117" s="14"/>
      <c r="X117" s="14"/>
      <c r="Y117" s="14"/>
      <c r="Z117" s="14"/>
      <c r="AA117" s="14"/>
      <c r="AB117" s="14"/>
      <c r="AC117" s="14"/>
    </row>
    <row r="118" spans="10:29" ht="15.75" x14ac:dyDescent="0.25">
      <c r="J118" s="11"/>
      <c r="K118" s="11"/>
      <c r="L118" s="11"/>
      <c r="N118" s="28" t="s">
        <v>175</v>
      </c>
      <c r="O118" s="109"/>
      <c r="P118" s="28">
        <f>COUNTIF(P4:P103,"&gt;0")</f>
        <v>74</v>
      </c>
      <c r="Q118" s="28"/>
      <c r="R118" s="28"/>
      <c r="S118" s="28"/>
      <c r="T118" s="14"/>
      <c r="U118" s="14"/>
      <c r="V118" s="14"/>
      <c r="W118" s="14"/>
      <c r="X118" s="14"/>
      <c r="Y118" s="14"/>
      <c r="Z118" s="14"/>
      <c r="AA118" s="14"/>
      <c r="AB118" s="14"/>
      <c r="AC118" s="14"/>
    </row>
    <row r="119" spans="10:29" ht="15.75" x14ac:dyDescent="0.25">
      <c r="J119" s="11"/>
      <c r="K119" s="11"/>
      <c r="L119" s="11"/>
      <c r="N119" s="28" t="s">
        <v>176</v>
      </c>
      <c r="O119" s="19"/>
      <c r="P119" s="112">
        <f>P118/C1</f>
        <v>0.74747474747474751</v>
      </c>
      <c r="Q119" s="28"/>
      <c r="R119" s="28"/>
      <c r="S119" s="28"/>
      <c r="T119" s="14"/>
      <c r="U119" s="14"/>
      <c r="V119" s="14"/>
      <c r="W119" s="14"/>
      <c r="X119" s="14"/>
      <c r="Y119" s="14"/>
      <c r="Z119" s="14"/>
      <c r="AA119" s="14"/>
      <c r="AB119" s="14"/>
      <c r="AC119" s="14"/>
    </row>
    <row r="120" spans="10:29" x14ac:dyDescent="0.25">
      <c r="J120" s="11"/>
      <c r="K120" s="11"/>
      <c r="L120" s="11"/>
    </row>
    <row r="121" spans="10:29" x14ac:dyDescent="0.25">
      <c r="J121" s="11"/>
      <c r="K121" s="11"/>
      <c r="L121" s="11"/>
    </row>
    <row r="122" spans="10:29" x14ac:dyDescent="0.25">
      <c r="J122" s="11"/>
      <c r="K122" s="11"/>
      <c r="L122" s="11"/>
    </row>
    <row r="123" spans="10:29" x14ac:dyDescent="0.25">
      <c r="J123" s="11"/>
      <c r="K123" s="11"/>
      <c r="L123" s="11"/>
    </row>
    <row r="124" spans="10:29" x14ac:dyDescent="0.25">
      <c r="J124" s="11"/>
      <c r="K124" s="11"/>
      <c r="L124" s="11"/>
    </row>
    <row r="125" spans="10:29" x14ac:dyDescent="0.25">
      <c r="J125" s="11"/>
      <c r="K125" s="11"/>
      <c r="L125" s="11"/>
    </row>
    <row r="126" spans="10:29" x14ac:dyDescent="0.25">
      <c r="J126" s="11"/>
      <c r="K126" s="11"/>
      <c r="L126" s="11"/>
    </row>
    <row r="127" spans="10:29" x14ac:dyDescent="0.25">
      <c r="J127" s="11"/>
      <c r="K127" s="11"/>
      <c r="L127" s="11"/>
    </row>
    <row r="128" spans="10:29" x14ac:dyDescent="0.25">
      <c r="J128" s="11"/>
      <c r="K128" s="11"/>
      <c r="L128" s="11"/>
    </row>
    <row r="129" spans="10:12" x14ac:dyDescent="0.25">
      <c r="J129" s="11"/>
      <c r="K129" s="11"/>
      <c r="L129" s="11"/>
    </row>
    <row r="130" spans="10:12" x14ac:dyDescent="0.25">
      <c r="J130" s="11"/>
      <c r="K130" s="11"/>
      <c r="L130" s="11"/>
    </row>
    <row r="131" spans="10:12" x14ac:dyDescent="0.25">
      <c r="J131" s="11"/>
      <c r="K131" s="11"/>
      <c r="L131" s="11"/>
    </row>
    <row r="132" spans="10:12" x14ac:dyDescent="0.25">
      <c r="J132" s="11"/>
      <c r="K132" s="11"/>
      <c r="L132" s="11"/>
    </row>
    <row r="133" spans="10:12" x14ac:dyDescent="0.25">
      <c r="J133" s="11"/>
      <c r="K133" s="11"/>
      <c r="L133" s="11"/>
    </row>
    <row r="134" spans="10:12" x14ac:dyDescent="0.25">
      <c r="J134" s="11"/>
      <c r="K134" s="11"/>
      <c r="L134" s="11"/>
    </row>
    <row r="135" spans="10:12" x14ac:dyDescent="0.25">
      <c r="J135" s="11"/>
      <c r="K135" s="11"/>
      <c r="L135" s="11"/>
    </row>
    <row r="136" spans="10:12" x14ac:dyDescent="0.25">
      <c r="J136" s="11"/>
      <c r="K136" s="11"/>
      <c r="L136" s="11"/>
    </row>
    <row r="137" spans="10:12" x14ac:dyDescent="0.25">
      <c r="J137" s="11"/>
      <c r="K137" s="11"/>
      <c r="L137" s="64"/>
    </row>
    <row r="138" spans="10:12" x14ac:dyDescent="0.25">
      <c r="J138" s="11"/>
      <c r="K138" s="11"/>
    </row>
    <row r="139" spans="10:12" x14ac:dyDescent="0.25">
      <c r="J139" s="11"/>
      <c r="K139" s="11"/>
    </row>
  </sheetData>
  <sortState xmlns:xlrd2="http://schemas.microsoft.com/office/spreadsheetml/2017/richdata2" ref="B21:E29">
    <sortCondition ref="E21:E29"/>
  </sortState>
  <mergeCells count="3">
    <mergeCell ref="C93:L93"/>
    <mergeCell ref="C94:L94"/>
    <mergeCell ref="C95:L95"/>
  </mergeCells>
  <conditionalFormatting sqref="N109:N119">
    <cfRule type="cellIs" dxfId="11" priority="5" stopIfTrue="1" operator="between">
      <formula>1</formula>
      <formula>3</formula>
    </cfRule>
  </conditionalFormatting>
  <conditionalFormatting sqref="P4:R102 T4:T102 V4:V102">
    <cfRule type="cellIs" dxfId="10" priority="2" operator="between">
      <formula>1</formula>
      <formula>3</formula>
    </cfRule>
  </conditionalFormatting>
  <conditionalFormatting sqref="P108:T108">
    <cfRule type="colorScale" priority="6">
      <colorScale>
        <cfvo type="min"/>
        <cfvo type="percentile" val="50"/>
        <cfvo type="max"/>
        <color rgb="FF63BE7B"/>
        <color rgb="FFFFEB84"/>
        <color rgb="FFF8696B"/>
      </colorScale>
    </cfRule>
  </conditionalFormatting>
  <conditionalFormatting sqref="S4:S102">
    <cfRule type="cellIs" dxfId="9" priority="1" operator="between">
      <formula>1</formula>
      <formula>2</formula>
    </cfRule>
  </conditionalFormatting>
  <conditionalFormatting sqref="U4:U102 X4:X103">
    <cfRule type="cellIs" dxfId="8" priority="3" operator="between">
      <formula>1</formula>
      <formula>4</formula>
    </cfRule>
  </conditionalFormatting>
  <conditionalFormatting sqref="U108:X108">
    <cfRule type="colorScale" priority="4">
      <colorScale>
        <cfvo type="min"/>
        <cfvo type="percentile" val="50"/>
        <cfvo type="max"/>
        <color rgb="FF63BE7B"/>
        <color rgb="FFFFEB84"/>
        <color rgb="FFF8696B"/>
      </colorScale>
    </cfRule>
  </conditionalFormatting>
  <conditionalFormatting sqref="W4:W102">
    <cfRule type="cellIs" dxfId="7" priority="7" stopIfTrue="1" operator="between">
      <formula>1</formula>
      <formula>2</formula>
    </cfRule>
  </conditionalFormatting>
  <conditionalFormatting sqref="Y4:Y104">
    <cfRule type="top10" dxfId="6" priority="8" percent="1" bottom="1" rank="10"/>
  </conditionalFormatting>
  <conditionalFormatting sqref="AA4:AA104">
    <cfRule type="top10" dxfId="5" priority="9" percent="1" bottom="1" rank="10"/>
  </conditionalFormatting>
  <printOptions horizontalCentered="1" verticalCentered="1"/>
  <pageMargins left="0.2" right="0.2" top="0" bottom="0.25" header="0.3" footer="0.05"/>
  <pageSetup scale="94" orientation="landscape" verticalDpi="300" r:id="rId1"/>
  <headerFooter>
    <oddHeader>&amp;LFOR 7.10.25&amp;CMLCC THURSDAY MEN'S LEAGUE
Winner based on best 6 NET Scores (common # if less than 6), if tie use next scorre until winner or tie.
&amp;RSTANDING &amp; SCORES</oddHeader>
  </headerFooter>
  <rowBreaks count="4" manualBreakCount="4">
    <brk id="32" max="11" man="1"/>
    <brk id="63" max="11" man="1"/>
    <brk id="79" max="11" man="1"/>
    <brk id="109"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323A7-65BE-488B-92A1-E506ED6A0D67}">
  <dimension ref="A1:BM796"/>
  <sheetViews>
    <sheetView workbookViewId="0">
      <selection activeCell="D11" sqref="D11"/>
    </sheetView>
  </sheetViews>
  <sheetFormatPr defaultRowHeight="15" x14ac:dyDescent="0.25"/>
  <cols>
    <col min="1" max="1" width="21.140625" style="12" customWidth="1"/>
    <col min="2" max="2" width="10.140625" style="116" customWidth="1"/>
    <col min="3" max="3" width="9.7109375" style="113" customWidth="1"/>
    <col min="4" max="4" width="13.140625" style="113" customWidth="1"/>
    <col min="5" max="5" width="14.85546875" style="160" customWidth="1"/>
    <col min="6" max="6" width="15.28515625" style="160" customWidth="1"/>
    <col min="7" max="7" width="10.28515625" style="12" customWidth="1"/>
    <col min="8" max="10" width="10.85546875" style="12" customWidth="1"/>
    <col min="11" max="11" width="11" style="12" customWidth="1"/>
    <col min="12" max="14" width="10.85546875" style="12" customWidth="1"/>
    <col min="15" max="15" width="9" style="160" customWidth="1"/>
    <col min="16" max="16" width="9.85546875" style="160" customWidth="1"/>
    <col min="17" max="17" width="8.85546875" style="160" customWidth="1"/>
    <col min="18" max="18" width="7.5703125" style="159" customWidth="1"/>
    <col min="19" max="19" width="9" style="12" customWidth="1"/>
    <col min="20" max="20" width="9.140625" style="12"/>
    <col min="21" max="21" width="7.7109375" style="12" customWidth="1"/>
    <col min="22" max="22" width="8.7109375" style="12" customWidth="1"/>
    <col min="23" max="23" width="8" style="12" customWidth="1"/>
    <col min="24" max="24" width="11.42578125" style="115" customWidth="1"/>
    <col min="25" max="25" width="24.140625" style="115" customWidth="1"/>
    <col min="26" max="26" width="9.140625" style="12"/>
    <col min="27" max="27" width="18.140625" style="12" customWidth="1"/>
    <col min="28" max="30" width="9.140625" style="12"/>
    <col min="31" max="31" width="9.28515625" style="12" customWidth="1"/>
    <col min="32" max="16384" width="9.140625" style="12"/>
  </cols>
  <sheetData>
    <row r="1" spans="1:65" ht="22.5" customHeight="1" x14ac:dyDescent="0.25">
      <c r="E1" s="117" t="s">
        <v>178</v>
      </c>
      <c r="F1" s="118">
        <v>35.4</v>
      </c>
      <c r="G1" s="167" t="s">
        <v>179</v>
      </c>
      <c r="H1" s="167"/>
      <c r="I1" s="167"/>
      <c r="J1" s="167"/>
      <c r="K1" s="167"/>
      <c r="L1" s="167"/>
      <c r="M1" s="167"/>
      <c r="N1" s="167"/>
      <c r="O1" s="119" t="s">
        <v>180</v>
      </c>
      <c r="P1" s="120"/>
      <c r="Q1" s="120"/>
      <c r="R1" s="121"/>
      <c r="S1" s="121"/>
      <c r="T1" s="122" t="s">
        <v>181</v>
      </c>
      <c r="U1" s="122"/>
      <c r="V1" s="122"/>
      <c r="W1" s="122"/>
      <c r="X1" s="122"/>
      <c r="Y1" s="122"/>
      <c r="Z1" s="122"/>
      <c r="AA1" s="122"/>
      <c r="AB1" s="122"/>
      <c r="AC1" s="122"/>
    </row>
    <row r="2" spans="1:65" ht="41.25" customHeight="1" x14ac:dyDescent="0.25">
      <c r="A2" s="123" t="s">
        <v>182</v>
      </c>
      <c r="B2" s="124" t="s">
        <v>183</v>
      </c>
      <c r="C2" s="125" t="s">
        <v>184</v>
      </c>
      <c r="D2" s="126" t="s">
        <v>185</v>
      </c>
      <c r="E2" s="127" t="s">
        <v>186</v>
      </c>
      <c r="F2" s="127" t="s">
        <v>186</v>
      </c>
      <c r="G2" s="128" t="s">
        <v>187</v>
      </c>
      <c r="H2" s="128" t="s">
        <v>188</v>
      </c>
      <c r="I2" s="128" t="s">
        <v>189</v>
      </c>
      <c r="J2" s="128" t="s">
        <v>190</v>
      </c>
      <c r="K2" s="128" t="s">
        <v>191</v>
      </c>
      <c r="L2" s="129" t="s">
        <v>192</v>
      </c>
      <c r="M2" s="129" t="s">
        <v>193</v>
      </c>
      <c r="N2" s="129" t="s">
        <v>194</v>
      </c>
      <c r="O2" s="130" t="s">
        <v>195</v>
      </c>
      <c r="P2" s="130" t="s">
        <v>196</v>
      </c>
      <c r="Q2" s="130" t="s">
        <v>197</v>
      </c>
      <c r="R2" s="130" t="s">
        <v>198</v>
      </c>
      <c r="S2" s="131" t="s">
        <v>199</v>
      </c>
      <c r="T2" s="132" t="s">
        <v>200</v>
      </c>
      <c r="U2" s="132" t="s">
        <v>201</v>
      </c>
      <c r="V2" s="132" t="s">
        <v>202</v>
      </c>
      <c r="W2" s="132" t="s">
        <v>203</v>
      </c>
      <c r="X2" s="133" t="s">
        <v>204</v>
      </c>
      <c r="Y2" s="134" t="s">
        <v>205</v>
      </c>
      <c r="Z2" s="114"/>
      <c r="AA2" s="114"/>
      <c r="AB2" s="114"/>
      <c r="AC2" s="114"/>
      <c r="AD2" s="114"/>
      <c r="AE2" s="114"/>
    </row>
    <row r="3" spans="1:65" ht="15.75" x14ac:dyDescent="0.25">
      <c r="A3" s="38" t="s">
        <v>30</v>
      </c>
      <c r="B3" s="135" t="str">
        <f>INDEX('[1]2025 Sign Ups'!$C$2:$C$103,MATCH(A3,'[1]2025 Sign Ups'!$B$2:$B$103,0))</f>
        <v>Y</v>
      </c>
      <c r="C3" s="135">
        <f>VLOOKUP($A3,'[1]2025 Sign Ups'!$B$2:$F$127,4,FALSE)</f>
        <v>8</v>
      </c>
      <c r="D3" s="135" t="str">
        <f>VLOOKUP($A3,'[1]2025 Sign Ups'!$B$2:$G$127,5,FALSE)</f>
        <v>R</v>
      </c>
      <c r="E3" s="136">
        <f>O3+35.4</f>
        <v>52.2</v>
      </c>
      <c r="F3" s="136">
        <f t="shared" ref="F3:F34" si="0">E3</f>
        <v>52.2</v>
      </c>
      <c r="G3" s="137" t="s">
        <v>238</v>
      </c>
      <c r="H3" s="137">
        <v>53</v>
      </c>
      <c r="I3" s="137">
        <v>51</v>
      </c>
      <c r="J3" s="137">
        <v>49</v>
      </c>
      <c r="K3" s="137">
        <v>54</v>
      </c>
      <c r="L3" s="137">
        <v>49</v>
      </c>
      <c r="M3" s="137">
        <v>51</v>
      </c>
      <c r="N3" s="137">
        <v>54</v>
      </c>
      <c r="O3" s="136">
        <f>VLOOKUP($A3,'[1]2025 Sign Ups'!$B$2:$K$104,3,FALSE)</f>
        <v>16.800000000000004</v>
      </c>
      <c r="P3" s="138">
        <f>_xlfn.IFS(COUNTIF($G3:G3, "&gt;1")&gt;6,AVERAGE(SMALL(($G3:G3),{1,2,3,4,5}))-$F$1,COUNTIF($G3:G3, "&gt;1")&gt;5,AVERAGE(SMALL(($G3:G3),{1,2,3,4}))-$F$1,COUNTIF($G3:G3, "&gt;1")&gt;3,AVERAGE(SMALL(($F3:G3),{1,2,3,4}))-$F$1,COUNTIF($G3:G3, "&gt;1")&gt;1,AVERAGE(SMALL(($E3:G3),{1,2,3,4}))-$F$1,COUNTIF($G3:G3, "&gt;0")=1,AVERAGE(SMALL(($E3:G3),{1,2,3}))-$F$1,COUNTIF($G3:G3, "=0")=0,AVERAGE(SMALL(($E3:G3),{1,2}))-$F$1)</f>
        <v>16.800000000000004</v>
      </c>
      <c r="Q3" s="138">
        <f>_xlfn.IFS(COUNTIF($G3:H3, "&gt;1")&gt;6,AVERAGE(SMALL(($G3:H3),{1,2,3,4,5}))-$F$1,COUNTIF($G3:H3, "&gt;1")&gt;5,AVERAGE(SMALL(($G3:H3),{1,2,3,4}))-$F$1,COUNTIF($G3:H3, "&gt;1")&gt;3,AVERAGE(SMALL(($F3:H3),{1,2,3,4}))-$F$1,COUNTIF($G3:H3, "&gt;1")&gt;1,AVERAGE(SMALL(($E3:H3),{1,2,3,4}))-$F$1,COUNTIF($G3:H3, "&gt;0")=1,AVERAGE(SMALL(($E3:H3),{1,2,3}))-$F$1,COUNTIF($G3:H3, "=0")=0,AVERAGE(SMALL(($E3:H3),{1,2}))-$F$1)</f>
        <v>17.06666666666667</v>
      </c>
      <c r="R3" s="138">
        <f>_xlfn.IFS(COUNTIF($G3:I3, "&gt;1")&gt;6,AVERAGE(SMALL(($G3:I3),{1,2,3,4,5}))-$F$1,COUNTIF($G3:I3, "&gt;1")&gt;5,AVERAGE(SMALL(($G3:I3),{1,2,3,4}))-$F$1,COUNTIF($G3:I3, "&gt;1")&gt;3,AVERAGE(SMALL(($F3:I3),{1,2,3,4}))-$F$1,COUNTIF($G3:I3, "&gt;1")&gt;1,AVERAGE(SMALL(($E3:I3),{1,2,3,4}))-$F$1,COUNTIF($G3:I3, "&gt;0")=1,AVERAGE(SMALL(($E3:I3),{1,2,3}))-$F$1,COUNTIF($G3:I3, "=0")=0,AVERAGE(SMALL(($E3:I3),{1,2}))-$F$1)</f>
        <v>16.700000000000003</v>
      </c>
      <c r="S3" s="138">
        <f>_xlfn.IFS(COUNTIF($G3:J3, "&gt;1")&gt;6,AVERAGE(SMALL(($G3:J3),{1,2,3,4,5}))-$F$1,COUNTIF($G3:J3, "&gt;1")&gt;5,AVERAGE(SMALL(($G3:J3),{1,2,3,4}))-$F$1,COUNTIF($G3:J3, "&gt;1")&gt;3,AVERAGE(SMALL(($F3:J3),{1,2,3,4}))-$F$1,COUNTIF($G3:J3, "&gt;1")&gt;1,AVERAGE(SMALL(($E3:J3),{1,2,3,4}))-$F$1,COUNTIF($G3:J3, "&gt;0")=1,AVERAGE(SMALL(($E3:J3),{1,2,3}))-$F$1,COUNTIF($G3:J3, "=0")=0,AVERAGE(SMALL(($E3:J3),{1,2}))-$F$1)</f>
        <v>15.699999999999996</v>
      </c>
      <c r="T3" s="138">
        <f>_xlfn.IFS(COUNTIF($G3:K3, "&gt;1")&gt;6,AVERAGE(SMALL(($G3:K3),{1,2,3,4,5}))-$F$1,COUNTIF($G3:K3, "&gt;1")&gt;5,AVERAGE(SMALL(($G3:K3),{1,2,3,4}))-$F$1,COUNTIF($G3:K3, "&gt;1")&gt;3,AVERAGE(SMALL(($F3:K3),{1,2,3,4}))-$F$1,COUNTIF($G3:K3, "&gt;1")&gt;1,AVERAGE(SMALL(($E3:K3),{1,2,3,4}))-$F$1,COUNTIF($G3:K3, "&gt;0")=1,AVERAGE(SMALL(($E3:K3),{1,2,3}))-$F$1,COUNTIF($G3:K3, "=0")=0,AVERAGE(SMALL(($E3:K3),{1,2}))-$F$1)</f>
        <v>15.899999999999999</v>
      </c>
      <c r="U3" s="138">
        <f>_xlfn.IFS(COUNTIF($G3:L3, "&gt;1")&gt;6,AVERAGE(SMALL(($G3:L3),{1,2,3,4,5}))-$F$1,COUNTIF($G3:L3, "&gt;1")&gt;5,AVERAGE(SMALL(($G3:L3),{1,2,3,4}))-$F$1,COUNTIF($G3:L3, "&gt;1")&gt;3,AVERAGE(SMALL(($F3:L3),{1,2,3,4}))-$F$1,COUNTIF($G3:L3, "&gt;1")&gt;1,AVERAGE(SMALL(($E3:L3),{1,2,3,4}))-$F$1,COUNTIF($G3:L3, "&gt;0")=1,AVERAGE(SMALL(($E3:L3),{1,2,3}))-$F$1,COUNTIF($G3:L3, "=0")=0,AVERAGE(SMALL(($E3:L3),{1,2}))-$F$1)</f>
        <v>14.899999999999999</v>
      </c>
      <c r="V3" s="138">
        <f>_xlfn.IFS(COUNTIF($G3:M3, "&gt;1")&gt;6,AVERAGE(SMALL(($G3:M3),{1,2,3,4,5}))-$F$1,COUNTIF($G3:M3, "&gt;1")&gt;5,AVERAGE(SMALL(($G3:M3),{1,2,3,4}))-$F$1,COUNTIF($G3:M3, "&gt;1")&gt;3,AVERAGE(SMALL(($F3:M3),{1,2,3,4}))-$F$1,COUNTIF($G3:M3, "&gt;1")&gt;1,AVERAGE(SMALL(($E3:M3),{1,2,3,4}))-$F$1,COUNTIF($G3:M3, "&gt;0")=1,AVERAGE(SMALL(($E3:M3),{1,2,3}))-$F$1,COUNTIF($G3:M3, "=0")=0,AVERAGE(SMALL(($E3:M3),{1,2}))-$F$1)</f>
        <v>14.600000000000001</v>
      </c>
      <c r="W3" s="138">
        <f>_xlfn.IFS(COUNTIF($G3:N3, "&gt;1")&gt;6,AVERAGE(SMALL(($G3:N3),{1,2,3,4,5}))-$F$1,COUNTIF($G3:N3, "&gt;1")&gt;5,AVERAGE(SMALL(($G3:N3),{1,2,3,4}))-$F$1,COUNTIF($G3:N3, "&gt;1")&gt;3,AVERAGE(SMALL(($F3:N3),{1,2,3,4}))-$F$1,COUNTIF($G3:N3, "&gt;1")&gt;1,AVERAGE(SMALL(($E3:N3),{1,2,3,4}))-$F$1,COUNTIF($G3:N3, "&gt;0")=1,AVERAGE(SMALL(($E3:N3),{1,2,3}))-$F$1,COUNTIF($G3:N3, "=0")=0,AVERAGE(SMALL(($E3:N3),{1,2}))-$F$1)</f>
        <v>15.200000000000003</v>
      </c>
      <c r="X3" s="139">
        <f t="shared" ref="X3:X34" si="1">COUNT(G3:N3)</f>
        <v>7</v>
      </c>
      <c r="Y3" s="140">
        <v>2</v>
      </c>
    </row>
    <row r="4" spans="1:65" ht="15.75" x14ac:dyDescent="0.25">
      <c r="A4" s="38" t="s">
        <v>33</v>
      </c>
      <c r="B4" s="135" t="str">
        <f>INDEX('[1]2025 Sign Ups'!$C$2:$C$103,MATCH(A4,'[1]2025 Sign Ups'!$B$2:$B$103,0))</f>
        <v>Y</v>
      </c>
      <c r="C4" s="135">
        <f>VLOOKUP($A4,'[1]2025 Sign Ups'!$B$2:$F$127,4,FALSE)</f>
        <v>5</v>
      </c>
      <c r="D4" s="135" t="str">
        <f>VLOOKUP($A4,'[1]2025 Sign Ups'!$B$2:$G$127,5,FALSE)</f>
        <v>R</v>
      </c>
      <c r="E4" s="136">
        <f>O4+35.4</f>
        <v>43.166666666666664</v>
      </c>
      <c r="F4" s="136">
        <f t="shared" si="0"/>
        <v>43.166666666666664</v>
      </c>
      <c r="G4" s="137">
        <v>42</v>
      </c>
      <c r="H4" s="137">
        <v>49</v>
      </c>
      <c r="I4" s="137">
        <v>51</v>
      </c>
      <c r="J4" s="137" t="s">
        <v>238</v>
      </c>
      <c r="K4" s="137" t="s">
        <v>238</v>
      </c>
      <c r="L4" s="137" t="s">
        <v>238</v>
      </c>
      <c r="M4" s="137">
        <v>43</v>
      </c>
      <c r="N4" s="137">
        <v>46</v>
      </c>
      <c r="O4" s="136">
        <f>VLOOKUP($A4,'[1]2025 Sign Ups'!$B$2:$K$104,3,FALSE)</f>
        <v>7.7666666666666657</v>
      </c>
      <c r="P4" s="138">
        <f>_xlfn.IFS(COUNTIF($G4:G4, "&gt;6")&gt;6,AVERAGE(SMALL(($G4:G4),{1,2,3,4,5}))-$F$1,COUNTIF($G4:G4, "&gt;5")&gt;3,AVERAGE(SMALL(($G4:G4),{1,2,3,4}))-$F$1,COUNTIF($G4:G4, "&gt;3")&gt;3,AVERAGE(SMALL(($F4:G4),{1,2,3,4}))-$F$1,COUNTIF($G4:G4, "&gt;1")&gt;1,AVERAGE(SMALL(($E4:G4),{1,2,3,4}))-$F$1,COUNTIF($G4:G4, "&gt;0")=1,AVERAGE(SMALL(($E4:G4),{1,2,3}))-$F$1,COUNTIF($G4:G4, "=0")=0,AVERAGE(SMALL(($E4:G4),{1,2}))-$F$1)</f>
        <v>7.3777777777777729</v>
      </c>
      <c r="Q4" s="138">
        <f>_xlfn.IFS(COUNTIF($G4:H4, "&gt;1")&gt;6,AVERAGE(SMALL(($G4:H4),{1,2,3,4,5}))-$F$1,COUNTIF($G4:H4, "&gt;1")&gt;5,AVERAGE(SMALL(($G4:H4),{1,2,3,4}))-$F$1,COUNTIF($G4:H4, "&gt;1")&gt;3,AVERAGE(SMALL(($F4:H4),{1,2,3,4}))-$F$1,COUNTIF($G4:H4, "&gt;1")&gt;1,AVERAGE(SMALL(($E4:H4),{1,2,3,4}))-$F$1,COUNTIF($G4:H4, "&gt;0")=1,AVERAGE(SMALL(($E4:H4),{1,2,3}))-$F$1,COUNTIF($G4:H4, "=0")=0,AVERAGE(SMALL(($E4:H4),{1,2}))-$F$1)</f>
        <v>8.93333333333333</v>
      </c>
      <c r="R4" s="138">
        <f>_xlfn.IFS(COUNTIF($G4:I4, "&gt;1")&gt;6,AVERAGE(SMALL(($G4:I4),{1,2,3,4,5}))-$F$1,COUNTIF($G4:I4, "&gt;1")&gt;5,AVERAGE(SMALL(($G4:I4),{1,2,3,4}))-$F$1,COUNTIF($G4:I4, "&gt;1")&gt;3,AVERAGE(SMALL(($F4:I4),{1,2,3,4}))-$F$1,COUNTIF($G4:I4, "&gt;1")&gt;1,AVERAGE(SMALL(($E4:I4),{1,2,3,4}))-$F$1,COUNTIF($G4:I4, "&gt;0")=1,AVERAGE(SMALL(($E4:I4),{1,2,3}))-$F$1,COUNTIF($G4:I4, "=0")=0,AVERAGE(SMALL(($E4:I4),{1,2}))-$F$1)</f>
        <v>8.93333333333333</v>
      </c>
      <c r="S4" s="138">
        <f>_xlfn.IFS(COUNTIF($G4:J4, "&gt;1")&gt;6,AVERAGE(SMALL(($G4:J4),{1,2,3,4,5}))-$F$1,COUNTIF($G4:J4, "&gt;1")&gt;5,AVERAGE(SMALL(($G4:J4),{1,2,3,4}))-$F$1,COUNTIF($G4:J4, "&gt;1")&gt;3,AVERAGE(SMALL(($F4:J4),{1,2,3,4}))-$F$1,COUNTIF($G4:J4, "&gt;1")&gt;1,AVERAGE(SMALL(($E4:J4),{1,2,3,4}))-$F$1,COUNTIF($G4:J4, "&gt;0")=1,AVERAGE(SMALL(($E4:J4),{1,2,3}))-$F$1,COUNTIF($G4:J4, "=0")=0,AVERAGE(SMALL(($E4:J4),{1,2}))-$F$1)</f>
        <v>8.93333333333333</v>
      </c>
      <c r="T4" s="138">
        <f>_xlfn.IFS(COUNTIF($G4:K4, "&gt;1")&gt;6,AVERAGE(SMALL(($G4:K4),{1,2,3,4,5}))-$F$1,COUNTIF($G4:K4, "&gt;1")&gt;5,AVERAGE(SMALL(($G4:K4),{1,2,3,4}))-$F$1,COUNTIF($G4:K4, "&gt;1")&gt;3,AVERAGE(SMALL(($F4:K4),{1,2,3,4}))-$F$1,COUNTIF($G4:K4, "&gt;1")&gt;1,AVERAGE(SMALL(($E4:K4),{1,2,3,4}))-$F$1,COUNTIF($G4:K4, "&gt;0")=1,AVERAGE(SMALL(($E4:K4),{1,2,3}))-$F$1,COUNTIF($G4:K4, "=0")=0,AVERAGE(SMALL(($E4:K4),{1,2}))-$F$1)</f>
        <v>8.93333333333333</v>
      </c>
      <c r="U4" s="138">
        <f>_xlfn.IFS(COUNTIF($G4:L4, "&gt;1")&gt;6,AVERAGE(SMALL(($G4:L4),{1,2,3,4,5}))-$F$1,COUNTIF($G4:L4, "&gt;1")&gt;5,AVERAGE(SMALL(($G4:L4),{1,2,3,4}))-$F$1,COUNTIF($G4:L4, "&gt;1")&gt;3,AVERAGE(SMALL(($F4:L4),{1,2,3,4}))-$F$1,COUNTIF($G4:L4, "&gt;1")&gt;1,AVERAGE(SMALL(($E4:L4),{1,2,3,4}))-$F$1,COUNTIF($G4:L4, "&gt;0")=1,AVERAGE(SMALL(($E4:L4),{1,2,3}))-$F$1,COUNTIF($G4:L4, "=0")=0,AVERAGE(SMALL(($E4:L4),{1,2}))-$F$1)</f>
        <v>8.93333333333333</v>
      </c>
      <c r="V4" s="138">
        <f>_xlfn.IFS(COUNTIF($G4:M4, "&gt;1")&gt;6,AVERAGE(SMALL(($G4:M4),{1,2,3,4,5}))-$F$1,COUNTIF($G4:M4, "&gt;1")&gt;5,AVERAGE(SMALL(($G4:M4),{1,2,3,4}))-$F$1,COUNTIF($G4:M4, "&gt;1")&gt;3,AVERAGE(SMALL(($F4:M4),{1,2,3,4}))-$F$1,COUNTIF($G4:M4, "&gt;1")&gt;1,AVERAGE(SMALL(($E4:M4),{1,2,3,4}))-$F$1,COUNTIF($G4:M4, "&gt;0")=1,AVERAGE(SMALL(($E4:M4),{1,2,3}))-$F$1,COUNTIF($G4:M4, "=0")=0,AVERAGE(SMALL(($E4:M4),{1,2}))-$F$1)</f>
        <v>8.8916666666666657</v>
      </c>
      <c r="W4" s="138">
        <f>_xlfn.IFS(COUNTIF($G4:N4, "&gt;1")&gt;6,AVERAGE(SMALL(($G4:N4),{1,2,3,4,5}))-$F$1,COUNTIF($G4:N4, "&gt;1")&gt;5,AVERAGE(SMALL(($G4:N4),{1,2,3,4}))-$F$1,COUNTIF($G4:N4, "&gt;1")&gt;3,AVERAGE(SMALL(($F4:N4),{1,2,3,4}))-$F$1,COUNTIF($G4:N4, "&gt;1")&gt;1,AVERAGE(SMALL(($E4:N4),{1,2,3,4}))-$F$1,COUNTIF($G4:N4, "&gt;0")=1,AVERAGE(SMALL(($E4:N4),{1,2,3}))-$F$1,COUNTIF($G4:N4, "=0")=0,AVERAGE(SMALL(($E4:N4),{1,2}))-$F$1)</f>
        <v>8.1416666666666657</v>
      </c>
      <c r="X4" s="139">
        <f t="shared" si="1"/>
        <v>5</v>
      </c>
      <c r="Y4" s="140">
        <v>2</v>
      </c>
      <c r="AA4" s="12" t="s">
        <v>206</v>
      </c>
    </row>
    <row r="5" spans="1:65" ht="15.75" x14ac:dyDescent="0.25">
      <c r="A5" s="46" t="s">
        <v>36</v>
      </c>
      <c r="B5" s="135" t="str">
        <f>INDEX('[1]2025 Sign Ups'!$C$2:$C$103,MATCH(A5,'[1]2025 Sign Ups'!$B$2:$B$103,0))</f>
        <v>Y</v>
      </c>
      <c r="C5" s="135">
        <f>VLOOKUP($A5,'[1]2025 Sign Ups'!$B$2:$F$127,4,FALSE)</f>
        <v>3</v>
      </c>
      <c r="D5" s="135" t="str">
        <f>VLOOKUP($A5,'[1]2025 Sign Ups'!$B$2:$G$127,5,FALSE)</f>
        <v>R</v>
      </c>
      <c r="E5" s="136">
        <f>O5+35.4</f>
        <v>49</v>
      </c>
      <c r="F5" s="136">
        <f t="shared" si="0"/>
        <v>49</v>
      </c>
      <c r="G5" s="137" t="s">
        <v>238</v>
      </c>
      <c r="H5" s="137">
        <v>56</v>
      </c>
      <c r="I5" s="137">
        <v>46</v>
      </c>
      <c r="J5" s="137">
        <v>52</v>
      </c>
      <c r="K5" s="137">
        <v>45</v>
      </c>
      <c r="L5" s="137">
        <v>46</v>
      </c>
      <c r="M5" s="137">
        <v>50</v>
      </c>
      <c r="N5" s="137">
        <v>44</v>
      </c>
      <c r="O5" s="136">
        <f>VLOOKUP($A5,'[1]2025 Sign Ups'!$B$2:$K$104,3,FALSE)</f>
        <v>13.600000000000001</v>
      </c>
      <c r="P5" s="138">
        <f>_xlfn.IFS(COUNTIF($G5:G5, "&gt;1")&gt;6,AVERAGE(SMALL(($G5:G5),{1,2,3,4,5}))-$F$1,COUNTIF($G5:G5, "&gt;1")&gt;5,AVERAGE(SMALL(($G5:G5),{1,2,3,4}))-$F$1,COUNTIF($G5:G5, "&gt;1")&gt;3,AVERAGE(SMALL(($F5:G5),{1,2,3,4}))-$F$1,COUNTIF($G5:G5, "&gt;1")&gt;1,AVERAGE(SMALL(($E5:G5),{1,2,3,4}))-$F$1,COUNTIF($G5:G5, "&gt;0")=1,AVERAGE(SMALL(($E5:G5),{1,2,3}))-$F$1,COUNTIF($G5:G5, "=0")=0,AVERAGE(SMALL(($E5:G5),{1,2}))-$F$1)</f>
        <v>13.600000000000001</v>
      </c>
      <c r="Q5" s="138">
        <f>_xlfn.IFS(COUNTIF($G5:H5, "&gt;1")&gt;6,AVERAGE(SMALL(($G5:H5),{1,2,3,4,5}))-$F$1,COUNTIF($G5:H5, "&gt;1")&gt;5,AVERAGE(SMALL(($G5:H5),{1,2,3,4}))-$F$1,COUNTIF($G5:H5, "&gt;1")&gt;3,AVERAGE(SMALL(($F5:H5),{1,2,3,4}))-$F$1,COUNTIF($G5:H5, "&gt;1")&gt;1,AVERAGE(SMALL(($E5:H5),{1,2,3,4}))-$F$1,COUNTIF($G5:H5, "&gt;0")=1,AVERAGE(SMALL(($E5:H5),{1,2,3}))-$F$1,COUNTIF($G5:H5, "=0")=0,AVERAGE(SMALL(($E5:H5),{1,2}))-$F$1)</f>
        <v>15.933333333333337</v>
      </c>
      <c r="R5" s="138">
        <f>_xlfn.IFS(COUNTIF($G5:I5, "&gt;1")&gt;6,AVERAGE(SMALL(($G5:I5),{1,2,3,4,5}))-$F$1,COUNTIF($G5:I5, "&gt;1")&gt;5,AVERAGE(SMALL(($G5:I5),{1,2,3,4}))-$F$1,COUNTIF($G5:I5, "&gt;1")&gt;3,AVERAGE(SMALL(($F5:I5),{1,2,3,4}))-$F$1,COUNTIF($G5:I5, "&gt;1")&gt;1,AVERAGE(SMALL(($E5:I5),{1,2,3,4}))-$F$1,COUNTIF($G5:I5, "&gt;0")=1,AVERAGE(SMALL(($E5:I5),{1,2,3}))-$F$1,COUNTIF($G5:I5, "=0")=0,AVERAGE(SMALL(($E5:I5),{1,2}))-$F$1)</f>
        <v>14.600000000000001</v>
      </c>
      <c r="S5" s="138">
        <f>_xlfn.IFS(COUNTIF($G5:J5, "&gt;1")&gt;6,AVERAGE(SMALL(($G5:J5),{1,2,3,4,5}))-$F$1,COUNTIF($G5:J5, "&gt;1")&gt;5,AVERAGE(SMALL(($G5:J5),{1,2,3,4}))-$F$1,COUNTIF($G5:J5, "&gt;1")&gt;3,AVERAGE(SMALL(($F5:J5),{1,2,3,4}))-$F$1,COUNTIF($G5:J5, "&gt;1")&gt;1,AVERAGE(SMALL(($E5:J5),{1,2,3,4}))-$F$1,COUNTIF($G5:J5, "&gt;0")=1,AVERAGE(SMALL(($E5:J5),{1,2,3}))-$F$1,COUNTIF($G5:J5, "=0")=0,AVERAGE(SMALL(($E5:J5),{1,2}))-$F$1)</f>
        <v>13.600000000000001</v>
      </c>
      <c r="T5" s="141">
        <f>_xlfn.IFS(COUNTIF($G5:K5, "&gt;1")&gt;6,AVERAGE(SMALL(($G5:K5),{1,2,3,4,5}))-$F$1,COUNTIF($G5:K5, "&gt;1")&gt;5,AVERAGE(SMALL(($G5:K5),{1,2,3,4}))-$F$1,COUNTIF($G5:K5, "&gt;1")&gt;3,AVERAGE(SMALL(($F5:K5),{1,2,3,4}))-$F$1,COUNTIF($G5:K5, "&gt;1")&gt;1,AVERAGE(SMALL(($E5:K5),{1,2,3,4}))-$F$1,COUNTIF($G5:K5, "&gt;0")=1,AVERAGE(SMALL(($E5:K5),{1,2,3}))-$F$1,COUNTIF($G5:K5, "=0")=0,AVERAGE(SMALL(($E5:K5),{1,2}))-$F$1)-1</f>
        <v>11.600000000000001</v>
      </c>
      <c r="U5" s="138">
        <f>_xlfn.IFS(COUNTIF($G5:L5, "&gt;1")&gt;6,AVERAGE(SMALL(($G5:L5),{1,2,3,4,5}))-$F$1,COUNTIF($G5:L5, "&gt;1")&gt;5,AVERAGE(SMALL(($G5:L5),{1,2,3,4}))-$F$1,COUNTIF($G5:L5, "&gt;1")&gt;3,AVERAGE(SMALL(($F5:L5),{1,2,3,4}))-$F$1,COUNTIF($G5:L5, "&gt;1")&gt;1,AVERAGE(SMALL(($E5:L5),{1,2,3,4}))-$F$1,COUNTIF($G5:L5, "&gt;0")=1,AVERAGE(SMALL(($E5:L5),{1,2,3}))-$F$1,COUNTIF($G5:L5, "=0")=0,AVERAGE(SMALL(($E5:L5),{1,2}))-$F$1)</f>
        <v>11.100000000000001</v>
      </c>
      <c r="V5" s="138">
        <f>_xlfn.IFS(COUNTIF($G5:M5, "&gt;1")&gt;6,AVERAGE(SMALL(($G5:M5),{1,2,3,4,5}))-$F$1,COUNTIF($G5:M5, "&gt;1")&gt;5,AVERAGE(SMALL(($G5:M5),{1,2,3,4}))-$F$1,COUNTIF($G5:M5, "&gt;1")&gt;3,AVERAGE(SMALL(($F5:M5),{1,2,3,4}))-$F$1,COUNTIF($G5:M5, "&gt;1")&gt;1,AVERAGE(SMALL(($E5:M5),{1,2,3,4}))-$F$1,COUNTIF($G5:M5, "&gt;0")=1,AVERAGE(SMALL(($E5:M5),{1,2,3}))-$F$1,COUNTIF($G5:M5, "=0")=0,AVERAGE(SMALL(($E5:M5),{1,2}))-$F$1)</f>
        <v>11.350000000000001</v>
      </c>
      <c r="W5" s="138">
        <f>_xlfn.IFS(COUNTIF($G5:N5, "&gt;1")&gt;6,AVERAGE(SMALL(($G5:N5),{1,2,3,4,5}))-$F$1,COUNTIF($G5:N5, "&gt;1")&gt;5,AVERAGE(SMALL(($G5:N5),{1,2,3,4}))-$F$1,COUNTIF($G5:N5, "&gt;1")&gt;3,AVERAGE(SMALL(($F5:N5),{1,2,3,4}))-$F$1,COUNTIF($G5:N5, "&gt;1")&gt;1,AVERAGE(SMALL(($E5:N5),{1,2,3,4}))-$F$1,COUNTIF($G5:N5, "&gt;0")=1,AVERAGE(SMALL(($E5:N5),{1,2,3}))-$F$1,COUNTIF($G5:N5, "=0")=0,AVERAGE(SMALL(($E5:N5),{1,2}))-$F$1)</f>
        <v>10.800000000000004</v>
      </c>
      <c r="X5" s="139">
        <f t="shared" si="1"/>
        <v>7</v>
      </c>
      <c r="Y5" s="140">
        <v>2</v>
      </c>
      <c r="AA5" s="12" t="s">
        <v>207</v>
      </c>
    </row>
    <row r="6" spans="1:65" ht="17.25" customHeight="1" x14ac:dyDescent="0.25">
      <c r="A6" s="46" t="s">
        <v>39</v>
      </c>
      <c r="B6" s="135" t="str">
        <f>INDEX('[1]2025 Sign Ups'!$C$2:$C$103,MATCH(A6,'[1]2025 Sign Ups'!$B$2:$B$103,0))</f>
        <v>Y</v>
      </c>
      <c r="C6" s="135">
        <f>VLOOKUP($A6,'[1]2025 Sign Ups'!$B$2:$F$127,4,FALSE)</f>
        <v>5</v>
      </c>
      <c r="D6" s="135" t="str">
        <f>VLOOKUP($A6,'[1]2025 Sign Ups'!$B$2:$G$127,5,FALSE)</f>
        <v>R</v>
      </c>
      <c r="E6" s="136">
        <f>O6+35.4</f>
        <v>50.666666666666664</v>
      </c>
      <c r="F6" s="136">
        <f t="shared" si="0"/>
        <v>50.666666666666664</v>
      </c>
      <c r="G6" s="137" t="s">
        <v>238</v>
      </c>
      <c r="H6" s="137">
        <v>55</v>
      </c>
      <c r="I6" s="137" t="s">
        <v>238</v>
      </c>
      <c r="J6" s="137">
        <v>58</v>
      </c>
      <c r="K6" s="137">
        <v>59</v>
      </c>
      <c r="L6" s="137">
        <v>60</v>
      </c>
      <c r="M6" s="137">
        <v>52</v>
      </c>
      <c r="N6" s="137">
        <v>51</v>
      </c>
      <c r="O6" s="136">
        <f>VLOOKUP($A6,'[1]2025 Sign Ups'!$B$2:$K$104,3,FALSE)</f>
        <v>15.266666666666666</v>
      </c>
      <c r="P6" s="138">
        <f>_xlfn.IFS(COUNTIF($G6:G6, "&gt;1")&gt;6,AVERAGE(SMALL(($G6:G6),{1,2,3,4,5}))-$F$1,COUNTIF($G6:G6, "&gt;1")&gt;5,AVERAGE(SMALL(($G6:G6),{1,2,3,4}))-$F$1,COUNTIF($G6:G6, "&gt;1")&gt;3,AVERAGE(SMALL(($F6:G6),{1,2,3,4}))-$F$1,COUNTIF($G6:G6, "&gt;1")&gt;1,AVERAGE(SMALL(($E6:G6),{1,2,3,4}))-$F$1,COUNTIF($G6:G6, "&gt;0")=1,AVERAGE(SMALL(($E6:G6),{1,2,3}))-$F$1,COUNTIF($G6:G6, "=0")=0,AVERAGE(SMALL(($E6:G6),{1,2}))-$F$1)</f>
        <v>15.266666666666666</v>
      </c>
      <c r="Q6" s="138">
        <f>_xlfn.IFS(COUNTIF($G6:H6, "&gt;1")&gt;6,AVERAGE(SMALL(($G6:H6),{1,2,3,4,5}))-$F$1,COUNTIF($G6:H6, "&gt;1")&gt;5,AVERAGE(SMALL(($G6:H6),{1,2,3,4}))-$F$1,COUNTIF($G6:H6, "&gt;1")&gt;3,AVERAGE(SMALL(($F6:H6),{1,2,3,4}))-$F$1,COUNTIF($G6:H6, "&gt;1")&gt;1,AVERAGE(SMALL(($E6:H6),{1,2,3,4}))-$F$1,COUNTIF($G6:H6, "&gt;0")=1,AVERAGE(SMALL(($E6:H6),{1,2,3}))-$F$1,COUNTIF($G6:H6, "=0")=0,AVERAGE(SMALL(($E6:H6),{1,2}))-$F$1)</f>
        <v>16.711111111111109</v>
      </c>
      <c r="R6" s="138">
        <f>_xlfn.IFS(COUNTIF($G6:I6, "&gt;1")&gt;6,AVERAGE(SMALL(($G6:I6),{1,2,3,4,5}))-$F$1,COUNTIF($G6:I6, "&gt;1")&gt;5,AVERAGE(SMALL(($G6:I6),{1,2,3,4}))-$F$1,COUNTIF($G6:I6, "&gt;1")&gt;3,AVERAGE(SMALL(($F6:I6),{1,2,3,4}))-$F$1,COUNTIF($G6:I6, "&gt;1")&gt;1,AVERAGE(SMALL(($E6:I6),{1,2,3,4}))-$F$1,COUNTIF($G6:I6, "&gt;0")=1,AVERAGE(SMALL(($E6:I6),{1,2,3}))-$F$1,COUNTIF($G6:I6, "=0")=0,AVERAGE(SMALL(($E6:I6),{1,2}))-$F$1)</f>
        <v>16.711111111111109</v>
      </c>
      <c r="S6" s="138">
        <f>_xlfn.IFS(COUNTIF($G6:J6, "&gt;1")&gt;6,AVERAGE(SMALL(($G6:J6),{1,2,3,4,5}))-$F$1,COUNTIF($G6:J6, "&gt;1")&gt;5,AVERAGE(SMALL(($G6:J6),{1,2,3,4}))-$F$1,COUNTIF($G6:J6, "&gt;1")&gt;3,AVERAGE(SMALL(($F6:J6),{1,2,3,4}))-$F$1,COUNTIF($G6:J6, "&gt;1")&gt;1,AVERAGE(SMALL(($E6:J6),{1,2,3,4}))-$F$1,COUNTIF($G6:J6, "&gt;0")=1,AVERAGE(SMALL(($E6:J6),{1,2,3}))-$F$1,COUNTIF($G6:J6, "=0")=0,AVERAGE(SMALL(($E6:J6),{1,2}))-$F$1)</f>
        <v>18.18333333333333</v>
      </c>
      <c r="T6" s="138">
        <f>_xlfn.IFS(COUNTIF($G6:K6, "&gt;1")&gt;6,AVERAGE(SMALL(($G6:K6),{1,2,3,4,5}))-$F$1,COUNTIF($G6:K6, "&gt;1")&gt;5,AVERAGE(SMALL(($G6:K6),{1,2,3,4}))-$F$1,COUNTIF($G6:K6, "&gt;1")&gt;3,AVERAGE(SMALL(($F6:K6),{1,2,3,4}))-$F$1,COUNTIF($G6:K6, "&gt;1")&gt;1,AVERAGE(SMALL(($E6:K6),{1,2,3,4}))-$F$1,COUNTIF($G6:K6, "&gt;0")=1,AVERAGE(SMALL(($E6:K6),{1,2,3}))-$F$1,COUNTIF($G6:K6, "=0")=0,AVERAGE(SMALL(($E6:K6),{1,2}))-$F$1)</f>
        <v>18.18333333333333</v>
      </c>
      <c r="U6" s="138">
        <f>_xlfn.IFS(COUNTIF($G6:L6, "&gt;1")&gt;6,AVERAGE(SMALL(($G6:L6),{1,2,3,4,5}))-$F$1,COUNTIF($G6:L6, "&gt;1")&gt;5,AVERAGE(SMALL(($G6:L6),{1,2,3,4}))-$F$1,COUNTIF($G6:L6, "&gt;1")&gt;3,AVERAGE(SMALL(($F6:L6),{1,2,3,4}))-$F$1,COUNTIF($G6:L6, "&gt;1")&gt;1,AVERAGE(SMALL(($E6:L6),{1,2,3,4}))-$F$1,COUNTIF($G6:L6, "&gt;0")=1,AVERAGE(SMALL(($E6:L6),{1,2,3}))-$F$1,COUNTIF($G6:L6, "=0")=0,AVERAGE(SMALL(($E6:L6),{1,2}))-$F$1)</f>
        <v>20.266666666666666</v>
      </c>
      <c r="V6" s="138">
        <f>_xlfn.IFS(COUNTIF($G6:M6, "&gt;1")&gt;6,AVERAGE(SMALL(($G6:M6),{1,2,3,4,5}))-$F$1,COUNTIF($G6:M6, "&gt;1")&gt;5,AVERAGE(SMALL(($G6:M6),{1,2,3,4}))-$F$1,COUNTIF($G6:M6, "&gt;1")&gt;3,AVERAGE(SMALL(($F6:M6),{1,2,3,4}))-$F$1,COUNTIF($G6:M6, "&gt;1")&gt;1,AVERAGE(SMALL(($E6:M6),{1,2,3,4}))-$F$1,COUNTIF($G6:M6, "&gt;0")=1,AVERAGE(SMALL(($E6:M6),{1,2,3}))-$F$1,COUNTIF($G6:M6, "=0")=0,AVERAGE(SMALL(($E6:M6),{1,2}))-$F$1)</f>
        <v>18.516666666666666</v>
      </c>
      <c r="W6" s="138">
        <f>_xlfn.IFS(COUNTIF($G6:N6, "&gt;1")&gt;6,AVERAGE(SMALL(($G6:N6),{1,2,3,4,5}))-$F$1,COUNTIF($G6:N6, "&gt;1")&gt;5,AVERAGE(SMALL(($G6:N6),{1,2,3,4}))-$F$1,COUNTIF($G6:N6, "&gt;1")&gt;3,AVERAGE(SMALL(($F6:N6),{1,2,3,4}))-$F$1,COUNTIF($G6:N6, "&gt;1")&gt;1,AVERAGE(SMALL(($E6:N6),{1,2,3,4}))-$F$1,COUNTIF($G6:N6, "&gt;0")=1,AVERAGE(SMALL(($E6:N6),{1,2,3}))-$F$1,COUNTIF($G6:N6, "=0")=0,AVERAGE(SMALL(($E6:N6),{1,2}))-$F$1)</f>
        <v>18.600000000000001</v>
      </c>
      <c r="X6" s="139">
        <f t="shared" si="1"/>
        <v>6</v>
      </c>
      <c r="Y6" s="140">
        <v>2</v>
      </c>
      <c r="AA6" s="62" t="s">
        <v>208</v>
      </c>
      <c r="AB6" s="62"/>
      <c r="AC6" s="142"/>
      <c r="AF6" s="142"/>
    </row>
    <row r="7" spans="1:65" s="145" customFormat="1" ht="18" x14ac:dyDescent="0.25">
      <c r="A7" s="46" t="s">
        <v>42</v>
      </c>
      <c r="B7" s="143" t="s">
        <v>209</v>
      </c>
      <c r="C7" s="135">
        <f>VLOOKUP($A7,'[1]2025 Sign Ups'!$B$2:$F$127,4,FALSE)</f>
        <v>8</v>
      </c>
      <c r="D7" s="135" t="str">
        <f>VLOOKUP($A7,'[1]2025 Sign Ups'!$B$2:$G$127,5,FALSE)</f>
        <v>R</v>
      </c>
      <c r="E7" s="136">
        <f>AVERAGE(G7:H7)</f>
        <v>39.5</v>
      </c>
      <c r="F7" s="136">
        <f t="shared" si="0"/>
        <v>39.5</v>
      </c>
      <c r="G7" s="136">
        <v>39</v>
      </c>
      <c r="H7" s="136">
        <v>40</v>
      </c>
      <c r="I7" s="136">
        <v>36</v>
      </c>
      <c r="J7" s="136">
        <v>42</v>
      </c>
      <c r="K7" s="137">
        <v>41</v>
      </c>
      <c r="L7" s="137">
        <v>39</v>
      </c>
      <c r="M7" s="137">
        <v>38</v>
      </c>
      <c r="N7" s="137">
        <v>40</v>
      </c>
      <c r="O7" s="136">
        <f>(G7-$F$1)*0.6</f>
        <v>2.1600000000000006</v>
      </c>
      <c r="P7" s="136">
        <f>(H7-$F$1)*0.6</f>
        <v>2.7600000000000007</v>
      </c>
      <c r="Q7" s="138">
        <f>_xlfn.IFS(COUNTIF($G7:H7, "&gt;1")&gt;6,AVERAGE(SMALL(($G7:H7),{1,2,3,4,5}))-$F$1,COUNTIF($G7:H7, "&gt;1")&gt;5,AVERAGE(SMALL(($G7:H7),{1,2,3,4}))-$F$1,COUNTIF($G7:H7, "&gt;1")&gt;3,AVERAGE(SMALL(($F7:H7),{1,2,3,4}))-$F$1,COUNTIF($G7:H7, "&gt;1")&gt;1,AVERAGE(SMALL(($E7:H7),{1,2,3,4}))-$F$1,COUNTIF($G7:H7, "&gt;0")=1,AVERAGE(SMALL(($E7:H7),{1,2,3}))-$F$1,COUNTIF($G7:H7, "=0")=0,AVERAGE(SMALL(($E7:H7),{1,2}))-$F$1)</f>
        <v>4.1000000000000014</v>
      </c>
      <c r="R7" s="138">
        <f>_xlfn.IFS(COUNTIF($G7:I7, "&gt;1")&gt;6,AVERAGE(SMALL(($G7:I7),{1,2,3,4,5}))-$F$1,COUNTIF($G7:I7, "&gt;1")&gt;5,AVERAGE(SMALL(($G7:I7),{1,2,3,4}))-$F$1,COUNTIF($G7:I7, "&gt;1")&gt;3,AVERAGE(SMALL(($F7:I7),{1,2,3,4}))-$F$1,COUNTIF($G7:I7, "&gt;1")&gt;1,AVERAGE(SMALL(($E7:I7),{1,2,3,4}))-$F$1,COUNTIF($G7:I7, "&gt;0")=1,AVERAGE(SMALL(($E7:I7),{1,2,3}))-$F$1,COUNTIF($G7:I7, "=0")=0,AVERAGE(SMALL(($E7:I7),{1,2}))-$F$1)</f>
        <v>3.1000000000000014</v>
      </c>
      <c r="S7" s="138">
        <f>_xlfn.IFS(COUNTIF($G7:J7, "&gt;1")&gt;6,AVERAGE(SMALL(($G7:J7),{1,2,3,4,5}))-$F$1,COUNTIF($G7:J7, "&gt;1")&gt;5,AVERAGE(SMALL(($G7:J7),{1,2,3,4}))-$F$1,COUNTIF($G7:J7, "&gt;1")&gt;3,AVERAGE(SMALL(($F7:J7),{1,2,3,4}))-$F$1,COUNTIF($G7:J7, "&gt;1")&gt;1,AVERAGE(SMALL(($E7:J7),{1,2,3,4}))-$F$1,COUNTIF($G7:J7, "&gt;0")=1,AVERAGE(SMALL(($E7:J7),{1,2,3}))-$F$1,COUNTIF($G7:J7, "=0")=0,AVERAGE(SMALL(($E7:J7),{1,2}))-$F$1)</f>
        <v>3.2250000000000014</v>
      </c>
      <c r="T7" s="138">
        <f>_xlfn.IFS(COUNTIF($G7:K7, "&gt;1")&gt;6,AVERAGE(SMALL(($G7:K7),{1,2,3,4,5}))-$F$1,COUNTIF($G7:K7, "&gt;1")&gt;5,AVERAGE(SMALL(($G7:K7),{1,2,3,4}))-$F$1,COUNTIF($G7:K7, "&gt;1")&gt;3,AVERAGE(SMALL(($F7:K7),{1,2,3,4}))-$F$1,COUNTIF($G7:K7, "&gt;1")&gt;1,AVERAGE(SMALL(($E7:K7),{1,2,3,4}))-$F$1,COUNTIF($G7:K7, "&gt;0")=1,AVERAGE(SMALL(($E7:K7),{1,2,3}))-$F$1,COUNTIF($G7:K7, "=0")=0,AVERAGE(SMALL(($E7:K7),{1,2}))-$F$1)</f>
        <v>3.2250000000000014</v>
      </c>
      <c r="U7" s="138">
        <f>_xlfn.IFS(COUNTIF($G7:L7, "&gt;1")&gt;6,AVERAGE(SMALL(($G7:L7),{1,2,3,4,5}))-$F$1,COUNTIF($G7:L7, "&gt;1")&gt;5,AVERAGE(SMALL(($G7:L7),{1,2,3,4}))-$F$1,COUNTIF($G7:L7, "&gt;1")&gt;3,AVERAGE(SMALL(($F7:L7),{1,2,3,4}))-$F$1,COUNTIF($G7:L7, "&gt;1")&gt;1,AVERAGE(SMALL(($E7:L7),{1,2,3,4}))-$F$1,COUNTIF($G7:L7, "&gt;0")=1,AVERAGE(SMALL(($E7:L7),{1,2,3}))-$F$1,COUNTIF($G7:L7, "=0")=0,AVERAGE(SMALL(($E7:L7),{1,2}))-$F$1)</f>
        <v>3.1000000000000014</v>
      </c>
      <c r="V7" s="138">
        <f>_xlfn.IFS(COUNTIF($G7:M7, "&gt;1")&gt;6,AVERAGE(SMALL(($G7:M7),{1,2,3,4,5}))-$F$1,COUNTIF($G7:M7, "&gt;1")&gt;5,AVERAGE(SMALL(($G7:M7),{1,2,3,4}))-$F$1,COUNTIF($G7:M7, "&gt;1")&gt;3,AVERAGE(SMALL(($F7:M7),{1,2,3,4}))-$F$1,COUNTIF($G7:M7, "&gt;1")&gt;1,AVERAGE(SMALL(($E7:M7),{1,2,3,4}))-$F$1,COUNTIF($G7:M7, "&gt;0")=1,AVERAGE(SMALL(($E7:M7),{1,2,3}))-$F$1,COUNTIF($G7:M7, "=0")=0,AVERAGE(SMALL(($E7:M7),{1,2}))-$F$1)</f>
        <v>3</v>
      </c>
      <c r="W7" s="138">
        <f>_xlfn.IFS(COUNTIF($G7:N7, "&gt;1")&gt;6,AVERAGE(SMALL(($G7:N7),{1,2,3,4,5}))-$F$1,COUNTIF($G7:N7, "&gt;1")&gt;5,AVERAGE(SMALL(($G7:N7),{1,2,3,4}))-$F$1,COUNTIF($G7:N7, "&gt;1")&gt;3,AVERAGE(SMALL(($F7:N7),{1,2,3,4}))-$F$1,COUNTIF($G7:N7, "&gt;1")&gt;1,AVERAGE(SMALL(($E7:N7),{1,2,3,4}))-$F$1,COUNTIF($G7:N7, "&gt;0")=1,AVERAGE(SMALL(($E7:N7),{1,2,3}))-$F$1,COUNTIF($G7:N7, "=0")=0,AVERAGE(SMALL(($E7:N7),{1,2}))-$F$1)</f>
        <v>3</v>
      </c>
      <c r="X7" s="139">
        <f t="shared" si="1"/>
        <v>8</v>
      </c>
      <c r="Y7" s="140">
        <v>0</v>
      </c>
      <c r="Z7" s="12"/>
      <c r="AA7" s="62" t="s">
        <v>210</v>
      </c>
      <c r="AB7" s="144">
        <v>0.6</v>
      </c>
      <c r="AC7" s="142"/>
      <c r="AD7" s="12"/>
      <c r="AE7" s="12"/>
      <c r="AF7" s="14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row>
    <row r="8" spans="1:65" ht="18.75" customHeight="1" x14ac:dyDescent="0.25">
      <c r="A8" s="38" t="s">
        <v>41</v>
      </c>
      <c r="B8" s="135" t="str">
        <f>INDEX('[1]2025 Sign Ups'!$C$2:$C$103,MATCH(A8,'[1]2025 Sign Ups'!$B$2:$B$103,0))</f>
        <v>Y</v>
      </c>
      <c r="C8" s="135">
        <f>VLOOKUP($A8,'[1]2025 Sign Ups'!$B$2:$F$127,4,FALSE)</f>
        <v>10</v>
      </c>
      <c r="D8" s="135" t="str">
        <f>VLOOKUP($A8,'[1]2025 Sign Ups'!$B$2:$G$127,5,FALSE)</f>
        <v>R</v>
      </c>
      <c r="E8" s="136">
        <f>O8+35.4</f>
        <v>41.666666666666664</v>
      </c>
      <c r="F8" s="136">
        <f t="shared" si="0"/>
        <v>41.666666666666664</v>
      </c>
      <c r="G8" s="137">
        <v>43</v>
      </c>
      <c r="H8" s="137">
        <v>48</v>
      </c>
      <c r="I8" s="137">
        <v>43</v>
      </c>
      <c r="J8" s="137">
        <v>48</v>
      </c>
      <c r="K8" s="137">
        <v>44</v>
      </c>
      <c r="L8" s="137">
        <v>46</v>
      </c>
      <c r="M8" s="137" t="s">
        <v>238</v>
      </c>
      <c r="N8" s="137">
        <v>42</v>
      </c>
      <c r="O8" s="136">
        <f>VLOOKUP($A8,'[1]2025 Sign Ups'!$B$2:$K$104,3,FALSE)</f>
        <v>6.2666666666666657</v>
      </c>
      <c r="P8" s="138">
        <f>_xlfn.IFS(COUNTIF($G8:G8, "&gt;6")&gt;6,AVERAGE(SMALL(($G8:G8),{1,2,3,4,5}))-$F$1,COUNTIF($G8:G8, "&gt;5")&gt;3,AVERAGE(SMALL(($G8:G8),{1,2,3,4}))-$F$1,COUNTIF($G8:G8, "&gt;3")&gt;3,AVERAGE(SMALL(($F8:G8),{1,2,3,4}))-$F$1,COUNTIF($G8:G8, "&gt;1")&gt;1,AVERAGE(SMALL(($E8:G8),{1,2,3,4}))-$F$1,COUNTIF($G8:G8, "&gt;0")=1,AVERAGE(SMALL(($E8:G8),{1,2,3}))-$F$1,COUNTIF($G8:G8, "=0")=0,AVERAGE(SMALL(($E8:G8),{1,2}))-$F$1)</f>
        <v>6.7111111111111086</v>
      </c>
      <c r="Q8" s="138">
        <f>_xlfn.IFS(COUNTIF($G8:H8, "&gt;1")&gt;6,AVERAGE(SMALL(($G8:H8),{1,2,3,4,5}))-$F$1,COUNTIF($G8:H8, "&gt;1")&gt;5,AVERAGE(SMALL(($G8:H8),{1,2,3,4}))-$F$1,COUNTIF($G8:H8, "&gt;1")&gt;3,AVERAGE(SMALL(($F8:H8),{1,2,3,4}))-$F$1,COUNTIF($G8:H8, "&gt;1")&gt;1,AVERAGE(SMALL(($E8:H8),{1,2,3,4}))-$F$1,COUNTIF($G8:H8, "&gt;0")=1,AVERAGE(SMALL(($E8:H8),{1,2,3}))-$F$1,COUNTIF($G8:H8, "=0")=0,AVERAGE(SMALL(($E8:H8),{1,2}))-$F$1)</f>
        <v>8.18333333333333</v>
      </c>
      <c r="R8" s="138">
        <f>_xlfn.IFS(COUNTIF($G8:I8, "&gt;1")&gt;6,AVERAGE(SMALL(($G8:I8),{1,2,3,4,5}))-$F$1,COUNTIF($G8:I8, "&gt;1")&gt;5,AVERAGE(SMALL(($G8:I8),{1,2,3,4}))-$F$1,COUNTIF($G8:I8, "&gt;1")&gt;3,AVERAGE(SMALL(($F8:I8),{1,2,3,4}))-$F$1,COUNTIF($G8:I8, "&gt;1")&gt;1,AVERAGE(SMALL(($E8:I8),{1,2,3,4}))-$F$1,COUNTIF($G8:I8, "&gt;0")=1,AVERAGE(SMALL(($E8:I8),{1,2,3}))-$F$1,COUNTIF($G8:I8, "=0")=0,AVERAGE(SMALL(($E8:I8),{1,2}))-$F$1)</f>
        <v>6.93333333333333</v>
      </c>
      <c r="S8" s="138">
        <f>_xlfn.IFS(COUNTIF($G8:J8, "&gt;1")&gt;6,AVERAGE(SMALL(($G8:J8),{1,2,3,4,5}))-$F$1,COUNTIF($G8:J8, "&gt;1")&gt;5,AVERAGE(SMALL(($G8:J8),{1,2,3,4}))-$F$1,COUNTIF($G8:J8, "&gt;1")&gt;3,AVERAGE(SMALL(($F8:J8),{1,2,3,4}))-$F$1,COUNTIF($G8:J8, "&gt;1")&gt;1,AVERAGE(SMALL(($E8:J8),{1,2,3,4}))-$F$1,COUNTIF($G8:J8, "&gt;0")=1,AVERAGE(SMALL(($E8:J8),{1,2,3}))-$F$1,COUNTIF($G8:J8, "=0")=0,AVERAGE(SMALL(($E8:J8),{1,2}))-$F$1)</f>
        <v>8.5166666666666657</v>
      </c>
      <c r="T8" s="138">
        <f>_xlfn.IFS(COUNTIF($G8:K8, "&gt;1")&gt;6,AVERAGE(SMALL(($G8:K8),{1,2,3,4,5}))-$F$1,COUNTIF($G8:K8, "&gt;1")&gt;5,AVERAGE(SMALL(($G8:K8),{1,2,3,4}))-$F$1,COUNTIF($G8:K8, "&gt;1")&gt;3,AVERAGE(SMALL(($F8:K8),{1,2,3,4}))-$F$1,COUNTIF($G8:K8, "&gt;1")&gt;1,AVERAGE(SMALL(($E8:K8),{1,2,3,4}))-$F$1,COUNTIF($G8:K8, "&gt;0")=1,AVERAGE(SMALL(($E8:K8),{1,2,3}))-$F$1,COUNTIF($G8:K8, "=0")=0,AVERAGE(SMALL(($E8:K8),{1,2}))-$F$1)</f>
        <v>7.5166666666666657</v>
      </c>
      <c r="U8" s="138">
        <f>_xlfn.IFS(COUNTIF($G8:L8, "&gt;1")&gt;6,AVERAGE(SMALL(($G8:L8),{1,2,3,4,5}))-$F$1,COUNTIF($G8:L8, "&gt;1")&gt;5,AVERAGE(SMALL(($G8:L8),{1,2,3,4}))-$F$1,COUNTIF($G8:L8, "&gt;1")&gt;3,AVERAGE(SMALL(($F8:L8),{1,2,3,4}))-$F$1,COUNTIF($G8:L8, "&gt;1")&gt;1,AVERAGE(SMALL(($E8:L8),{1,2,3,4}))-$F$1,COUNTIF($G8:L8, "&gt;0")=1,AVERAGE(SMALL(($E8:L8),{1,2,3}))-$F$1,COUNTIF($G8:L8, "=0")=0,AVERAGE(SMALL(($E8:L8),{1,2}))-$F$1)</f>
        <v>8.6000000000000014</v>
      </c>
      <c r="V8" s="138">
        <f>_xlfn.IFS(COUNTIF($G8:M8, "&gt;1")&gt;6,AVERAGE(SMALL(($G8:M8),{1,2,3,4,5}))-$F$1,COUNTIF($G8:M8, "&gt;1")&gt;5,AVERAGE(SMALL(($G8:M8),{1,2,3,4}))-$F$1,COUNTIF($G8:M8, "&gt;1")&gt;3,AVERAGE(SMALL(($F8:M8),{1,2,3,4}))-$F$1,COUNTIF($G8:M8, "&gt;1")&gt;1,AVERAGE(SMALL(($E8:M8),{1,2,3,4}))-$F$1,COUNTIF($G8:M8, "&gt;0")=1,AVERAGE(SMALL(($E8:M8),{1,2,3}))-$F$1,COUNTIF($G8:M8, "=0")=0,AVERAGE(SMALL(($E8:M8),{1,2}))-$F$1)</f>
        <v>8.6000000000000014</v>
      </c>
      <c r="W8" s="138">
        <f>_xlfn.IFS(COUNTIF($G8:N8, "&gt;1")&gt;6,AVERAGE(SMALL(($G8:N8),{1,2,3,4,5}))-$F$1,COUNTIF($G8:N8, "&gt;1")&gt;5,AVERAGE(SMALL(($G8:N8),{1,2,3,4}))-$F$1,COUNTIF($G8:N8, "&gt;1")&gt;3,AVERAGE(SMALL(($F8:N8),{1,2,3,4}))-$F$1,COUNTIF($G8:N8, "&gt;1")&gt;1,AVERAGE(SMALL(($E8:N8),{1,2,3,4}))-$F$1,COUNTIF($G8:N8, "&gt;0")=1,AVERAGE(SMALL(($E8:N8),{1,2,3}))-$F$1,COUNTIF($G8:N8, "=0")=0,AVERAGE(SMALL(($E8:N8),{1,2}))-$F$1)</f>
        <v>8.2000000000000028</v>
      </c>
      <c r="X8" s="139">
        <f t="shared" si="1"/>
        <v>7</v>
      </c>
      <c r="Y8" s="140">
        <v>2</v>
      </c>
      <c r="AA8" s="62" t="s">
        <v>211</v>
      </c>
      <c r="AB8" s="144">
        <v>0.7</v>
      </c>
      <c r="AC8" s="142"/>
    </row>
    <row r="9" spans="1:65" ht="18" x14ac:dyDescent="0.25">
      <c r="A9" s="38" t="s">
        <v>47</v>
      </c>
      <c r="B9" s="135" t="str">
        <f>INDEX('[1]2025 Sign Ups'!$C$2:$C$103,MATCH(A9,'[1]2025 Sign Ups'!$B$2:$B$103,0))</f>
        <v>Y</v>
      </c>
      <c r="C9" s="135">
        <f>VLOOKUP($A9,'[1]2025 Sign Ups'!$B$2:$F$127,4,FALSE)</f>
        <v>8</v>
      </c>
      <c r="D9" s="135" t="str">
        <f>VLOOKUP($A9,'[1]2025 Sign Ups'!$B$2:$G$127,5,FALSE)</f>
        <v>R</v>
      </c>
      <c r="E9" s="136">
        <f>O9+35.4</f>
        <v>44.4</v>
      </c>
      <c r="F9" s="136">
        <f t="shared" si="0"/>
        <v>44.4</v>
      </c>
      <c r="G9" s="136">
        <v>44</v>
      </c>
      <c r="H9" s="137" t="s">
        <v>238</v>
      </c>
      <c r="I9" s="136" t="s">
        <v>238</v>
      </c>
      <c r="J9" s="136" t="s">
        <v>238</v>
      </c>
      <c r="K9" s="136" t="s">
        <v>238</v>
      </c>
      <c r="L9" s="136" t="s">
        <v>238</v>
      </c>
      <c r="M9" s="136">
        <v>41</v>
      </c>
      <c r="N9" s="136">
        <v>46</v>
      </c>
      <c r="O9" s="136">
        <f>VLOOKUP($A9,'[1]2025 Sign Ups'!$B$2:$K$104,3,FALSE)</f>
        <v>9</v>
      </c>
      <c r="P9" s="138">
        <f>_xlfn.IFS(COUNTIF($G9:G9, "&gt;1")&gt;6,AVERAGE(SMALL(($G9:G9),{1,2,3,4,5}))-$F$1,COUNTIF($G9:G9, "&gt;1")&gt;5,AVERAGE(SMALL(($G9:G9),{1,2,3,4}))-$F$1,COUNTIF($G9:G9, "&gt;1")&gt;3,AVERAGE(SMALL(($F9:G9),{1,2,3,4}))-$F$1,COUNTIF($G9:G9, "&gt;1")&gt;1,AVERAGE(SMALL(($E9:G9),{1,2,3,4}))-$F$1,COUNTIF($G9:G9, "&gt;0")=1,AVERAGE(SMALL(($E9:G9),{1,2,3}))-$F$1,COUNTIF($G9:G9, "=0")=0,AVERAGE(SMALL(($E9:G9),{1,2}))-$F$1)</f>
        <v>8.8666666666666742</v>
      </c>
      <c r="Q9" s="138">
        <f>_xlfn.IFS(COUNTIF($G9:H9, "&gt;1")&gt;6,AVERAGE(SMALL(($G9:H9),{1,2,3,4,5}))-$F$1,COUNTIF($G9:H9, "&gt;1")&gt;5,AVERAGE(SMALL(($G9:H9),{1,2,3,4}))-$F$1,COUNTIF($G9:H9, "&gt;1")&gt;3,AVERAGE(SMALL(($F9:H9),{1,2,3,4}))-$F$1,COUNTIF($G9:H9, "&gt;1")&gt;1,AVERAGE(SMALL(($E9:H9),{1,2,3,4}))-$F$1,COUNTIF($G9:H9, "&gt;0")=1,AVERAGE(SMALL(($E9:H9),{1,2,3}))-$F$1,COUNTIF($G9:H9, "=0")=0,AVERAGE(SMALL(($E9:H9),{1,2}))-$F$1)</f>
        <v>8.8666666666666742</v>
      </c>
      <c r="R9" s="138">
        <f>_xlfn.IFS(COUNTIF($G9:I9, "&gt;1")&gt;6,AVERAGE(SMALL(($G9:I9),{1,2,3,4,5}))-$F$1,COUNTIF($G9:I9, "&gt;1")&gt;5,AVERAGE(SMALL(($G9:I9),{1,2,3,4}))-$F$1,COUNTIF($G9:I9, "&gt;1")&gt;3,AVERAGE(SMALL(($F9:I9),{1,2,3,4}))-$F$1,COUNTIF($G9:I9, "&gt;1")&gt;1,AVERAGE(SMALL(($E9:I9),{1,2,3,4}))-$F$1,COUNTIF($G9:I9, "&gt;0")=1,AVERAGE(SMALL(($E9:I9),{1,2,3}))-$F$1,COUNTIF($G9:I9, "=0")=0,AVERAGE(SMALL(($E9:I9),{1,2}))-$F$1)</f>
        <v>8.8666666666666742</v>
      </c>
      <c r="S9" s="138">
        <f>_xlfn.IFS(COUNTIF($G9:J9, "&gt;1")&gt;6,AVERAGE(SMALL(($G9:J9),{1,2,3,4,5}))-$F$1,COUNTIF($G9:J9, "&gt;1")&gt;5,AVERAGE(SMALL(($G9:J9),{1,2,3,4}))-$F$1,COUNTIF($G9:J9, "&gt;1")&gt;3,AVERAGE(SMALL(($F9:J9),{1,2,3,4}))-$F$1,COUNTIF($G9:J9, "&gt;1")&gt;1,AVERAGE(SMALL(($E9:J9),{1,2,3,4}))-$F$1,COUNTIF($G9:J9, "&gt;0")=1,AVERAGE(SMALL(($E9:J9),{1,2,3}))-$F$1,COUNTIF($G9:J9, "=0")=0,AVERAGE(SMALL(($E9:J9),{1,2}))-$F$1)</f>
        <v>8.8666666666666742</v>
      </c>
      <c r="T9" s="138">
        <f>_xlfn.IFS(COUNTIF($G9:K9, "&gt;1")&gt;6,AVERAGE(SMALL(($G9:K9),{1,2,3,4,5}))-$F$1,COUNTIF($G9:K9, "&gt;1")&gt;5,AVERAGE(SMALL(($G9:K9),{1,2,3,4}))-$F$1,COUNTIF($G9:K9, "&gt;1")&gt;3,AVERAGE(SMALL(($F9:K9),{1,2,3,4}))-$F$1,COUNTIF($G9:K9, "&gt;1")&gt;1,AVERAGE(SMALL(($E9:K9),{1,2,3,4}))-$F$1,COUNTIF($G9:K9, "&gt;0")=1,AVERAGE(SMALL(($E9:K9),{1,2,3}))-$F$1,COUNTIF($G9:K9, "=0")=0,AVERAGE(SMALL(($E9:K9),{1,2}))-$F$1)</f>
        <v>8.8666666666666742</v>
      </c>
      <c r="U9" s="138">
        <f>_xlfn.IFS(COUNTIF($G9:L9, "&gt;1")&gt;6,AVERAGE(SMALL(($G9:L9),{1,2,3,4,5}))-$F$1,COUNTIF($G9:L9, "&gt;1")&gt;5,AVERAGE(SMALL(($G9:L9),{1,2,3,4}))-$F$1,COUNTIF($G9:L9, "&gt;1")&gt;3,AVERAGE(SMALL(($F9:L9),{1,2,3,4}))-$F$1,COUNTIF($G9:L9, "&gt;1")&gt;1,AVERAGE(SMALL(($E9:L9),{1,2,3,4}))-$F$1,COUNTIF($G9:L9, "&gt;0")=1,AVERAGE(SMALL(($E9:L9),{1,2,3}))-$F$1,COUNTIF($G9:L9, "=0")=0,AVERAGE(SMALL(($E9:L9),{1,2}))-$F$1)</f>
        <v>8.8666666666666742</v>
      </c>
      <c r="V9" s="138">
        <f>_xlfn.IFS(COUNTIF($G9:M9, "&gt;1")&gt;6,AVERAGE(SMALL(($G9:M9),{1,2,3,4,5}))-$F$1,COUNTIF($G9:M9, "&gt;1")&gt;5,AVERAGE(SMALL(($G9:M9),{1,2,3,4}))-$F$1,COUNTIF($G9:M9, "&gt;1")&gt;3,AVERAGE(SMALL(($F9:M9),{1,2,3,4}))-$F$1,COUNTIF($G9:M9, "&gt;1")&gt;1,AVERAGE(SMALL(($E9:M9),{1,2,3,4}))-$F$1,COUNTIF($G9:M9, "&gt;0")=1,AVERAGE(SMALL(($E9:M9),{1,2,3}))-$F$1,COUNTIF($G9:M9, "=0")=0,AVERAGE(SMALL(($E9:M9),{1,2}))-$F$1)</f>
        <v>8.0500000000000043</v>
      </c>
      <c r="W9" s="138">
        <f>_xlfn.IFS(COUNTIF($G9:N9, "&gt;1")&gt;6,AVERAGE(SMALL(($G9:N9),{1,2,3,4,5}))-$F$1,COUNTIF($G9:N9, "&gt;1")&gt;5,AVERAGE(SMALL(($G9:N9),{1,2,3,4}))-$F$1,COUNTIF($G9:N9, "&gt;1")&gt;3,AVERAGE(SMALL(($F9:N9),{1,2,3,4}))-$F$1,COUNTIF($G9:N9, "&gt;1")&gt;1,AVERAGE(SMALL(($E9:N9),{1,2,3,4}))-$F$1,COUNTIF($G9:N9, "&gt;0")=1,AVERAGE(SMALL(($E9:N9),{1,2,3}))-$F$1,COUNTIF($G9:N9, "=0")=0,AVERAGE(SMALL(($E9:N9),{1,2}))-$F$1)</f>
        <v>8.0500000000000043</v>
      </c>
      <c r="X9" s="139">
        <f t="shared" si="1"/>
        <v>3</v>
      </c>
      <c r="Y9" s="140">
        <v>2</v>
      </c>
      <c r="AA9" s="62" t="s">
        <v>212</v>
      </c>
      <c r="AB9" s="144">
        <v>0.8</v>
      </c>
      <c r="AC9" s="142"/>
    </row>
    <row r="10" spans="1:65" ht="15.75" x14ac:dyDescent="0.25">
      <c r="A10" s="38" t="s">
        <v>53</v>
      </c>
      <c r="B10" s="135" t="str">
        <f>INDEX('[1]2025 Sign Ups'!$C$2:$C$103,MATCH(A10,'[1]2025 Sign Ups'!$B$2:$B$103,0))</f>
        <v>Y</v>
      </c>
      <c r="C10" s="135">
        <f>VLOOKUP($A10,'[1]2025 Sign Ups'!$B$2:$F$127,4,FALSE)</f>
        <v>5</v>
      </c>
      <c r="D10" s="135" t="str">
        <f>VLOOKUP($A10,'[1]2025 Sign Ups'!$B$2:$G$127,5,FALSE)</f>
        <v>R</v>
      </c>
      <c r="E10" s="136">
        <f>O10+35.4</f>
        <v>44.519999999999996</v>
      </c>
      <c r="F10" s="136">
        <f t="shared" si="0"/>
        <v>44.519999999999996</v>
      </c>
      <c r="G10" s="136" t="s">
        <v>238</v>
      </c>
      <c r="H10" s="137">
        <v>51</v>
      </c>
      <c r="I10" s="136">
        <v>44</v>
      </c>
      <c r="J10" s="136">
        <v>42</v>
      </c>
      <c r="K10" s="136">
        <v>47</v>
      </c>
      <c r="L10" s="136" t="s">
        <v>238</v>
      </c>
      <c r="M10" s="136" t="s">
        <v>238</v>
      </c>
      <c r="N10" s="136">
        <v>39</v>
      </c>
      <c r="O10" s="136">
        <f>VLOOKUP($A10,'[1]2025 Sign Ups'!$B$2:$K$104,3,FALSE)</f>
        <v>9.1199999999999974</v>
      </c>
      <c r="P10" s="138">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Q10" s="138">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R10" s="138">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S10" s="138">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T10" s="138">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U10" s="138">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V10" s="138">
        <f>_xlfn.IFS(COUNTIF($G10:M10, "&gt;1")&gt;6,AVERAGE(SMALL(($G10:M10),{1,2,3,4,5}))-$F$1,COUNTIF($G10:M10, "&gt;1")&gt;5,AVERAGE(SMALL(($G10:M10),{1,2,3,4}))-$F$1,COUNTIF($G10:M10, "&gt;1")&gt;3,AVERAGE(SMALL(($F10:M10),{1,2,3,4}))-$F$1,COUNTIF($G10:M10, "&gt;1")&gt;1,AVERAGE(SMALL(($E10:M10),{1,2,3,4}))-$F$1,COUNTIF($G10:M10, "&gt;0")=1,AVERAGE(SMALL(($E10:M10),{1,2,3}))-$F$1,COUNTIF($G10:M10, "=0")=0,AVERAGE(SMALL(($E10:M10),{1,2}))-$F$1)</f>
        <v>8.9799999999999969</v>
      </c>
      <c r="W10" s="138">
        <f>_xlfn.IFS(COUNTIF($G10:N10, "&gt;1")&gt;6,AVERAGE(SMALL(($G10:N10),{1,2,3,4,5}))-$F$1,COUNTIF($G10:N10, "&gt;1")&gt;5,AVERAGE(SMALL(($G10:N10),{1,2,3,4}))-$F$1,COUNTIF($G10:N10, "&gt;1")&gt;3,AVERAGE(SMALL(($F10:N10),{1,2,3,4}))-$F$1,COUNTIF($G10:N10, "&gt;1")&gt;1,AVERAGE(SMALL(($E10:N10),{1,2,3,4}))-$F$1,COUNTIF($G10:N10, "&gt;0")=1,AVERAGE(SMALL(($E10:N10),{1,2,3}))-$F$1,COUNTIF($G10:N10, "=0")=0,AVERAGE(SMALL(($E10:N10),{1,2}))-$F$1)</f>
        <v>6.9799999999999969</v>
      </c>
      <c r="X10" s="139">
        <f t="shared" si="1"/>
        <v>5</v>
      </c>
      <c r="Y10" s="140">
        <v>2</v>
      </c>
      <c r="Z10" s="12">
        <f>COUNTIF($G10:J10,"&gt;1")</f>
        <v>3</v>
      </c>
      <c r="AA10" s="62" t="s">
        <v>213</v>
      </c>
      <c r="AB10" s="144">
        <v>0.9</v>
      </c>
    </row>
    <row r="11" spans="1:65" ht="15.75" x14ac:dyDescent="0.25">
      <c r="A11" s="46" t="s">
        <v>56</v>
      </c>
      <c r="B11" s="143" t="s">
        <v>209</v>
      </c>
      <c r="C11" s="135">
        <f>VLOOKUP($A11,'[1]2025 Sign Ups'!$B$2:$F$127,4,FALSE)</f>
        <v>2</v>
      </c>
      <c r="D11" s="135" t="str">
        <f>VLOOKUP($A11,'[1]2025 Sign Ups'!$B$2:$G$127,5,FALSE)</f>
        <v>R</v>
      </c>
      <c r="E11" s="136">
        <f>AVERAGE(G11:H11)</f>
        <v>54</v>
      </c>
      <c r="F11" s="136">
        <f t="shared" si="0"/>
        <v>54</v>
      </c>
      <c r="G11" s="137">
        <v>53</v>
      </c>
      <c r="H11" s="137">
        <v>55</v>
      </c>
      <c r="I11" s="137">
        <v>57</v>
      </c>
      <c r="J11" s="137">
        <v>55</v>
      </c>
      <c r="K11" s="137">
        <v>45</v>
      </c>
      <c r="L11" s="137">
        <v>54</v>
      </c>
      <c r="M11" s="137">
        <v>53</v>
      </c>
      <c r="N11" s="137">
        <v>48</v>
      </c>
      <c r="O11" s="136">
        <f>(G11-$F$1)*0.8</f>
        <v>14.080000000000002</v>
      </c>
      <c r="P11" s="136">
        <f>(H11-$F$1)*0.8</f>
        <v>15.680000000000001</v>
      </c>
      <c r="Q11" s="138">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R11" s="138">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S11" s="138">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T11" s="138">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U11" s="138">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V11" s="138">
        <f>_xlfn.IFS(COUNTIF($G11:M11, "&gt;1")&gt;6,AVERAGE(SMALL(($G11:M11),{1,2,3,4,5}))-$F$1,COUNTIF($G11:M11, "&gt;1")&gt;5,AVERAGE(SMALL(($G11:M11),{1,2,3,4}))-$F$1,COUNTIF($G11:M11, "&gt;1")&gt;3,AVERAGE(SMALL(($F11:M11),{1,2,3,4}))-$F$1,COUNTIF($G11:M11, "&gt;1")&gt;1,AVERAGE(SMALL(($E11:M11),{1,2,3,4}))-$F$1,COUNTIF($G11:M11, "&gt;0")=1,AVERAGE(SMALL(($E11:M11),{1,2,3}))-$F$1,COUNTIF($G11:M11, "=0")=0,AVERAGE(SMALL(($E11:M11),{1,2}))-$F$1)</f>
        <v>16.600000000000001</v>
      </c>
      <c r="W11" s="138">
        <f>_xlfn.IFS(COUNTIF($G11:N11, "&gt;1")&gt;6,AVERAGE(SMALL(($G11:N11),{1,2,3,4,5}))-$F$1,COUNTIF($G11:N11, "&gt;1")&gt;5,AVERAGE(SMALL(($G11:N11),{1,2,3,4}))-$F$1,COUNTIF($G11:N11, "&gt;1")&gt;3,AVERAGE(SMALL(($F11:N11),{1,2,3,4}))-$F$1,COUNTIF($G11:N11, "&gt;1")&gt;1,AVERAGE(SMALL(($E11:N11),{1,2,3,4}))-$F$1,COUNTIF($G11:N11, "&gt;0")=1,AVERAGE(SMALL(($E11:N11),{1,2,3}))-$F$1,COUNTIF($G11:N11, "=0")=0,AVERAGE(SMALL(($E11:N11),{1,2}))-$F$1)</f>
        <v>15.200000000000003</v>
      </c>
      <c r="X11" s="139">
        <f t="shared" si="1"/>
        <v>8</v>
      </c>
      <c r="Y11" s="140">
        <v>0</v>
      </c>
      <c r="AA11" s="146" t="s">
        <v>57</v>
      </c>
      <c r="AH11" s="14"/>
      <c r="AI11" s="14"/>
    </row>
    <row r="12" spans="1:65" ht="15.75" x14ac:dyDescent="0.25">
      <c r="A12" s="38" t="s">
        <v>59</v>
      </c>
      <c r="B12" s="135" t="str">
        <f>INDEX('[1]2025 Sign Ups'!$C$2:$C$103,MATCH(A12,'[1]2025 Sign Ups'!$B$2:$B$103,0))</f>
        <v>Y</v>
      </c>
      <c r="C12" s="135">
        <f>VLOOKUP($A12,'[1]2025 Sign Ups'!$B$2:$F$127,4,FALSE)</f>
        <v>6</v>
      </c>
      <c r="D12" s="135" t="str">
        <f>VLOOKUP($A12,'[1]2025 Sign Ups'!$B$2:$G$127,5,FALSE)</f>
        <v>R</v>
      </c>
      <c r="E12" s="136">
        <f>O12+35.4</f>
        <v>41.833333333333336</v>
      </c>
      <c r="F12" s="136">
        <f t="shared" si="0"/>
        <v>41.833333333333336</v>
      </c>
      <c r="G12" s="137">
        <v>42</v>
      </c>
      <c r="H12" s="137">
        <v>45</v>
      </c>
      <c r="I12" s="137">
        <v>42</v>
      </c>
      <c r="J12" s="137">
        <v>44</v>
      </c>
      <c r="K12" s="137">
        <v>44</v>
      </c>
      <c r="L12" s="137">
        <v>40</v>
      </c>
      <c r="M12" s="137">
        <v>43</v>
      </c>
      <c r="N12" s="137">
        <v>40</v>
      </c>
      <c r="O12" s="136">
        <f>VLOOKUP($A12,'[1]2025 Sign Ups'!$B$2:$K$104,3,FALSE)</f>
        <v>6.4333333333333371</v>
      </c>
      <c r="P12" s="138">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Q12" s="138">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R12" s="138">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S12" s="138">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T12" s="138">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U12" s="138">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V12" s="138">
        <f>_xlfn.IFS(COUNTIF($G12:M12, "&gt;1")&gt;6,AVERAGE(SMALL(($G12:M12),{1,2,3,4,5}))-$F$1,COUNTIF($G12:M12, "&gt;1")&gt;5,AVERAGE(SMALL(($G12:M12),{1,2,3,4}))-$F$1,COUNTIF($G12:M12, "&gt;1")&gt;3,AVERAGE(SMALL(($F12:M12),{1,2,3,4}))-$F$1,COUNTIF($G12:M12, "&gt;1")&gt;1,AVERAGE(SMALL(($E12:M12),{1,2,3,4}))-$F$1,COUNTIF($G12:M12, "&gt;0")=1,AVERAGE(SMALL(($E12:M12),{1,2,3}))-$F$1,COUNTIF($G12:M12, "=0")=0,AVERAGE(SMALL(($E12:M12),{1,2}))-$F$1)</f>
        <v>6.8000000000000043</v>
      </c>
      <c r="W12" s="138">
        <f>_xlfn.IFS(COUNTIF($G12:N12, "&gt;1")&gt;6,AVERAGE(SMALL(($G12:N12),{1,2,3,4,5}))-$F$1,COUNTIF($G12:N12, "&gt;1")&gt;5,AVERAGE(SMALL(($G12:N12),{1,2,3,4}))-$F$1,COUNTIF($G12:N12, "&gt;1")&gt;3,AVERAGE(SMALL(($F12:N12),{1,2,3,4}))-$F$1,COUNTIF($G12:N12, "&gt;1")&gt;1,AVERAGE(SMALL(($E12:N12),{1,2,3,4}))-$F$1,COUNTIF($G12:N12, "&gt;0")=1,AVERAGE(SMALL(($E12:N12),{1,2,3}))-$F$1,COUNTIF($G12:N12, "=0")=0,AVERAGE(SMALL(($E12:N12),{1,2}))-$F$1)</f>
        <v>6</v>
      </c>
      <c r="X12" s="139">
        <f t="shared" si="1"/>
        <v>8</v>
      </c>
      <c r="Y12" s="140">
        <v>2</v>
      </c>
      <c r="AA12" s="14" t="s">
        <v>214</v>
      </c>
      <c r="AB12" s="14"/>
      <c r="AC12" s="14"/>
      <c r="AD12" s="14"/>
      <c r="AE12" s="14"/>
      <c r="AF12" s="14"/>
      <c r="AG12" s="14"/>
      <c r="AH12" s="14"/>
    </row>
    <row r="13" spans="1:65" ht="15.75" x14ac:dyDescent="0.25">
      <c r="A13" s="38" t="s">
        <v>61</v>
      </c>
      <c r="B13" s="135" t="str">
        <f>INDEX('[1]2025 Sign Ups'!$C$2:$C$103,MATCH(A13,'[1]2025 Sign Ups'!$B$2:$B$103,0))</f>
        <v>Y</v>
      </c>
      <c r="C13" s="135">
        <f>VLOOKUP($A13,'[1]2025 Sign Ups'!$B$2:$F$127,4,FALSE)</f>
        <v>4</v>
      </c>
      <c r="D13" s="135" t="str">
        <f>VLOOKUP($A13,'[1]2025 Sign Ups'!$B$2:$G$127,5,FALSE)</f>
        <v>R</v>
      </c>
      <c r="E13" s="136">
        <f>O13+35.4</f>
        <v>40.833333333333336</v>
      </c>
      <c r="F13" s="136">
        <f t="shared" si="0"/>
        <v>40.833333333333336</v>
      </c>
      <c r="G13" s="137" t="s">
        <v>238</v>
      </c>
      <c r="H13" s="137" t="s">
        <v>238</v>
      </c>
      <c r="I13" s="137">
        <v>38</v>
      </c>
      <c r="J13" s="137">
        <v>40</v>
      </c>
      <c r="K13" s="137" t="s">
        <v>238</v>
      </c>
      <c r="L13" s="137">
        <v>45</v>
      </c>
      <c r="M13" s="137">
        <v>38</v>
      </c>
      <c r="N13" s="137">
        <v>41</v>
      </c>
      <c r="O13" s="136">
        <f>VLOOKUP($A13,'[1]2025 Sign Ups'!$B$2:$K$104,3,FALSE)</f>
        <v>5.4333333333333371</v>
      </c>
      <c r="P13" s="138">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Q13" s="138">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R13" s="138">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S13" s="138">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T13" s="138">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U13" s="138">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V13" s="138">
        <f>_xlfn.IFS(COUNTIF($G13:M13, "&gt;1")&gt;6,AVERAGE(SMALL(($G13:M13),{1,2,3,4,5}))-$F$1,COUNTIF($G13:M13, "&gt;1")&gt;5,AVERAGE(SMALL(($G13:M13),{1,2,3,4}))-$F$1,COUNTIF($G13:M13, "&gt;1")&gt;3,AVERAGE(SMALL(($F13:M13),{1,2,3,4}))-$F$1,COUNTIF($G13:M13, "&gt;1")&gt;1,AVERAGE(SMALL(($E13:M13),{1,2,3,4}))-$F$1,COUNTIF($G13:M13, "&gt;0")=1,AVERAGE(SMALL(($E13:M13),{1,2,3}))-$F$1,COUNTIF($G13:M13, "=0")=0,AVERAGE(SMALL(($E13:M13),{1,2}))-$F$1)</f>
        <v>3.8083333333333371</v>
      </c>
      <c r="W13" s="138">
        <f>_xlfn.IFS(COUNTIF($G13:N13, "&gt;1")&gt;6,AVERAGE(SMALL(($G13:N13),{1,2,3,4,5}))-$F$1,COUNTIF($G13:N13, "&gt;1")&gt;5,AVERAGE(SMALL(($G13:N13),{1,2,3,4}))-$F$1,COUNTIF($G13:N13, "&gt;1")&gt;3,AVERAGE(SMALL(($F13:N13),{1,2,3,4}))-$F$1,COUNTIF($G13:N13, "&gt;1")&gt;1,AVERAGE(SMALL(($E13:N13),{1,2,3,4}))-$F$1,COUNTIF($G13:N13, "&gt;0")=1,AVERAGE(SMALL(($E13:N13),{1,2,3}))-$F$1,COUNTIF($G13:N13, "=0")=0,AVERAGE(SMALL(($E13:N13),{1,2}))-$F$1)</f>
        <v>3.8083333333333371</v>
      </c>
      <c r="X13" s="139">
        <f t="shared" si="1"/>
        <v>5</v>
      </c>
      <c r="Y13" s="140">
        <v>2</v>
      </c>
      <c r="AA13" s="14"/>
      <c r="AB13" s="14"/>
      <c r="AC13" s="14"/>
      <c r="AD13" s="14"/>
      <c r="AE13" s="14"/>
      <c r="AF13" s="14"/>
      <c r="AG13" s="14"/>
      <c r="AH13" s="14"/>
    </row>
    <row r="14" spans="1:65" ht="15.75" x14ac:dyDescent="0.25">
      <c r="A14" s="38" t="s">
        <v>63</v>
      </c>
      <c r="B14" s="135" t="str">
        <f>INDEX('[1]2025 Sign Ups'!$C$2:$C$103,MATCH(A14,'[1]2025 Sign Ups'!$B$2:$B$103,0))</f>
        <v>Y</v>
      </c>
      <c r="C14" s="135">
        <f>VLOOKUP($A14,'[1]2025 Sign Ups'!$B$2:$F$127,4,FALSE)</f>
        <v>7</v>
      </c>
      <c r="D14" s="135" t="str">
        <f>VLOOKUP($A14,'[1]2025 Sign Ups'!$B$2:$G$127,5,FALSE)</f>
        <v>R</v>
      </c>
      <c r="E14" s="136">
        <f>O14+35.4</f>
        <v>45.833333333333336</v>
      </c>
      <c r="F14" s="136">
        <f t="shared" si="0"/>
        <v>45.833333333333336</v>
      </c>
      <c r="G14" s="137">
        <v>42</v>
      </c>
      <c r="H14" s="137">
        <v>49</v>
      </c>
      <c r="I14" s="137" t="s">
        <v>238</v>
      </c>
      <c r="J14" s="137">
        <v>44</v>
      </c>
      <c r="K14" s="137">
        <v>50</v>
      </c>
      <c r="L14" s="137">
        <v>47</v>
      </c>
      <c r="M14" s="137" t="s">
        <v>238</v>
      </c>
      <c r="N14" s="137">
        <v>49</v>
      </c>
      <c r="O14" s="136">
        <f>VLOOKUP($A14,'[1]2025 Sign Ups'!$B$2:$K$104,3,FALSE)</f>
        <v>10.433333333333337</v>
      </c>
      <c r="P14" s="138">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Q14" s="138">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R14" s="138">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S14" s="138">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T14" s="138">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U14" s="138">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V14" s="138">
        <f>_xlfn.IFS(COUNTIF($G14:M14, "&gt;1")&gt;6,AVERAGE(SMALL(($G14:M14),{1,2,3,4,5}))-$F$1,COUNTIF($G14:M14, "&gt;1")&gt;5,AVERAGE(SMALL(($G14:M14),{1,2,3,4}))-$F$1,COUNTIF($G14:M14, "&gt;1")&gt;3,AVERAGE(SMALL(($F14:M14),{1,2,3,4}))-$F$1,COUNTIF($G14:M14, "&gt;1")&gt;1,AVERAGE(SMALL(($E14:M14),{1,2,3,4}))-$F$1,COUNTIF($G14:M14, "&gt;0")=1,AVERAGE(SMALL(($E14:M14),{1,2,3}))-$F$1,COUNTIF($G14:M14, "=0")=0,AVERAGE(SMALL(($E14:M14),{1,2}))-$F$1)</f>
        <v>9.3083333333333371</v>
      </c>
      <c r="W14" s="138">
        <f>_xlfn.IFS(COUNTIF($G14:N14, "&gt;1")&gt;6,AVERAGE(SMALL(($G14:N14),{1,2,3,4,5}))-$F$1,COUNTIF($G14:N14, "&gt;1")&gt;5,AVERAGE(SMALL(($G14:N14),{1,2,3,4}))-$F$1,COUNTIF($G14:N14, "&gt;1")&gt;3,AVERAGE(SMALL(($F14:N14),{1,2,3,4}))-$F$1,COUNTIF($G14:N14, "&gt;1")&gt;1,AVERAGE(SMALL(($E14:N14),{1,2,3,4}))-$F$1,COUNTIF($G14:N14, "&gt;0")=1,AVERAGE(SMALL(($E14:N14),{1,2,3}))-$F$1,COUNTIF($G14:N14, "=0")=0,AVERAGE(SMALL(($E14:N14),{1,2}))-$F$1)</f>
        <v>10.100000000000001</v>
      </c>
      <c r="X14" s="139">
        <f t="shared" si="1"/>
        <v>6</v>
      </c>
      <c r="Y14" s="140">
        <v>2</v>
      </c>
      <c r="AB14" s="14" t="s">
        <v>215</v>
      </c>
      <c r="AC14" s="14"/>
      <c r="AD14" s="14"/>
      <c r="AE14" s="14"/>
      <c r="AF14" s="101"/>
      <c r="AG14" s="14"/>
      <c r="AH14" s="14"/>
      <c r="AI14" s="14"/>
    </row>
    <row r="15" spans="1:65" ht="15.75" x14ac:dyDescent="0.25">
      <c r="A15" s="38" t="s">
        <v>65</v>
      </c>
      <c r="B15" s="135" t="str">
        <f>INDEX('[1]2025 Sign Ups'!$C$2:$C$103,MATCH(A15,'[1]2025 Sign Ups'!$B$2:$B$103,0))</f>
        <v>Y</v>
      </c>
      <c r="C15" s="135">
        <f>VLOOKUP($A15,'[1]2025 Sign Ups'!$B$2:$F$127,4,FALSE)</f>
        <v>7</v>
      </c>
      <c r="D15" s="135" t="str">
        <f>VLOOKUP($A15,'[1]2025 Sign Ups'!$B$2:$G$127,5,FALSE)</f>
        <v>R</v>
      </c>
      <c r="E15" s="136">
        <f>O15+35.4</f>
        <v>46.833333333333336</v>
      </c>
      <c r="F15" s="136">
        <f t="shared" si="0"/>
        <v>46.833333333333336</v>
      </c>
      <c r="G15" s="137">
        <v>51</v>
      </c>
      <c r="H15" s="137">
        <v>50</v>
      </c>
      <c r="I15" s="137" t="s">
        <v>238</v>
      </c>
      <c r="J15" s="137">
        <v>49</v>
      </c>
      <c r="K15" s="137">
        <v>48</v>
      </c>
      <c r="L15" s="137">
        <v>53</v>
      </c>
      <c r="M15" s="137">
        <v>56</v>
      </c>
      <c r="N15" s="137">
        <v>45</v>
      </c>
      <c r="O15" s="136">
        <f>VLOOKUP($A15,'[1]2025 Sign Ups'!$B$2:$K$104,3,FALSE)</f>
        <v>11.433333333333337</v>
      </c>
      <c r="P15" s="138">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Q15" s="138">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R15" s="138">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S15" s="138">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T15" s="138">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U15" s="138">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V15" s="138">
        <f>_xlfn.IFS(COUNTIF($G15:M15, "&gt;1")&gt;6,AVERAGE(SMALL(($G15:M15),{1,2,3,4,5}))-$F$1,COUNTIF($G15:M15, "&gt;1")&gt;5,AVERAGE(SMALL(($G15:M15),{1,2,3,4}))-$F$1,COUNTIF($G15:M15, "&gt;1")&gt;3,AVERAGE(SMALL(($F15:M15),{1,2,3,4}))-$F$1,COUNTIF($G15:M15, "&gt;1")&gt;1,AVERAGE(SMALL(($E15:M15),{1,2,3,4}))-$F$1,COUNTIF($G15:M15, "&gt;0")=1,AVERAGE(SMALL(($E15:M15),{1,2,3}))-$F$1,COUNTIF($G15:M15, "=0")=0,AVERAGE(SMALL(($E15:M15),{1,2}))-$F$1)</f>
        <v>14.100000000000001</v>
      </c>
      <c r="W15" s="138">
        <f>_xlfn.IFS(COUNTIF($G15:N15, "&gt;1")&gt;6,AVERAGE(SMALL(($G15:N15),{1,2,3,4,5}))-$F$1,COUNTIF($G15:N15, "&gt;1")&gt;5,AVERAGE(SMALL(($G15:N15),{1,2,3,4}))-$F$1,COUNTIF($G15:N15, "&gt;1")&gt;3,AVERAGE(SMALL(($F15:N15),{1,2,3,4}))-$F$1,COUNTIF($G15:N15, "&gt;1")&gt;1,AVERAGE(SMALL(($E15:N15),{1,2,3,4}))-$F$1,COUNTIF($G15:N15, "&gt;0")=1,AVERAGE(SMALL(($E15:N15),{1,2,3}))-$F$1,COUNTIF($G15:N15, "=0")=0,AVERAGE(SMALL(($E15:N15),{1,2}))-$F$1)</f>
        <v>13.200000000000003</v>
      </c>
      <c r="X15" s="139">
        <f t="shared" si="1"/>
        <v>7</v>
      </c>
      <c r="Y15" s="140">
        <v>2</v>
      </c>
      <c r="AA15" s="14" t="s">
        <v>216</v>
      </c>
      <c r="AB15" s="14"/>
      <c r="AC15" s="14"/>
      <c r="AD15" s="14"/>
      <c r="AE15" s="14"/>
      <c r="AF15" s="14"/>
      <c r="AG15" s="14"/>
    </row>
    <row r="16" spans="1:65" s="145" customFormat="1" ht="15.75" x14ac:dyDescent="0.25">
      <c r="A16" s="38" t="s">
        <v>50</v>
      </c>
      <c r="B16" s="143" t="s">
        <v>209</v>
      </c>
      <c r="C16" s="135">
        <f>VLOOKUP($A16,'[1]2025 Sign Ups'!$B$2:$F$127,4,FALSE)</f>
        <v>9</v>
      </c>
      <c r="D16" s="135" t="str">
        <f>VLOOKUP($A16,'[1]2025 Sign Ups'!$B$2:$G$127,5,FALSE)</f>
        <v>R</v>
      </c>
      <c r="E16" s="136">
        <f>AVERAGE(G16:J16)</f>
        <v>46.5</v>
      </c>
      <c r="F16" s="136">
        <f t="shared" si="0"/>
        <v>46.5</v>
      </c>
      <c r="G16" s="137"/>
      <c r="H16" s="137"/>
      <c r="I16" s="137">
        <v>47</v>
      </c>
      <c r="J16" s="137">
        <v>46</v>
      </c>
      <c r="K16" s="137">
        <v>46</v>
      </c>
      <c r="L16" s="137" t="s">
        <v>238</v>
      </c>
      <c r="M16" s="137" t="s">
        <v>238</v>
      </c>
      <c r="N16" s="137" t="s">
        <v>238</v>
      </c>
      <c r="O16" s="136" t="s">
        <v>217</v>
      </c>
      <c r="P16" s="136" t="str">
        <f>O16</f>
        <v>TBD</v>
      </c>
      <c r="Q16" s="136">
        <f>(I16-$F$1)*0.7</f>
        <v>8.120000000000001</v>
      </c>
      <c r="R16" s="136">
        <f>(J16-$F$1)*0.6</f>
        <v>6.36</v>
      </c>
      <c r="S16" s="138">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T16" s="138">
        <f>_xlfn.IFS($X16&gt;6,AVERAGE(SMALL(($G16:$N16),{1,2,3,4,5}))-$F$1,$X16&gt;5,AVERAGE(SMALL(($G16:$N16),{1,2,3,4}))-$F$1,$X16&gt;3,AVERAGE(SMALL(($F16:$N16),{1,2,3,4}))-$F$1,$X16&gt;1,AVERAGE(SMALL(($E16:$N16),{1,2,3,4}))-$F$1,$X16=1,AVERAGE(SMALL(($E16:$N16),{1,2,3}))-$F$1,$X16=0,AVERAGE(SMALL(($E16:$N16),{1,2}))-$F$1)</f>
        <v>10.850000000000001</v>
      </c>
      <c r="U16" s="138">
        <f>_xlfn.IFS(COUNTIF($G16:L16, "&gt;1")&gt;6,AVERAGE(SMALL(($G16:L16),{1,2,3,4,5}))-$F$1,COUNTIF($G16:L16, "&gt;1")&gt;5,AVERAGE(SMALL(($G16:L16),{1,2,3,4}))-$F$1,COUNTIF($G16:L16, "&gt;1")&gt;3,AVERAGE(SMALL(($F16:L16),{1,2,3,4}))-$F$1,COUNTIF($G16:L16, "&gt;1")&gt;1,AVERAGE(SMALL(($E16:L16),{1,2,3,4}))-$F$1,COUNTIF($G16:L16, "&gt;0")=1,AVERAGE(SMALL(($E16:L16),{1,2,3}))-$F$1,COUNTIF($G16:L16, "=0")=0,AVERAGE(SMALL(($E16:L16),{1,2}))-$F$1)</f>
        <v>10.850000000000001</v>
      </c>
      <c r="V16" s="138">
        <f>_xlfn.IFS(COUNTIF($G16:M16, "&gt;1")&gt;6,AVERAGE(SMALL(($G16:M16),{1,2,3,4,5}))-$F$1,COUNTIF($G16:M16, "&gt;1")&gt;5,AVERAGE(SMALL(($G16:M16),{1,2,3,4}))-$F$1,COUNTIF($G16:M16, "&gt;1")&gt;3,AVERAGE(SMALL(($F16:M16),{1,2,3,4}))-$F$1,COUNTIF($G16:M16, "&gt;1")&gt;1,AVERAGE(SMALL(($E16:M16),{1,2,3,4}))-$F$1,COUNTIF($G16:M16, "&gt;0")=1,AVERAGE(SMALL(($E16:M16),{1,2,3}))-$F$1,COUNTIF($G16:M16, "=0")=0,AVERAGE(SMALL(($E16:M16),{1,2}))-$F$1)</f>
        <v>10.850000000000001</v>
      </c>
      <c r="W16" s="138">
        <f>_xlfn.IFS(COUNTIF($G16:N16, "&gt;1")&gt;6,AVERAGE(SMALL(($G16:N16),{1,2,3,4,5}))-$F$1,COUNTIF($G16:N16, "&gt;1")&gt;5,AVERAGE(SMALL(($G16:N16),{1,2,3,4}))-$F$1,COUNTIF($G16:N16, "&gt;1")&gt;3,AVERAGE(SMALL(($F16:N16),{1,2,3,4}))-$F$1,COUNTIF($G16:N16, "&gt;1")&gt;1,AVERAGE(SMALL(($E16:N16),{1,2,3,4}))-$F$1,COUNTIF($G16:N16, "&gt;0")=1,AVERAGE(SMALL(($E16:N16),{1,2,3}))-$F$1,COUNTIF($G16:N16, "=0")=0,AVERAGE(SMALL(($E16:N16),{1,2}))-$F$1)</f>
        <v>10.850000000000001</v>
      </c>
      <c r="X16" s="139">
        <f t="shared" si="1"/>
        <v>3</v>
      </c>
      <c r="Y16" s="140">
        <v>1</v>
      </c>
      <c r="Z16" s="12"/>
      <c r="AA16" s="12" t="s">
        <v>218</v>
      </c>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row>
    <row r="17" spans="1:65" ht="15.75" x14ac:dyDescent="0.25">
      <c r="A17" s="38" t="s">
        <v>66</v>
      </c>
      <c r="B17" s="135" t="str">
        <f>INDEX('[1]2025 Sign Ups'!$C$2:$C$103,MATCH(A17,'[1]2025 Sign Ups'!$B$2:$B$103,0))</f>
        <v>Y</v>
      </c>
      <c r="C17" s="135">
        <f>VLOOKUP($A17,'[1]2025 Sign Ups'!$B$2:$F$127,4,FALSE)</f>
        <v>7</v>
      </c>
      <c r="D17" s="135" t="str">
        <f>VLOOKUP($A17,'[1]2025 Sign Ups'!$B$2:$G$127,5,FALSE)</f>
        <v>R</v>
      </c>
      <c r="E17" s="136">
        <f t="shared" ref="E17:E23" si="2">O17+35.4</f>
        <v>43.2</v>
      </c>
      <c r="F17" s="136">
        <f t="shared" si="0"/>
        <v>43.2</v>
      </c>
      <c r="G17" s="137">
        <v>44</v>
      </c>
      <c r="H17" s="137">
        <v>43</v>
      </c>
      <c r="I17" s="137">
        <v>43</v>
      </c>
      <c r="J17" s="137">
        <v>44</v>
      </c>
      <c r="K17" s="137">
        <v>41</v>
      </c>
      <c r="L17" s="137" t="s">
        <v>238</v>
      </c>
      <c r="M17" s="137" t="s">
        <v>238</v>
      </c>
      <c r="N17" s="137" t="s">
        <v>238</v>
      </c>
      <c r="O17" s="136">
        <f>VLOOKUP($A17,'[1]2025 Sign Ups'!$B$2:$K$104,3,FALSE)</f>
        <v>7.8000000000000043</v>
      </c>
      <c r="P17" s="138">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Q17" s="138">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R17" s="138">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S17" s="138">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T17" s="138">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U17" s="138">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V17" s="138">
        <f>_xlfn.IFS(COUNTIF($G17:M17, "&gt;1")&gt;6,AVERAGE(SMALL(($G17:M17),{1,2,3,4,5}))-$F$1,COUNTIF($G17:M17, "&gt;1")&gt;5,AVERAGE(SMALL(($G17:M17),{1,2,3,4}))-$F$1,COUNTIF($G17:M17, "&gt;1")&gt;3,AVERAGE(SMALL(($F17:M17),{1,2,3,4}))-$F$1,COUNTIF($G17:M17, "&gt;1")&gt;1,AVERAGE(SMALL(($E17:M17),{1,2,3,4}))-$F$1,COUNTIF($G17:M17, "&gt;0")=1,AVERAGE(SMALL(($E17:M17),{1,2,3}))-$F$1,COUNTIF($G17:M17, "=0")=0,AVERAGE(SMALL(($E17:M17),{1,2}))-$F$1)</f>
        <v>7.1499999999999986</v>
      </c>
      <c r="W17" s="138">
        <f>_xlfn.IFS(COUNTIF($G17:N17, "&gt;1")&gt;6,AVERAGE(SMALL(($G17:N17),{1,2,3,4,5}))-$F$1,COUNTIF($G17:N17, "&gt;1")&gt;5,AVERAGE(SMALL(($G17:N17),{1,2,3,4}))-$F$1,COUNTIF($G17:N17, "&gt;1")&gt;3,AVERAGE(SMALL(($F17:N17),{1,2,3,4}))-$F$1,COUNTIF($G17:N17, "&gt;1")&gt;1,AVERAGE(SMALL(($E17:N17),{1,2,3,4}))-$F$1,COUNTIF($G17:N17, "&gt;0")=1,AVERAGE(SMALL(($E17:N17),{1,2,3}))-$F$1,COUNTIF($G17:N17, "=0")=0,AVERAGE(SMALL(($E17:N17),{1,2}))-$F$1)</f>
        <v>7.1499999999999986</v>
      </c>
      <c r="X17" s="139">
        <f t="shared" si="1"/>
        <v>5</v>
      </c>
      <c r="Y17" s="140">
        <v>2</v>
      </c>
      <c r="AA17" s="14" t="s">
        <v>219</v>
      </c>
    </row>
    <row r="18" spans="1:65" ht="15.75" x14ac:dyDescent="0.25">
      <c r="A18" s="61" t="s">
        <v>69</v>
      </c>
      <c r="B18" s="135" t="str">
        <f>INDEX('[1]2025 Sign Ups'!$C$2:$C$103,MATCH(A18,'[1]2025 Sign Ups'!$B$2:$B$103,0))</f>
        <v>Y</v>
      </c>
      <c r="C18" s="135">
        <f>VLOOKUP($A18,'[1]2025 Sign Ups'!$B$2:$F$127,4,FALSE)</f>
        <v>2</v>
      </c>
      <c r="D18" s="135" t="str">
        <f>VLOOKUP($A18,'[1]2025 Sign Ups'!$B$2:$G$127,5,FALSE)</f>
        <v>R</v>
      </c>
      <c r="E18" s="136">
        <f t="shared" si="2"/>
        <v>40.166666666666664</v>
      </c>
      <c r="F18" s="136">
        <f t="shared" si="0"/>
        <v>40.166666666666664</v>
      </c>
      <c r="G18" s="137">
        <v>40</v>
      </c>
      <c r="H18" s="137">
        <v>48</v>
      </c>
      <c r="I18" s="137">
        <v>40</v>
      </c>
      <c r="J18" s="137">
        <v>41</v>
      </c>
      <c r="K18" s="137">
        <v>41</v>
      </c>
      <c r="L18" s="137">
        <v>42</v>
      </c>
      <c r="M18" s="137">
        <v>39</v>
      </c>
      <c r="N18" s="137">
        <v>43</v>
      </c>
      <c r="O18" s="136">
        <f>VLOOKUP($A18,'[1]2025 Sign Ups'!$B$2:$K$104,3,FALSE)</f>
        <v>4.7666666666666657</v>
      </c>
      <c r="P18" s="138">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Q18" s="138">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R18" s="138">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S18" s="138">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T18" s="138">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U18" s="138">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V18" s="138">
        <f>_xlfn.IFS(COUNTIF($G18:M18, "&gt;1")&gt;6,AVERAGE(SMALL(($G18:M18),{1,2,3,4,5}))-$F$1,COUNTIF($G18:M18, "&gt;1")&gt;5,AVERAGE(SMALL(($G18:M18),{1,2,3,4}))-$F$1,COUNTIF($G18:M18, "&gt;1")&gt;3,AVERAGE(SMALL(($F18:M18),{1,2,3,4}))-$F$1,COUNTIF($G18:M18, "&gt;1")&gt;1,AVERAGE(SMALL(($E18:M18),{1,2,3,4}))-$F$1,COUNTIF($G18:M18, "&gt;0")=1,AVERAGE(SMALL(($E18:M18),{1,2,3}))-$F$1,COUNTIF($G18:M18, "=0")=0,AVERAGE(SMALL(($E18:M18),{1,2}))-$F$1)</f>
        <v>4.8000000000000043</v>
      </c>
      <c r="W18" s="138">
        <f>_xlfn.IFS(COUNTIF($G18:N18, "&gt;1")&gt;6,AVERAGE(SMALL(($G18:N18),{1,2,3,4,5}))-$F$1,COUNTIF($G18:N18, "&gt;1")&gt;5,AVERAGE(SMALL(($G18:N18),{1,2,3,4}))-$F$1,COUNTIF($G18:N18, "&gt;1")&gt;3,AVERAGE(SMALL(($F18:N18),{1,2,3,4}))-$F$1,COUNTIF($G18:N18, "&gt;1")&gt;1,AVERAGE(SMALL(($E18:N18),{1,2,3,4}))-$F$1,COUNTIF($G18:N18, "&gt;0")=1,AVERAGE(SMALL(($E18:N18),{1,2,3}))-$F$1,COUNTIF($G18:N18, "=0")=0,AVERAGE(SMALL(($E18:N18),{1,2}))-$F$1)</f>
        <v>4.8000000000000043</v>
      </c>
      <c r="X18" s="139">
        <f t="shared" si="1"/>
        <v>8</v>
      </c>
      <c r="Y18" s="140">
        <v>2</v>
      </c>
    </row>
    <row r="19" spans="1:65" s="145" customFormat="1" ht="15.75" x14ac:dyDescent="0.25">
      <c r="A19" s="61" t="s">
        <v>72</v>
      </c>
      <c r="B19" s="135" t="str">
        <f>INDEX('[1]2025 Sign Ups'!$C$2:$C$103,MATCH(A19,'[1]2025 Sign Ups'!$B$2:$B$103,0))</f>
        <v>Y</v>
      </c>
      <c r="C19" s="135">
        <f>VLOOKUP($A19,'[1]2025 Sign Ups'!$B$2:$F$127,4,FALSE)</f>
        <v>5</v>
      </c>
      <c r="D19" s="135" t="str">
        <f>VLOOKUP($A19,'[1]2025 Sign Ups'!$B$2:$G$127,5,FALSE)</f>
        <v>R</v>
      </c>
      <c r="E19" s="136">
        <f t="shared" si="2"/>
        <v>47.6</v>
      </c>
      <c r="F19" s="136">
        <f t="shared" si="0"/>
        <v>47.6</v>
      </c>
      <c r="G19" s="136">
        <v>52</v>
      </c>
      <c r="H19" s="136">
        <v>50</v>
      </c>
      <c r="I19" s="136">
        <v>53</v>
      </c>
      <c r="J19" s="136">
        <v>50</v>
      </c>
      <c r="K19" s="136">
        <v>48</v>
      </c>
      <c r="L19" s="136">
        <v>50</v>
      </c>
      <c r="M19" s="136">
        <v>46</v>
      </c>
      <c r="N19" s="136">
        <v>55</v>
      </c>
      <c r="O19" s="136">
        <f>VLOOKUP($A19,'[1]2025 Sign Ups'!$B$2:$K$104,3,FALSE)</f>
        <v>12.200000000000003</v>
      </c>
      <c r="P19" s="138">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Q19" s="138">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R19" s="138">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S19" s="138">
        <f>_xlfn.IFS(COUNTIF($G19:J19, "&gt;1")&gt;6,AVERAGE(SMALL(($G19:J19),{1,2,3,4,5}))-$F$1,COUNTIF($G19:J19, "&gt;1")&gt;5,AVERAGE(SMALL(($G19:J19),{1,2,3,4}))-$F$1,COUNTIF($G19:J19, "&gt;1")&gt;3,AVERAGE(SMALL(($F19:J19),{1,2,3,4}))-$F$1,COUNTIF($G19:J19, "&gt;1")&gt;1,AVERAGE(SMALL(($E19:J19),{1,2,3,4}))-$F$1,COUNTIF($G19:J19, "&gt;0")=1,AVERAGE(SMALL(($E19:J19),{1,2,3}))-$F$1,COUNTIF($G19:J19, "=0")=0,AVERAGE(SMALL(($E19:J19),{1,2}))-$F$1)</f>
        <v>14.5</v>
      </c>
      <c r="T19" s="138">
        <f>_xlfn.IFS(COUNTIF($G19:K19, "&gt;1")&gt;6,AVERAGE(SMALL(($G19:K19),{1,2,3,4,5}))-$F$1,COUNTIF($G19:K19, "&gt;1")&gt;5,AVERAGE(SMALL(($G19:K19),{1,2,3,4}))-$F$1,COUNTIF($G19:K19, "&gt;1")&gt;3,AVERAGE(SMALL(($F19:K19),{1,2,3,4}))-$F$1,COUNTIF($G19:K19, "&gt;1")&gt;1,AVERAGE(SMALL(($E19:K19),{1,2,3,4}))-$F$1,COUNTIF($G19:K19, "&gt;0")=1,AVERAGE(SMALL(($E19:K19),{1,2,3}))-$F$1,COUNTIF($G19:K19, "=0")=0,AVERAGE(SMALL(($E19:K19),{1,2}))-$F$1)</f>
        <v>13.5</v>
      </c>
      <c r="U19" s="138">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V19" s="138">
        <f>_xlfn.IFS(COUNTIF($G19:M19, "&gt;1")&gt;6,AVERAGE(SMALL(($G19:M19),{1,2,3,4,5}))-$F$1,COUNTIF($G19:M19, "&gt;1")&gt;5,AVERAGE(SMALL(($G19:M19),{1,2,3,4}))-$F$1,COUNTIF($G19:M19, "&gt;1")&gt;3,AVERAGE(SMALL(($F19:M19),{1,2,3,4}))-$F$1,COUNTIF($G19:M19, "&gt;1")&gt;1,AVERAGE(SMALL(($E19:M19),{1,2,3,4}))-$F$1,COUNTIF($G19:M19, "&gt;0")=1,AVERAGE(SMALL(($E19:M19),{1,2,3}))-$F$1,COUNTIF($G19:M19, "=0")=0,AVERAGE(SMALL(($E19:M19),{1,2}))-$F$1)</f>
        <v>13.399999999999999</v>
      </c>
      <c r="W19" s="138">
        <f>_xlfn.IFS(COUNTIF($G19:N19, "&gt;1")&gt;6,AVERAGE(SMALL(($G19:N19),{1,2,3,4,5}))-$F$1,COUNTIF($G19:N19, "&gt;1")&gt;5,AVERAGE(SMALL(($G19:N19),{1,2,3,4}))-$F$1,COUNTIF($G19:N19, "&gt;1")&gt;3,AVERAGE(SMALL(($F19:N19),{1,2,3,4}))-$F$1,COUNTIF($G19:N19, "&gt;1")&gt;1,AVERAGE(SMALL(($E19:N19),{1,2,3,4}))-$F$1,COUNTIF($G19:N19, "&gt;0")=1,AVERAGE(SMALL(($E19:N19),{1,2,3}))-$F$1,COUNTIF($G19:N19, "=0")=0,AVERAGE(SMALL(($E19:N19),{1,2}))-$F$1)</f>
        <v>13.399999999999999</v>
      </c>
      <c r="X19" s="139">
        <f t="shared" si="1"/>
        <v>8</v>
      </c>
      <c r="Y19" s="140">
        <v>2</v>
      </c>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row>
    <row r="20" spans="1:65" ht="15.75" x14ac:dyDescent="0.25">
      <c r="A20" s="38" t="s">
        <v>74</v>
      </c>
      <c r="B20" s="135" t="str">
        <f>INDEX('[1]2025 Sign Ups'!$C$2:$C$103,MATCH(A20,'[1]2025 Sign Ups'!$B$2:$B$103,0))</f>
        <v>Y</v>
      </c>
      <c r="C20" s="135">
        <f>VLOOKUP($A20,'[1]2025 Sign Ups'!$B$2:$F$127,4,FALSE)</f>
        <v>9</v>
      </c>
      <c r="D20" s="135" t="str">
        <f>VLOOKUP($A20,'[1]2025 Sign Ups'!$B$2:$G$127,5,FALSE)</f>
        <v>R</v>
      </c>
      <c r="E20" s="136">
        <f t="shared" si="2"/>
        <v>38.666666666666664</v>
      </c>
      <c r="F20" s="136">
        <f t="shared" si="0"/>
        <v>38.666666666666664</v>
      </c>
      <c r="G20" s="137" t="s">
        <v>238</v>
      </c>
      <c r="H20" s="137">
        <v>43</v>
      </c>
      <c r="I20" s="137">
        <v>42</v>
      </c>
      <c r="J20" s="137" t="s">
        <v>238</v>
      </c>
      <c r="K20" s="137">
        <v>44</v>
      </c>
      <c r="L20" s="137">
        <v>42</v>
      </c>
      <c r="M20" s="137">
        <v>41</v>
      </c>
      <c r="N20" s="137">
        <v>35</v>
      </c>
      <c r="O20" s="136">
        <f>VLOOKUP($A20,'[1]2025 Sign Ups'!$B$2:$K$104,3,FALSE)</f>
        <v>3.2666666666666657</v>
      </c>
      <c r="P20" s="138">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Q20" s="138">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R20" s="138">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S20" s="138">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T20" s="138">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U20" s="138">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V20" s="138">
        <f>_xlfn.IFS(COUNTIF($G20:M20, "&gt;1")&gt;6,AVERAGE(SMALL(($G20:M20),{1,2,3,4,5}))-$F$1,COUNTIF($G20:M20, "&gt;1")&gt;5,AVERAGE(SMALL(($G20:M20),{1,2,3,4}))-$F$1,COUNTIF($G20:M20, "&gt;1")&gt;3,AVERAGE(SMALL(($F20:M20),{1,2,3,4}))-$F$1,COUNTIF($G20:M20, "&gt;1")&gt;1,AVERAGE(SMALL(($E20:M20),{1,2,3,4}))-$F$1,COUNTIF($G20:M20, "&gt;0")=1,AVERAGE(SMALL(($E20:M20),{1,2,3}))-$F$1,COUNTIF($G20:M20, "=0")=0,AVERAGE(SMALL(($E20:M20),{1,2}))-$F$1)</f>
        <v>5.5166666666666657</v>
      </c>
      <c r="W20" s="147">
        <f>_xlfn.IFS(COUNTIF($G20:N20, "&gt;1")&gt;6,AVERAGE(SMALL(($G20:N20),{1,2,3,4,5}))-$F$1,COUNTIF($G20:N20, "&gt;1")&gt;5,AVERAGE(SMALL(($G20:N20),{1,2,3,4}))-$F$1,COUNTIF($G20:N20, "&gt;1")&gt;3,AVERAGE(SMALL(($F20:N20),{1,2,3,4}))-$F$1,COUNTIF($G20:N20, "&gt;1")&gt;1,AVERAGE(SMALL(($E20:N20),{1,2,3,4}))-$F$1,COUNTIF($G20:N20, "&gt;0")=1,AVERAGE(SMALL(($E20:N20),{1,2,3}))-$F$1,COUNTIF($G20:N20, "=0")=0,AVERAGE(SMALL(($E20:N20),{1,2}))-$F$1)</f>
        <v>4.6000000000000014</v>
      </c>
      <c r="X20" s="139">
        <f t="shared" si="1"/>
        <v>6</v>
      </c>
      <c r="Y20" s="140">
        <v>2</v>
      </c>
    </row>
    <row r="21" spans="1:65" ht="15.75" x14ac:dyDescent="0.25">
      <c r="A21" s="38" t="s">
        <v>37</v>
      </c>
      <c r="B21" s="135" t="str">
        <f>INDEX('[1]2025 Sign Ups'!$C$2:$C$103,MATCH(A21,'[1]2025 Sign Ups'!$B$2:$B$103,0))</f>
        <v>Y</v>
      </c>
      <c r="C21" s="135">
        <f>VLOOKUP($A21,'[1]2025 Sign Ups'!$B$2:$F$127,4,FALSE)</f>
        <v>1</v>
      </c>
      <c r="D21" s="135" t="str">
        <f>VLOOKUP($A21,'[1]2025 Sign Ups'!$B$2:$G$127,5,FALSE)</f>
        <v>R</v>
      </c>
      <c r="E21" s="136">
        <f t="shared" si="2"/>
        <v>45</v>
      </c>
      <c r="F21" s="136">
        <f t="shared" si="0"/>
        <v>45</v>
      </c>
      <c r="G21" s="137">
        <v>48</v>
      </c>
      <c r="H21" s="137">
        <v>48</v>
      </c>
      <c r="I21" s="137">
        <v>48</v>
      </c>
      <c r="J21" s="137">
        <v>40</v>
      </c>
      <c r="K21" s="137">
        <v>46</v>
      </c>
      <c r="L21" s="137">
        <v>49</v>
      </c>
      <c r="M21" s="137">
        <v>47</v>
      </c>
      <c r="N21" s="137">
        <v>46</v>
      </c>
      <c r="O21" s="136">
        <f>VLOOKUP($A21,'[1]2025 Sign Ups'!$B$2:$K$104,3,FALSE)</f>
        <v>9.6000000000000014</v>
      </c>
      <c r="P21" s="138">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Q21" s="138">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R21" s="138">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S21" s="138">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T21" s="138">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U21" s="138">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V21" s="138">
        <f>_xlfn.IFS(COUNTIF($G21:M21, "&gt;1")&gt;6,AVERAGE(SMALL(($G21:M21),{1,2,3,4,5}))-$F$1,COUNTIF($G21:M21, "&gt;1")&gt;5,AVERAGE(SMALL(($G21:M21),{1,2,3,4}))-$F$1,COUNTIF($G21:M21, "&gt;1")&gt;3,AVERAGE(SMALL(($F21:M21),{1,2,3,4}))-$F$1,COUNTIF($G21:M21, "&gt;1")&gt;1,AVERAGE(SMALL(($E21:M21),{1,2,3,4}))-$F$1,COUNTIF($G21:M21, "&gt;0")=1,AVERAGE(SMALL(($E21:M21),{1,2,3}))-$F$1,COUNTIF($G21:M21, "=0")=0,AVERAGE(SMALL(($E21:M21),{1,2}))-$F$1)</f>
        <v>10.399999999999999</v>
      </c>
      <c r="W21" s="138">
        <f>_xlfn.IFS(COUNTIF($G21:N21, "&gt;1")&gt;6,AVERAGE(SMALL(($G21:N21),{1,2,3,4,5}))-$F$1,COUNTIF($G21:N21, "&gt;1")&gt;5,AVERAGE(SMALL(($G21:N21),{1,2,3,4}))-$F$1,COUNTIF($G21:N21, "&gt;1")&gt;3,AVERAGE(SMALL(($F21:N21),{1,2,3,4}))-$F$1,COUNTIF($G21:N21, "&gt;1")&gt;1,AVERAGE(SMALL(($E21:N21),{1,2,3,4}))-$F$1,COUNTIF($G21:N21, "&gt;0")=1,AVERAGE(SMALL(($E21:N21),{1,2,3}))-$F$1,COUNTIF($G21:N21, "=0")=0,AVERAGE(SMALL(($E21:N21),{1,2}))-$F$1)</f>
        <v>10</v>
      </c>
      <c r="X21" s="139">
        <f t="shared" si="1"/>
        <v>8</v>
      </c>
      <c r="Y21" s="140">
        <v>2</v>
      </c>
    </row>
    <row r="22" spans="1:65" s="145" customFormat="1" ht="15.75" x14ac:dyDescent="0.25">
      <c r="A22" s="38" t="s">
        <v>79</v>
      </c>
      <c r="B22" s="135" t="str">
        <f>INDEX('[1]2025 Sign Ups'!$C$2:$C$103,MATCH(A22,'[1]2025 Sign Ups'!$B$2:$B$103,0))</f>
        <v>Y</v>
      </c>
      <c r="C22" s="135">
        <f>VLOOKUP($A22,'[1]2025 Sign Ups'!$B$2:$F$127,4,FALSE)</f>
        <v>4</v>
      </c>
      <c r="D22" s="135" t="str">
        <f>VLOOKUP($A22,'[1]2025 Sign Ups'!$B$2:$G$127,5,FALSE)</f>
        <v>R</v>
      </c>
      <c r="E22" s="136">
        <f t="shared" si="2"/>
        <v>39.666666666666664</v>
      </c>
      <c r="F22" s="136">
        <f t="shared" si="0"/>
        <v>39.666666666666664</v>
      </c>
      <c r="G22" s="137">
        <v>40</v>
      </c>
      <c r="H22" s="137">
        <v>45</v>
      </c>
      <c r="I22" s="137">
        <v>44</v>
      </c>
      <c r="J22" s="137">
        <v>41</v>
      </c>
      <c r="K22" s="137">
        <v>43</v>
      </c>
      <c r="L22" s="137">
        <v>41</v>
      </c>
      <c r="M22" s="137">
        <v>39</v>
      </c>
      <c r="N22" s="137" t="s">
        <v>238</v>
      </c>
      <c r="O22" s="136">
        <f>VLOOKUP($A22,'[1]2025 Sign Ups'!$B$2:$K$104,3,FALSE)</f>
        <v>4.2666666666666657</v>
      </c>
      <c r="P22" s="138">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Q22" s="138">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R22" s="138">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S22" s="138">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T22" s="138">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U22" s="138">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V22" s="138">
        <f>_xlfn.IFS(COUNTIF($G22:M22, "&gt;1")&gt;6,AVERAGE(SMALL(($G22:M22),{1,2,3,4,5}))-$F$1,COUNTIF($G22:M22, "&gt;1")&gt;5,AVERAGE(SMALL(($G22:M22),{1,2,3,4}))-$F$1,COUNTIF($G22:M22, "&gt;1")&gt;3,AVERAGE(SMALL(($F22:M22),{1,2,3,4}))-$F$1,COUNTIF($G22:M22, "&gt;1")&gt;1,AVERAGE(SMALL(($E22:M22),{1,2,3,4}))-$F$1,COUNTIF($G22:M22, "&gt;0")=1,AVERAGE(SMALL(($E22:M22),{1,2,3}))-$F$1,COUNTIF($G22:M22, "=0")=0,AVERAGE(SMALL(($E22:M22),{1,2}))-$F$1)</f>
        <v>5.3999999999999986</v>
      </c>
      <c r="W22" s="138">
        <f>_xlfn.IFS(COUNTIF($G22:N22, "&gt;1")&gt;6,AVERAGE(SMALL(($G22:N22),{1,2,3,4,5}))-$F$1,COUNTIF($G22:N22, "&gt;1")&gt;5,AVERAGE(SMALL(($G22:N22),{1,2,3,4}))-$F$1,COUNTIF($G22:N22, "&gt;1")&gt;3,AVERAGE(SMALL(($F22:N22),{1,2,3,4}))-$F$1,COUNTIF($G22:N22, "&gt;1")&gt;1,AVERAGE(SMALL(($E22:N22),{1,2,3,4}))-$F$1,COUNTIF($G22:N22, "&gt;0")=1,AVERAGE(SMALL(($E22:N22),{1,2,3}))-$F$1,COUNTIF($G22:N22, "=0")=0,AVERAGE(SMALL(($E22:N22),{1,2}))-$F$1)</f>
        <v>5.3999999999999986</v>
      </c>
      <c r="X22" s="139">
        <f t="shared" si="1"/>
        <v>7</v>
      </c>
      <c r="Y22" s="140">
        <v>2</v>
      </c>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row>
    <row r="23" spans="1:65" ht="15.75" x14ac:dyDescent="0.25">
      <c r="A23" s="38" t="s">
        <v>81</v>
      </c>
      <c r="B23" s="135" t="str">
        <f>INDEX('[1]2025 Sign Ups'!$C$2:$C$103,MATCH(A23,'[1]2025 Sign Ups'!$B$2:$B$103,0))</f>
        <v>Y</v>
      </c>
      <c r="C23" s="135">
        <f>VLOOKUP($A23,'[1]2025 Sign Ups'!$B$2:$F$127,4,FALSE)</f>
        <v>2</v>
      </c>
      <c r="D23" s="135" t="str">
        <f>VLOOKUP($A23,'[1]2025 Sign Ups'!$B$2:$G$127,5,FALSE)</f>
        <v>R</v>
      </c>
      <c r="E23" s="136">
        <f t="shared" si="2"/>
        <v>40.5</v>
      </c>
      <c r="F23" s="136">
        <f t="shared" si="0"/>
        <v>40.5</v>
      </c>
      <c r="G23" s="137">
        <v>39</v>
      </c>
      <c r="H23" s="137">
        <v>41</v>
      </c>
      <c r="I23" s="137">
        <v>46</v>
      </c>
      <c r="J23" s="137">
        <v>43</v>
      </c>
      <c r="K23" s="137">
        <v>50</v>
      </c>
      <c r="L23" s="137">
        <v>43</v>
      </c>
      <c r="M23" s="137">
        <v>45</v>
      </c>
      <c r="N23" s="137">
        <v>38</v>
      </c>
      <c r="O23" s="136">
        <f>VLOOKUP($A23,'[1]2025 Sign Ups'!$B$2:$K$104,3,FALSE)</f>
        <v>5.1000000000000014</v>
      </c>
      <c r="P23" s="138">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Q23" s="138">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R23" s="138">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S23" s="138">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T23" s="138">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U23" s="138">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V23" s="138">
        <f>_xlfn.IFS(COUNTIF($G23:M23, "&gt;1")&gt;6,AVERAGE(SMALL(($G23:M23),{1,2,3,4,5}))-$F$1,COUNTIF($G23:M23, "&gt;1")&gt;5,AVERAGE(SMALL(($G23:M23),{1,2,3,4}))-$F$1,COUNTIF($G23:M23, "&gt;1")&gt;3,AVERAGE(SMALL(($F23:M23),{1,2,3,4}))-$F$1,COUNTIF($G23:M23, "&gt;1")&gt;1,AVERAGE(SMALL(($E23:M23),{1,2,3,4}))-$F$1,COUNTIF($G23:M23, "&gt;0")=1,AVERAGE(SMALL(($E23:M23),{1,2,3}))-$F$1,COUNTIF($G23:M23, "=0")=0,AVERAGE(SMALL(($E23:M23),{1,2}))-$F$1)</f>
        <v>6.8000000000000043</v>
      </c>
      <c r="W23" s="138">
        <f>_xlfn.IFS(COUNTIF($G23:N23, "&gt;1")&gt;6,AVERAGE(SMALL(($G23:N23),{1,2,3,4,5}))-$F$1,COUNTIF($G23:N23, "&gt;1")&gt;5,AVERAGE(SMALL(($G23:N23),{1,2,3,4}))-$F$1,COUNTIF($G23:N23, "&gt;1")&gt;3,AVERAGE(SMALL(($F23:N23),{1,2,3,4}))-$F$1,COUNTIF($G23:N23, "&gt;1")&gt;1,AVERAGE(SMALL(($E23:N23),{1,2,3,4}))-$F$1,COUNTIF($G23:N23, "&gt;0")=1,AVERAGE(SMALL(($E23:N23),{1,2,3}))-$F$1,COUNTIF($G23:N23, "=0")=0,AVERAGE(SMALL(($E23:N23),{1,2}))-$F$1)</f>
        <v>5.3999999999999986</v>
      </c>
      <c r="X23" s="139">
        <f t="shared" si="1"/>
        <v>8</v>
      </c>
      <c r="Y23" s="140">
        <v>2</v>
      </c>
    </row>
    <row r="24" spans="1:65" ht="15.75" x14ac:dyDescent="0.25">
      <c r="A24" s="46" t="s">
        <v>83</v>
      </c>
      <c r="B24" s="135" t="str">
        <f>INDEX('[1]2025 Sign Ups'!$C$2:$C$103,MATCH(A24,'[1]2025 Sign Ups'!$B$2:$B$103,0))</f>
        <v>Y</v>
      </c>
      <c r="C24" s="135">
        <f>VLOOKUP($A24,'[1]2025 Sign Ups'!$B$2:$F$127,4,FALSE)</f>
        <v>2</v>
      </c>
      <c r="D24" s="135" t="str">
        <f>VLOOKUP($A24,'[1]2025 Sign Ups'!$B$2:$G$127,5,FALSE)</f>
        <v>SN</v>
      </c>
      <c r="E24" s="136">
        <f>AVERAGE(G24:I24)</f>
        <v>42</v>
      </c>
      <c r="F24" s="136">
        <f t="shared" si="0"/>
        <v>42</v>
      </c>
      <c r="G24" s="137">
        <v>42</v>
      </c>
      <c r="H24" s="137" t="s">
        <v>238</v>
      </c>
      <c r="I24" s="137">
        <v>42</v>
      </c>
      <c r="J24" s="137">
        <v>45</v>
      </c>
      <c r="K24" s="137">
        <v>43</v>
      </c>
      <c r="L24" s="137">
        <v>51</v>
      </c>
      <c r="M24" s="137">
        <v>39</v>
      </c>
      <c r="N24" s="137">
        <v>41</v>
      </c>
      <c r="O24" s="136">
        <f>(G24-$F$1)*0.6</f>
        <v>3.9600000000000009</v>
      </c>
      <c r="P24" s="136">
        <f>O24</f>
        <v>3.9600000000000009</v>
      </c>
      <c r="Q24" s="136">
        <f>(I24-$F$1)*0.6</f>
        <v>3.9600000000000009</v>
      </c>
      <c r="R24" s="138">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S24" s="138">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T24" s="138">
        <f>_xlfn.IFS($X24&gt;6,AVERAGE(SMALL(($G24:$N24),{1,2,3,4,5}))-$F$1,$X24&gt;5,AVERAGE(SMALL(($G24:$N24),{1,2,3,4}))-$F$1,$X24&gt;3,AVERAGE(SMALL(($F24:$N24),{1,2,3,4}))-$F$1,$X24&gt;1,AVERAGE(SMALL(($E24:$N24),{1,2,3,4}))-$F$1,$X24=1,AVERAGE(SMALL(($E24:$N24),{1,2,3}))-$F$1,$X24=0,AVERAGE(SMALL(($E24:$N24),{1,2}))-$F$1)</f>
        <v>6</v>
      </c>
      <c r="U24" s="138">
        <f>_xlfn.IFS(COUNTIF($G24:L24, "&gt;1")&gt;6,AVERAGE(SMALL(($G24:L24),{1,2,3,4,5}))-$F$1,COUNTIF($G24:L24, "&gt;1")&gt;5,AVERAGE(SMALL(($G24:L24),{1,2,3,4}))-$F$1,COUNTIF($G24:L24, "&gt;1")&gt;3,AVERAGE(SMALL(($F24:L24),{1,2,3,4}))-$F$1,COUNTIF($G24:L24, "&gt;1")&gt;1,AVERAGE(SMALL(($E24:L24),{1,2,3,4}))-$F$1,COUNTIF($G24:L24, "&gt;0")=1,AVERAGE(SMALL(($E24:L24),{1,2,3}))-$F$1,COUNTIF($G24:L24, "=0")=0,AVERAGE(SMALL(($E24:L24),{1,2}))-$F$1)</f>
        <v>6.8500000000000014</v>
      </c>
      <c r="V24" s="138">
        <f>_xlfn.IFS(COUNTIF($G24:M24, "&gt;1")&gt;6,AVERAGE(SMALL(($G24:M24),{1,2,3,4,5}))-$F$1,COUNTIF($G24:M24, "&gt;1")&gt;5,AVERAGE(SMALL(($G24:M24),{1,2,3,4}))-$F$1,COUNTIF($G24:M24, "&gt;1")&gt;3,AVERAGE(SMALL(($F24:M24),{1,2,3,4}))-$F$1,COUNTIF($G24:M24, "&gt;1")&gt;1,AVERAGE(SMALL(($E24:M24),{1,2,3,4}))-$F$1,COUNTIF($G24:M24, "&gt;0")=1,AVERAGE(SMALL(($E24:M24),{1,2,3}))-$F$1,COUNTIF($G24:M24, "=0")=0,AVERAGE(SMALL(($E24:M24),{1,2}))-$F$1)</f>
        <v>6.1000000000000014</v>
      </c>
      <c r="W24" s="138">
        <f>_xlfn.IFS(COUNTIF($G24:N24, "&gt;1")&gt;6,AVERAGE(SMALL(($G24:N24),{1,2,3,4,5}))-$F$1,COUNTIF($G24:N24, "&gt;1")&gt;5,AVERAGE(SMALL(($G24:N24),{1,2,3,4}))-$F$1,COUNTIF($G24:N24, "&gt;1")&gt;3,AVERAGE(SMALL(($F24:N24),{1,2,3,4}))-$F$1,COUNTIF($G24:N24, "&gt;1")&gt;1,AVERAGE(SMALL(($E24:N24),{1,2,3,4}))-$F$1,COUNTIF($G24:N24, "&gt;0")=1,AVERAGE(SMALL(($E24:N24),{1,2,3}))-$F$1,COUNTIF($G24:N24, "=0")=0,AVERAGE(SMALL(($E24:N24),{1,2}))-$F$1)</f>
        <v>6</v>
      </c>
      <c r="X24" s="139">
        <f t="shared" si="1"/>
        <v>7</v>
      </c>
      <c r="Y24" s="140">
        <v>1</v>
      </c>
    </row>
    <row r="25" spans="1:65" ht="15.75" x14ac:dyDescent="0.25">
      <c r="A25" s="38" t="s">
        <v>82</v>
      </c>
      <c r="B25" s="135" t="str">
        <f>INDEX('[1]2025 Sign Ups'!$C$2:$C$103,MATCH(A25,'[1]2025 Sign Ups'!$B$2:$B$103,0))</f>
        <v>Y</v>
      </c>
      <c r="C25" s="135">
        <f>VLOOKUP($A25,'[1]2025 Sign Ups'!$B$2:$F$127,4,FALSE)</f>
        <v>4</v>
      </c>
      <c r="D25" s="135" t="str">
        <f>VLOOKUP($A25,'[1]2025 Sign Ups'!$B$2:$G$127,5,FALSE)</f>
        <v>S</v>
      </c>
      <c r="E25" s="136">
        <f>O25+35.4</f>
        <v>45.5</v>
      </c>
      <c r="F25" s="136">
        <f t="shared" si="0"/>
        <v>45.5</v>
      </c>
      <c r="G25" s="137" t="s">
        <v>238</v>
      </c>
      <c r="H25" s="137">
        <v>45</v>
      </c>
      <c r="I25" s="137">
        <v>50</v>
      </c>
      <c r="J25" s="137">
        <v>48</v>
      </c>
      <c r="K25" s="137">
        <v>46</v>
      </c>
      <c r="L25" s="137" t="s">
        <v>238</v>
      </c>
      <c r="M25" s="137">
        <v>46</v>
      </c>
      <c r="N25" s="137">
        <v>50</v>
      </c>
      <c r="O25" s="136">
        <f>VLOOKUP($A25,'[1]2025 Sign Ups'!$B$2:$K$104,3,FALSE)</f>
        <v>10.100000000000001</v>
      </c>
      <c r="P25" s="138">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Q25" s="138">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R25" s="138">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S25" s="138">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T25" s="138">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U25" s="138">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V25" s="138">
        <f>_xlfn.IFS(COUNTIF($G25:M25, "&gt;1")&gt;6,AVERAGE(SMALL(($G25:M25),{1,2,3,4,5}))-$F$1,COUNTIF($G25:M25, "&gt;1")&gt;5,AVERAGE(SMALL(($G25:M25),{1,2,3,4}))-$F$1,COUNTIF($G25:M25, "&gt;1")&gt;3,AVERAGE(SMALL(($F25:M25),{1,2,3,4}))-$F$1,COUNTIF($G25:M25, "&gt;1")&gt;1,AVERAGE(SMALL(($E25:M25),{1,2,3,4}))-$F$1,COUNTIF($G25:M25, "&gt;0")=1,AVERAGE(SMALL(($E25:M25),{1,2,3}))-$F$1,COUNTIF($G25:M25, "=0")=0,AVERAGE(SMALL(($E25:M25),{1,2}))-$F$1)</f>
        <v>10.225000000000001</v>
      </c>
      <c r="W25" s="138">
        <f>_xlfn.IFS(COUNTIF($G25:N25, "&gt;1")&gt;6,AVERAGE(SMALL(($G25:N25),{1,2,3,4,5}))-$F$1,COUNTIF($G25:N25, "&gt;1")&gt;5,AVERAGE(SMALL(($G25:N25),{1,2,3,4}))-$F$1,COUNTIF($G25:N25, "&gt;1")&gt;3,AVERAGE(SMALL(($F25:N25),{1,2,3,4}))-$F$1,COUNTIF($G25:N25, "&gt;1")&gt;1,AVERAGE(SMALL(($E25:N25),{1,2,3,4}))-$F$1,COUNTIF($G25:N25, "&gt;0")=1,AVERAGE(SMALL(($E25:N25),{1,2,3}))-$F$1,COUNTIF($G25:N25, "=0")=0,AVERAGE(SMALL(($E25:N25),{1,2}))-$F$1)</f>
        <v>10.850000000000001</v>
      </c>
      <c r="X25" s="139">
        <f t="shared" si="1"/>
        <v>6</v>
      </c>
      <c r="Y25" s="140">
        <v>2</v>
      </c>
    </row>
    <row r="26" spans="1:65" ht="15.75" x14ac:dyDescent="0.25">
      <c r="A26" s="46" t="s">
        <v>87</v>
      </c>
      <c r="B26" s="143" t="s">
        <v>209</v>
      </c>
      <c r="C26" s="135">
        <f>VLOOKUP($A26,'[1]2025 Sign Ups'!$B$2:$F$127,4,FALSE)</f>
        <v>3</v>
      </c>
      <c r="D26" s="135" t="str">
        <f>VLOOKUP($A26,'[1]2025 Sign Ups'!$B$2:$G$127,5,FALSE)</f>
        <v>R</v>
      </c>
      <c r="E26" s="136">
        <f>AVERAGE(G26:I26)</f>
        <v>55</v>
      </c>
      <c r="F26" s="136">
        <f t="shared" si="0"/>
        <v>55</v>
      </c>
      <c r="G26" s="137">
        <v>53</v>
      </c>
      <c r="H26" s="137" t="s">
        <v>238</v>
      </c>
      <c r="I26" s="137">
        <v>57</v>
      </c>
      <c r="J26" s="137">
        <v>46</v>
      </c>
      <c r="K26" s="137">
        <v>51</v>
      </c>
      <c r="L26" s="137" t="s">
        <v>238</v>
      </c>
      <c r="M26" s="137">
        <v>44</v>
      </c>
      <c r="N26" s="137">
        <v>50</v>
      </c>
      <c r="O26" s="136">
        <f>(G26-$F$1)*0.8</f>
        <v>14.080000000000002</v>
      </c>
      <c r="P26" s="136" t="s">
        <v>217</v>
      </c>
      <c r="Q26" s="136">
        <f>(I26-$F$1)*0.8</f>
        <v>17.28</v>
      </c>
      <c r="R26" s="138">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S26" s="138">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T26" s="138">
        <f>_xlfn.IFS($X26&gt;6,AVERAGE(SMALL(($G26:$N26),{1,2,3,4,5}))-$F$1,$X26&gt;5,AVERAGE(SMALL(($G26:$N26),{1,2,3,4}))-$F$1,$X26&gt;3,AVERAGE(SMALL(($F26:$N26),{1,2,3,4}))-$F$1,$X26&gt;1,AVERAGE(SMALL(($E26:$N26),{1,2,3,4}))-$F$1,$X26=1,AVERAGE(SMALL(($E26:$N26),{1,2,3}))-$F$1,$X26=0,AVERAGE(SMALL(($E26:$N26),{1,2}))-$F$1)</f>
        <v>12.350000000000001</v>
      </c>
      <c r="U26" s="138">
        <f>_xlfn.IFS(COUNTIF($G26:L26, "&gt;1")&gt;6,AVERAGE(SMALL(($G26:L26),{1,2,3,4,5}))-$F$1,COUNTIF($G26:L26, "&gt;1")&gt;5,AVERAGE(SMALL(($G26:L26),{1,2,3,4}))-$F$1,COUNTIF($G26:L26, "&gt;1")&gt;3,AVERAGE(SMALL(($F26:L26),{1,2,3,4}))-$F$1,COUNTIF($G26:L26, "&gt;1")&gt;1,AVERAGE(SMALL(($E26:L26),{1,2,3,4}))-$F$1,COUNTIF($G26:L26, "&gt;0")=1,AVERAGE(SMALL(($E26:L26),{1,2,3}))-$F$1,COUNTIF($G26:L26, "=0")=0,AVERAGE(SMALL(($E26:L26),{1,2}))-$F$1)</f>
        <v>15.850000000000001</v>
      </c>
      <c r="V26" s="138">
        <f>_xlfn.IFS(COUNTIF($G26:M26, "&gt;1")&gt;6,AVERAGE(SMALL(($G26:M26),{1,2,3,4,5}))-$F$1,COUNTIF($G26:M26, "&gt;1")&gt;5,AVERAGE(SMALL(($G26:M26),{1,2,3,4}))-$F$1,COUNTIF($G26:M26, "&gt;1")&gt;3,AVERAGE(SMALL(($F26:M26),{1,2,3,4}))-$F$1,COUNTIF($G26:M26, "&gt;1")&gt;1,AVERAGE(SMALL(($E26:M26),{1,2,3,4}))-$F$1,COUNTIF($G26:M26, "&gt;0")=1,AVERAGE(SMALL(($E26:M26),{1,2,3}))-$F$1,COUNTIF($G26:M26, "=0")=0,AVERAGE(SMALL(($E26:M26),{1,2}))-$F$1)</f>
        <v>13.100000000000001</v>
      </c>
      <c r="W26" s="138">
        <f>_xlfn.IFS(COUNTIF($G26:N26, "&gt;1")&gt;6,AVERAGE(SMALL(($G26:N26),{1,2,3,4,5}))-$F$1,COUNTIF($G26:N26, "&gt;1")&gt;5,AVERAGE(SMALL(($G26:N26),{1,2,3,4}))-$F$1,COUNTIF($G26:N26, "&gt;1")&gt;3,AVERAGE(SMALL(($F26:N26),{1,2,3,4}))-$F$1,COUNTIF($G26:N26, "&gt;1")&gt;1,AVERAGE(SMALL(($E26:N26),{1,2,3,4}))-$F$1,COUNTIF($G26:N26, "&gt;0")=1,AVERAGE(SMALL(($E26:N26),{1,2,3}))-$F$1,COUNTIF($G26:N26, "=0")=0,AVERAGE(SMALL(($E26:N26),{1,2}))-$F$1)</f>
        <v>12.350000000000001</v>
      </c>
      <c r="X26" s="139">
        <f t="shared" si="1"/>
        <v>6</v>
      </c>
      <c r="Y26" s="140">
        <v>0</v>
      </c>
    </row>
    <row r="27" spans="1:65" ht="15.75" x14ac:dyDescent="0.25">
      <c r="A27" s="38" t="s">
        <v>80</v>
      </c>
      <c r="B27" s="135" t="str">
        <f>INDEX('[1]2025 Sign Ups'!$C$2:$C$103,MATCH(A27,'[1]2025 Sign Ups'!$B$2:$B$103,0))</f>
        <v>Y</v>
      </c>
      <c r="C27" s="135">
        <f>VLOOKUP($A27,'[1]2025 Sign Ups'!$B$2:$F$127,4,FALSE)</f>
        <v>7</v>
      </c>
      <c r="D27" s="135" t="str">
        <f>VLOOKUP($A27,'[1]2025 Sign Ups'!$B$2:$G$127,5,FALSE)</f>
        <v>R</v>
      </c>
      <c r="E27" s="136">
        <f t="shared" ref="E27:E32" si="3">O27+35.4</f>
        <v>51.333333333333336</v>
      </c>
      <c r="F27" s="136">
        <f t="shared" si="0"/>
        <v>51.333333333333336</v>
      </c>
      <c r="G27" s="137">
        <v>59</v>
      </c>
      <c r="H27" s="137">
        <v>57</v>
      </c>
      <c r="I27" s="137">
        <v>54</v>
      </c>
      <c r="J27" s="137">
        <v>57</v>
      </c>
      <c r="K27" s="137">
        <v>54</v>
      </c>
      <c r="L27" s="137">
        <v>55</v>
      </c>
      <c r="M27" s="137">
        <v>57</v>
      </c>
      <c r="N27" s="137">
        <v>56</v>
      </c>
      <c r="O27" s="136">
        <f>VLOOKUP($A27,'[1]2025 Sign Ups'!$B$2:$K$104,3,FALSE)</f>
        <v>15.933333333333337</v>
      </c>
      <c r="P27" s="138">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Q27" s="138">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R27" s="138">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S27" s="138">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T27" s="138">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U27" s="138">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V27" s="138">
        <f>_xlfn.IFS(COUNTIF($G27:M27, "&gt;1")&gt;6,AVERAGE(SMALL(($G27:M27),{1,2,3,4,5}))-$F$1,COUNTIF($G27:M27, "&gt;1")&gt;5,AVERAGE(SMALL(($G27:M27),{1,2,3,4}))-$F$1,COUNTIF($G27:M27, "&gt;1")&gt;3,AVERAGE(SMALL(($F27:M27),{1,2,3,4}))-$F$1,COUNTIF($G27:M27, "&gt;1")&gt;1,AVERAGE(SMALL(($E27:M27),{1,2,3,4}))-$F$1,COUNTIF($G27:M27, "&gt;0")=1,AVERAGE(SMALL(($E27:M27),{1,2,3}))-$F$1,COUNTIF($G27:M27, "=0")=0,AVERAGE(SMALL(($E27:M27),{1,2}))-$F$1)</f>
        <v>20</v>
      </c>
      <c r="W27" s="138">
        <f>_xlfn.IFS(COUNTIF($G27:N27, "&gt;1")&gt;6,AVERAGE(SMALL(($G27:N27),{1,2,3,4,5}))-$F$1,COUNTIF($G27:N27, "&gt;1")&gt;5,AVERAGE(SMALL(($G27:N27),{1,2,3,4}))-$F$1,COUNTIF($G27:N27, "&gt;1")&gt;3,AVERAGE(SMALL(($F27:N27),{1,2,3,4}))-$F$1,COUNTIF($G27:N27, "&gt;1")&gt;1,AVERAGE(SMALL(($E27:N27),{1,2,3,4}))-$F$1,COUNTIF($G27:N27, "&gt;0")=1,AVERAGE(SMALL(($E27:N27),{1,2,3}))-$F$1,COUNTIF($G27:N27, "=0")=0,AVERAGE(SMALL(($E27:N27),{1,2}))-$F$1)</f>
        <v>19.800000000000004</v>
      </c>
      <c r="X27" s="139">
        <f t="shared" si="1"/>
        <v>8</v>
      </c>
      <c r="Y27" s="140">
        <v>2</v>
      </c>
    </row>
    <row r="28" spans="1:65" ht="15.75" x14ac:dyDescent="0.25">
      <c r="A28" s="38" t="s">
        <v>86</v>
      </c>
      <c r="B28" s="135" t="str">
        <f>INDEX('[1]2025 Sign Ups'!$C$2:$C$103,MATCH(A28,'[1]2025 Sign Ups'!$B$2:$B$103,0))</f>
        <v>Y</v>
      </c>
      <c r="C28" s="135">
        <f>VLOOKUP($A28,'[1]2025 Sign Ups'!$B$2:$F$127,4,FALSE)</f>
        <v>7</v>
      </c>
      <c r="D28" s="135" t="str">
        <f>VLOOKUP($A28,'[1]2025 Sign Ups'!$B$2:$G$127,5,FALSE)</f>
        <v>R</v>
      </c>
      <c r="E28" s="136">
        <f t="shared" si="3"/>
        <v>38</v>
      </c>
      <c r="F28" s="136">
        <f t="shared" si="0"/>
        <v>38</v>
      </c>
      <c r="G28" s="137" t="s">
        <v>238</v>
      </c>
      <c r="H28" s="137">
        <v>38</v>
      </c>
      <c r="I28" s="137">
        <v>39</v>
      </c>
      <c r="J28" s="137">
        <v>41</v>
      </c>
      <c r="K28" s="137">
        <v>37</v>
      </c>
      <c r="L28" s="137">
        <v>39</v>
      </c>
      <c r="M28" s="137">
        <v>39</v>
      </c>
      <c r="N28" s="137" t="s">
        <v>238</v>
      </c>
      <c r="O28" s="136">
        <f>VLOOKUP($A28,'[1]2025 Sign Ups'!$B$2:$K$104,3,FALSE)</f>
        <v>2.6000000000000014</v>
      </c>
      <c r="P28" s="138">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Q28" s="138">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R28" s="138">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S28" s="138">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T28" s="138">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U28" s="138">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V28" s="138">
        <f>_xlfn.IFS(COUNTIF($G28:M28, "&gt;1")&gt;6,AVERAGE(SMALL(($G28:M28),{1,2,3,4,5}))-$F$1,COUNTIF($G28:M28, "&gt;1")&gt;5,AVERAGE(SMALL(($G28:M28),{1,2,3,4}))-$F$1,COUNTIF($G28:M28, "&gt;1")&gt;3,AVERAGE(SMALL(($F28:M28),{1,2,3,4}))-$F$1,COUNTIF($G28:M28, "&gt;1")&gt;1,AVERAGE(SMALL(($E28:M28),{1,2,3,4}))-$F$1,COUNTIF($G28:M28, "&gt;0")=1,AVERAGE(SMALL(($E28:M28),{1,2,3}))-$F$1,COUNTIF($G28:M28, "=0")=0,AVERAGE(SMALL(($E28:M28),{1,2}))-$F$1)</f>
        <v>2.8500000000000014</v>
      </c>
      <c r="W28" s="138">
        <f>_xlfn.IFS(COUNTIF($G28:N28, "&gt;1")&gt;6,AVERAGE(SMALL(($G28:N28),{1,2,3,4,5}))-$F$1,COUNTIF($G28:N28, "&gt;1")&gt;5,AVERAGE(SMALL(($G28:N28),{1,2,3,4}))-$F$1,COUNTIF($G28:N28, "&gt;1")&gt;3,AVERAGE(SMALL(($F28:N28),{1,2,3,4}))-$F$1,COUNTIF($G28:N28, "&gt;1")&gt;1,AVERAGE(SMALL(($E28:N28),{1,2,3,4}))-$F$1,COUNTIF($G28:N28, "&gt;0")=1,AVERAGE(SMALL(($E28:N28),{1,2,3}))-$F$1,COUNTIF($G28:N28, "=0")=0,AVERAGE(SMALL(($E28:N28),{1,2}))-$F$1)</f>
        <v>2.8500000000000014</v>
      </c>
      <c r="X28" s="139">
        <f t="shared" si="1"/>
        <v>6</v>
      </c>
      <c r="Y28" s="140">
        <v>2</v>
      </c>
    </row>
    <row r="29" spans="1:65" ht="15.75" x14ac:dyDescent="0.25">
      <c r="A29" s="38" t="s">
        <v>43</v>
      </c>
      <c r="B29" s="135" t="str">
        <f>INDEX('[1]2025 Sign Ups'!$C$2:$C$103,MATCH(A29,'[1]2025 Sign Ups'!$B$2:$B$103,0))</f>
        <v>Y</v>
      </c>
      <c r="C29" s="135">
        <f>VLOOKUP($A29,'[1]2025 Sign Ups'!$B$2:$F$127,4,FALSE)</f>
        <v>1</v>
      </c>
      <c r="D29" s="135" t="str">
        <f>VLOOKUP($A29,'[1]2025 Sign Ups'!$B$2:$G$127,5,FALSE)</f>
        <v>R</v>
      </c>
      <c r="E29" s="136">
        <f t="shared" si="3"/>
        <v>42.666666666666664</v>
      </c>
      <c r="F29" s="136">
        <f t="shared" si="0"/>
        <v>42.666666666666664</v>
      </c>
      <c r="G29" s="137">
        <v>47</v>
      </c>
      <c r="H29" s="137">
        <v>44</v>
      </c>
      <c r="I29" s="137">
        <v>45</v>
      </c>
      <c r="J29" s="137">
        <v>45</v>
      </c>
      <c r="K29" s="137">
        <v>41</v>
      </c>
      <c r="L29" s="137">
        <v>41</v>
      </c>
      <c r="M29" s="137">
        <v>43</v>
      </c>
      <c r="N29" s="137">
        <v>44</v>
      </c>
      <c r="O29" s="136">
        <f>VLOOKUP($A29,'[1]2025 Sign Ups'!$B$2:$K$104,3,FALSE)</f>
        <v>7.2666666666666657</v>
      </c>
      <c r="P29" s="138">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Q29" s="138">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R29" s="138">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S29" s="138">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T29" s="138">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U29" s="138">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V29" s="138">
        <f>_xlfn.IFS(COUNTIF($G29:M29, "&gt;1")&gt;6,AVERAGE(SMALL(($G29:M29),{1,2,3,4,5}))-$F$1,COUNTIF($G29:M29, "&gt;1")&gt;5,AVERAGE(SMALL(($G29:M29),{1,2,3,4}))-$F$1,COUNTIF($G29:M29, "&gt;1")&gt;3,AVERAGE(SMALL(($F29:M29),{1,2,3,4}))-$F$1,COUNTIF($G29:M29, "&gt;1")&gt;1,AVERAGE(SMALL(($E29:M29),{1,2,3,4}))-$F$1,COUNTIF($G29:M29, "&gt;0")=1,AVERAGE(SMALL(($E29:M29),{1,2,3}))-$F$1,COUNTIF($G29:M29, "=0")=0,AVERAGE(SMALL(($E29:M29),{1,2}))-$F$1)</f>
        <v>7.3999999999999986</v>
      </c>
      <c r="W29" s="138">
        <f>_xlfn.IFS(COUNTIF($G29:N29, "&gt;1")&gt;6,AVERAGE(SMALL(($G29:N29),{1,2,3,4,5}))-$F$1,COUNTIF($G29:N29, "&gt;1")&gt;5,AVERAGE(SMALL(($G29:N29),{1,2,3,4}))-$F$1,COUNTIF($G29:N29, "&gt;1")&gt;3,AVERAGE(SMALL(($F29:N29),{1,2,3,4}))-$F$1,COUNTIF($G29:N29, "&gt;1")&gt;1,AVERAGE(SMALL(($E29:N29),{1,2,3,4}))-$F$1,COUNTIF($G29:N29, "&gt;0")=1,AVERAGE(SMALL(($E29:N29),{1,2,3}))-$F$1,COUNTIF($G29:N29, "=0")=0,AVERAGE(SMALL(($E29:N29),{1,2}))-$F$1)</f>
        <v>7.2000000000000028</v>
      </c>
      <c r="X29" s="139">
        <f t="shared" si="1"/>
        <v>8</v>
      </c>
      <c r="Y29" s="140">
        <v>2</v>
      </c>
    </row>
    <row r="30" spans="1:65" ht="15.75" x14ac:dyDescent="0.25">
      <c r="A30" s="38" t="s">
        <v>90</v>
      </c>
      <c r="B30" s="135" t="str">
        <f>INDEX('[1]2025 Sign Ups'!$C$2:$C$103,MATCH(A30,'[1]2025 Sign Ups'!$B$2:$B$103,0))</f>
        <v>Y</v>
      </c>
      <c r="C30" s="135">
        <f>VLOOKUP($A30,'[1]2025 Sign Ups'!$B$2:$F$127,4,FALSE)</f>
        <v>4</v>
      </c>
      <c r="D30" s="135" t="str">
        <f>VLOOKUP($A30,'[1]2025 Sign Ups'!$B$2:$G$127,5,FALSE)</f>
        <v>R</v>
      </c>
      <c r="E30" s="136">
        <f t="shared" si="3"/>
        <v>49.3</v>
      </c>
      <c r="F30" s="136">
        <f t="shared" si="0"/>
        <v>49.3</v>
      </c>
      <c r="G30" s="137" t="s">
        <v>238</v>
      </c>
      <c r="H30" s="137" t="s">
        <v>238</v>
      </c>
      <c r="I30" s="137">
        <v>52</v>
      </c>
      <c r="J30" s="137" t="s">
        <v>238</v>
      </c>
      <c r="K30" s="137" t="s">
        <v>238</v>
      </c>
      <c r="L30" s="137" t="s">
        <v>238</v>
      </c>
      <c r="M30" s="137">
        <v>51</v>
      </c>
      <c r="N30" s="137" t="s">
        <v>238</v>
      </c>
      <c r="O30" s="136">
        <f>VLOOKUP($A30,'[1]2025 Sign Ups'!$B$2:$K$104,3,FALSE)</f>
        <v>13.899999999999999</v>
      </c>
      <c r="P30" s="138">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Q30" s="138">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R30" s="138">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S30" s="138">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T30" s="138">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U30" s="138">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V30" s="138">
        <f>_xlfn.IFS(COUNTIF($G30:M30, "&gt;1")&gt;6,AVERAGE(SMALL(($G30:M30),{1,2,3,4,5}))-$F$1,COUNTIF($G30:M30, "&gt;1")&gt;5,AVERAGE(SMALL(($G30:M30),{1,2,3,4}))-$F$1,COUNTIF($G30:M30, "&gt;1")&gt;3,AVERAGE(SMALL(($F30:M30),{1,2,3,4}))-$F$1,COUNTIF($G30:M30, "&gt;1")&gt;1,AVERAGE(SMALL(($E30:M30),{1,2,3,4}))-$F$1,COUNTIF($G30:M30, "&gt;0")=1,AVERAGE(SMALL(($E30:M30),{1,2,3}))-$F$1,COUNTIF($G30:M30, "=0")=0,AVERAGE(SMALL(($E30:M30),{1,2}))-$F$1)</f>
        <v>15</v>
      </c>
      <c r="W30" s="138">
        <f>_xlfn.IFS(COUNTIF($G30:N30, "&gt;1")&gt;6,AVERAGE(SMALL(($G30:N30),{1,2,3,4,5}))-$F$1,COUNTIF($G30:N30, "&gt;1")&gt;5,AVERAGE(SMALL(($G30:N30),{1,2,3,4}))-$F$1,COUNTIF($G30:N30, "&gt;1")&gt;3,AVERAGE(SMALL(($F30:N30),{1,2,3,4}))-$F$1,COUNTIF($G30:N30, "&gt;1")&gt;1,AVERAGE(SMALL(($E30:N30),{1,2,3,4}))-$F$1,COUNTIF($G30:N30, "&gt;0")=1,AVERAGE(SMALL(($E30:N30),{1,2,3}))-$F$1,COUNTIF($G30:N30, "=0")=0,AVERAGE(SMALL(($E30:N30),{1,2}))-$F$1)</f>
        <v>15</v>
      </c>
      <c r="X30" s="139">
        <f t="shared" si="1"/>
        <v>2</v>
      </c>
      <c r="Y30" s="140">
        <v>2</v>
      </c>
    </row>
    <row r="31" spans="1:65" ht="15.75" x14ac:dyDescent="0.25">
      <c r="A31" s="38" t="s">
        <v>92</v>
      </c>
      <c r="B31" s="135" t="str">
        <f>INDEX('[1]2025 Sign Ups'!$C$2:$C$103,MATCH(A31,'[1]2025 Sign Ups'!$B$2:$B$103,0))</f>
        <v>Y</v>
      </c>
      <c r="C31" s="135">
        <f>VLOOKUP($A31,'[1]2025 Sign Ups'!$B$2:$F$127,4,FALSE)</f>
        <v>3</v>
      </c>
      <c r="D31" s="135" t="str">
        <f>VLOOKUP($A31,'[1]2025 Sign Ups'!$B$2:$G$127,5,FALSE)</f>
        <v>S</v>
      </c>
      <c r="E31" s="136">
        <f t="shared" si="3"/>
        <v>36.166666666666664</v>
      </c>
      <c r="F31" s="136">
        <f t="shared" si="0"/>
        <v>36.166666666666664</v>
      </c>
      <c r="G31" s="137" t="s">
        <v>238</v>
      </c>
      <c r="H31" s="137">
        <v>42</v>
      </c>
      <c r="I31" s="137">
        <v>41</v>
      </c>
      <c r="J31" s="137">
        <v>35</v>
      </c>
      <c r="K31" s="137">
        <v>38</v>
      </c>
      <c r="L31" s="137">
        <v>36</v>
      </c>
      <c r="M31" s="137" t="s">
        <v>238</v>
      </c>
      <c r="N31" s="137" t="s">
        <v>238</v>
      </c>
      <c r="O31" s="136">
        <f>VLOOKUP($A31,'[1]2025 Sign Ups'!$B$2:$K$104,3,FALSE)</f>
        <v>0.76666666666666572</v>
      </c>
      <c r="P31" s="138">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Q31" s="138">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R31" s="138">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S31" s="138">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T31" s="138">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U31" s="138">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V31" s="138">
        <f>_xlfn.IFS(COUNTIF($G31:M31, "&gt;1")&gt;6,AVERAGE(SMALL(($G31:M31),{1,2,3,4,5}))-$F$1,COUNTIF($G31:M31, "&gt;1")&gt;5,AVERAGE(SMALL(($G31:M31),{1,2,3,4}))-$F$1,COUNTIF($G31:M31, "&gt;1")&gt;3,AVERAGE(SMALL(($F31:M31),{1,2,3,4}))-$F$1,COUNTIF($G31:M31, "&gt;1")&gt;1,AVERAGE(SMALL(($E31:M31),{1,2,3,4}))-$F$1,COUNTIF($G31:M31, "&gt;0")=1,AVERAGE(SMALL(($E31:M31),{1,2,3}))-$F$1,COUNTIF($G31:M31, "=0")=0,AVERAGE(SMALL(($E31:M31),{1,2}))-$F$1)</f>
        <v>0.89166666666666572</v>
      </c>
      <c r="W31" s="138">
        <f>_xlfn.IFS(COUNTIF($G31:N31, "&gt;1")&gt;6,AVERAGE(SMALL(($G31:N31),{1,2,3,4,5}))-$F$1,COUNTIF($G31:N31, "&gt;1")&gt;5,AVERAGE(SMALL(($G31:N31),{1,2,3,4}))-$F$1,COUNTIF($G31:N31, "&gt;1")&gt;3,AVERAGE(SMALL(($F31:N31),{1,2,3,4}))-$F$1,COUNTIF($G31:N31, "&gt;1")&gt;1,AVERAGE(SMALL(($E31:N31),{1,2,3,4}))-$F$1,COUNTIF($G31:N31, "&gt;0")=1,AVERAGE(SMALL(($E31:N31),{1,2,3}))-$F$1,COUNTIF($G31:N31, "=0")=0,AVERAGE(SMALL(($E31:N31),{1,2}))-$F$1)</f>
        <v>0.89166666666666572</v>
      </c>
      <c r="X31" s="139">
        <f t="shared" si="1"/>
        <v>5</v>
      </c>
      <c r="Y31" s="140">
        <v>2</v>
      </c>
    </row>
    <row r="32" spans="1:65" ht="15.75" x14ac:dyDescent="0.25">
      <c r="A32" s="38" t="s">
        <v>93</v>
      </c>
      <c r="B32" s="135" t="str">
        <f>INDEX('[1]2025 Sign Ups'!$C$2:$C$103,MATCH(A32,'[1]2025 Sign Ups'!$B$2:$B$103,0))</f>
        <v>Y</v>
      </c>
      <c r="C32" s="135">
        <f>VLOOKUP($A32,'[1]2025 Sign Ups'!$B$2:$F$127,4,FALSE)</f>
        <v>3</v>
      </c>
      <c r="D32" s="135" t="str">
        <f>VLOOKUP($A32,'[1]2025 Sign Ups'!$B$2:$G$127,5,FALSE)</f>
        <v>S</v>
      </c>
      <c r="E32" s="136">
        <f t="shared" si="3"/>
        <v>44.666666666666664</v>
      </c>
      <c r="F32" s="136">
        <f t="shared" si="0"/>
        <v>44.666666666666664</v>
      </c>
      <c r="G32" s="137">
        <v>45</v>
      </c>
      <c r="H32" s="137">
        <v>50</v>
      </c>
      <c r="I32" s="137">
        <v>49</v>
      </c>
      <c r="J32" s="137">
        <v>44</v>
      </c>
      <c r="K32" s="137">
        <v>47</v>
      </c>
      <c r="L32" s="137">
        <v>43</v>
      </c>
      <c r="M32" s="137">
        <v>42</v>
      </c>
      <c r="N32" s="137">
        <v>45</v>
      </c>
      <c r="O32" s="136">
        <f>VLOOKUP($A32,'[1]2025 Sign Ups'!$B$2:$K$104,3,FALSE)</f>
        <v>9.2666666666666657</v>
      </c>
      <c r="P32" s="138">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Q32" s="138">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R32" s="138">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S32" s="138">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T32" s="138">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U32" s="138">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V32" s="138">
        <f>_xlfn.IFS(COUNTIF($G32:M32, "&gt;1")&gt;6,AVERAGE(SMALL(($G32:M32),{1,2,3,4,5}))-$F$1,COUNTIF($G32:M32, "&gt;1")&gt;5,AVERAGE(SMALL(($G32:M32),{1,2,3,4}))-$F$1,COUNTIF($G32:M32, "&gt;1")&gt;3,AVERAGE(SMALL(($F32:M32),{1,2,3,4}))-$F$1,COUNTIF($G32:M32, "&gt;1")&gt;1,AVERAGE(SMALL(($E32:M32),{1,2,3,4}))-$F$1,COUNTIF($G32:M32, "&gt;0")=1,AVERAGE(SMALL(($E32:M32),{1,2,3}))-$F$1,COUNTIF($G32:M32, "=0")=0,AVERAGE(SMALL(($E32:M32),{1,2}))-$F$1)</f>
        <v>8.8000000000000043</v>
      </c>
      <c r="W32" s="138">
        <f>_xlfn.IFS(COUNTIF($G32:N32, "&gt;1")&gt;6,AVERAGE(SMALL(($G32:N32),{1,2,3,4,5}))-$F$1,COUNTIF($G32:N32, "&gt;1")&gt;5,AVERAGE(SMALL(($G32:N32),{1,2,3,4}))-$F$1,COUNTIF($G32:N32, "&gt;1")&gt;3,AVERAGE(SMALL(($F32:N32),{1,2,3,4}))-$F$1,COUNTIF($G32:N32, "&gt;1")&gt;1,AVERAGE(SMALL(($E32:N32),{1,2,3,4}))-$F$1,COUNTIF($G32:N32, "&gt;0")=1,AVERAGE(SMALL(($E32:N32),{1,2,3}))-$F$1,COUNTIF($G32:N32, "=0")=0,AVERAGE(SMALL(($E32:N32),{1,2}))-$F$1)</f>
        <v>8.3999999999999986</v>
      </c>
      <c r="X32" s="139">
        <f t="shared" si="1"/>
        <v>8</v>
      </c>
      <c r="Y32" s="140">
        <v>2</v>
      </c>
    </row>
    <row r="33" spans="1:25" ht="15.75" x14ac:dyDescent="0.25">
      <c r="A33" s="46" t="s">
        <v>96</v>
      </c>
      <c r="B33" s="143" t="s">
        <v>209</v>
      </c>
      <c r="C33" s="135">
        <f>VLOOKUP($A33,'[1]2025 Sign Ups'!$B$2:$F$127,4,FALSE)</f>
        <v>5</v>
      </c>
      <c r="D33" s="135" t="str">
        <f>VLOOKUP($A33,'[1]2025 Sign Ups'!$B$2:$G$127,5,FALSE)</f>
        <v>R</v>
      </c>
      <c r="E33" s="136">
        <f>AVERAGE(G33:I33)</f>
        <v>46</v>
      </c>
      <c r="F33" s="136">
        <f t="shared" si="0"/>
        <v>46</v>
      </c>
      <c r="G33" s="137">
        <v>43</v>
      </c>
      <c r="H33" s="137" t="s">
        <v>238</v>
      </c>
      <c r="I33" s="137">
        <v>49</v>
      </c>
      <c r="J33" s="137">
        <v>40</v>
      </c>
      <c r="K33" s="137">
        <v>43</v>
      </c>
      <c r="L33" s="137">
        <v>44</v>
      </c>
      <c r="M33" s="137">
        <v>46</v>
      </c>
      <c r="N33" s="137">
        <v>44</v>
      </c>
      <c r="O33" s="136">
        <f>(G33-$F$1)*0.6</f>
        <v>4.5600000000000005</v>
      </c>
      <c r="P33" s="136" t="s">
        <v>217</v>
      </c>
      <c r="Q33" s="136">
        <f>(I33-$F$1)*0.7</f>
        <v>9.52</v>
      </c>
      <c r="R33" s="138">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S33" s="138">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T33" s="138">
        <f>_xlfn.IFS($X33&gt;6,AVERAGE(SMALL(($G33:$N33),{1,2,3,4,5}))-$F$1,$X33&gt;5,AVERAGE(SMALL(($G33:$N33),{1,2,3,4}))-$F$1,$X33&gt;3,AVERAGE(SMALL(($F33:$N33),{1,2,3,4}))-$F$1,$X33&gt;1,AVERAGE(SMALL(($E33:$N33),{1,2,3,4}))-$F$1,$X33=1,AVERAGE(SMALL(($E33:$N33),{1,2,3}))-$F$1,$X33=0,AVERAGE(SMALL(($E33:$N33),{1,2}))-$F$1)</f>
        <v>7.3999999999999986</v>
      </c>
      <c r="U33" s="138">
        <f>_xlfn.IFS(COUNTIF($G33:L33, "&gt;1")&gt;6,AVERAGE(SMALL(($G33:L33),{1,2,3,4,5}))-$F$1,COUNTIF($G33:L33, "&gt;1")&gt;5,AVERAGE(SMALL(($G33:L33),{1,2,3,4}))-$F$1,COUNTIF($G33:L33, "&gt;1")&gt;3,AVERAGE(SMALL(($F33:L33),{1,2,3,4}))-$F$1,COUNTIF($G33:L33, "&gt;1")&gt;1,AVERAGE(SMALL(($E33:L33),{1,2,3,4}))-$F$1,COUNTIF($G33:L33, "&gt;0")=1,AVERAGE(SMALL(($E33:L33),{1,2,3}))-$F$1,COUNTIF($G33:L33, "=0")=0,AVERAGE(SMALL(($E33:L33),{1,2}))-$F$1)</f>
        <v>7.1000000000000014</v>
      </c>
      <c r="V33" s="138">
        <f>_xlfn.IFS(COUNTIF($G33:M33, "&gt;1")&gt;6,AVERAGE(SMALL(($G33:M33),{1,2,3,4,5}))-$F$1,COUNTIF($G33:M33, "&gt;1")&gt;5,AVERAGE(SMALL(($G33:M33),{1,2,3,4}))-$F$1,COUNTIF($G33:M33, "&gt;1")&gt;3,AVERAGE(SMALL(($F33:M33),{1,2,3,4}))-$F$1,COUNTIF($G33:M33, "&gt;1")&gt;1,AVERAGE(SMALL(($E33:M33),{1,2,3,4}))-$F$1,COUNTIF($G33:M33, "&gt;0")=1,AVERAGE(SMALL(($E33:M33),{1,2,3}))-$F$1,COUNTIF($G33:M33, "=0")=0,AVERAGE(SMALL(($E33:M33),{1,2}))-$F$1)</f>
        <v>7.1000000000000014</v>
      </c>
      <c r="W33" s="138">
        <f>_xlfn.IFS(COUNTIF($G33:N33, "&gt;1")&gt;6,AVERAGE(SMALL(($G33:N33),{1,2,3,4,5}))-$F$1,COUNTIF($G33:N33, "&gt;1")&gt;5,AVERAGE(SMALL(($G33:N33),{1,2,3,4}))-$F$1,COUNTIF($G33:N33, "&gt;1")&gt;3,AVERAGE(SMALL(($F33:N33),{1,2,3,4}))-$F$1,COUNTIF($G33:N33, "&gt;1")&gt;1,AVERAGE(SMALL(($E33:N33),{1,2,3,4}))-$F$1,COUNTIF($G33:N33, "&gt;0")=1,AVERAGE(SMALL(($E33:N33),{1,2,3}))-$F$1,COUNTIF($G33:N33, "=0")=0,AVERAGE(SMALL(($E33:N33),{1,2}))-$F$1)</f>
        <v>7.3999999999999986</v>
      </c>
      <c r="X33" s="139">
        <f t="shared" si="1"/>
        <v>7</v>
      </c>
      <c r="Y33" s="140">
        <v>0</v>
      </c>
    </row>
    <row r="34" spans="1:25" ht="15.75" x14ac:dyDescent="0.25">
      <c r="A34" s="46" t="s">
        <v>99</v>
      </c>
      <c r="B34" s="135" t="str">
        <f>INDEX('[1]2025 Sign Ups'!$C$2:$C$103,MATCH(A34,'[1]2025 Sign Ups'!$B$2:$B$103,0))</f>
        <v>Y</v>
      </c>
      <c r="C34" s="135">
        <f>VLOOKUP($A34,'[1]2025 Sign Ups'!$B$2:$F$127,4,FALSE)</f>
        <v>8</v>
      </c>
      <c r="D34" s="135" t="str">
        <f>VLOOKUP($A34,'[1]2025 Sign Ups'!$B$2:$G$127,5,FALSE)</f>
        <v>R</v>
      </c>
      <c r="E34" s="136">
        <f t="shared" ref="E34:E40" si="4">O34+35.4</f>
        <v>41.8</v>
      </c>
      <c r="F34" s="136">
        <f t="shared" si="0"/>
        <v>41.8</v>
      </c>
      <c r="G34" s="137" t="s">
        <v>238</v>
      </c>
      <c r="H34" s="137">
        <v>43</v>
      </c>
      <c r="I34" s="137">
        <v>41</v>
      </c>
      <c r="J34" s="137">
        <v>42</v>
      </c>
      <c r="K34" s="137">
        <v>42</v>
      </c>
      <c r="L34" s="137" t="s">
        <v>238</v>
      </c>
      <c r="M34" s="137">
        <v>43</v>
      </c>
      <c r="N34" s="137">
        <v>41</v>
      </c>
      <c r="O34" s="136">
        <f>VLOOKUP($A34,'[1]2025 Sign Ups'!$B$2:$K$104,3,FALSE)</f>
        <v>6.3999999999999986</v>
      </c>
      <c r="P34" s="138">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Q34" s="138">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R34" s="138">
        <f>_xlfn.IFS(COUNTIF($G34:I34, "&gt;1")&gt;6,AVERAGE(SMALL(($G34:I34),{1,2,3,4,5}))-$F$1,COUNTIF($G34:I34, "&gt;1")&gt;5,AVERAGE(SMALL(($G34:I34),{1,2,3,4}))-$F$1,COUNTIF($G34:I34, "&gt;1")&gt;3,AVERAGE(SMALL(($F34:I34),{1,2,3,4}))-$F$1,COUNTIF($G34:I34, "&gt;1")&gt;1,AVERAGE(SMALL(($E34:I34),{1,2,3,4}))-$F$1,COUNTIF($G34:I34, "&gt;0")=1,AVERAGE(SMALL(($E34:I34),{1,2,3}))-$F$1,COUNTIF($G34:I34, "=0")=0,AVERAGE(SMALL(($E34:I34),{1,2}))-$F$1)</f>
        <v>6.5</v>
      </c>
      <c r="S34" s="138">
        <f>_xlfn.IFS(COUNTIF($G34:J34, "&gt;1")&gt;6,AVERAGE(SMALL(($G34:J34),{1,2,3,4,5}))-$F$1,COUNTIF($G34:J34, "&gt;1")&gt;5,AVERAGE(SMALL(($G34:J34),{1,2,3,4}))-$F$1,COUNTIF($G34:J34, "&gt;1")&gt;3,AVERAGE(SMALL(($F34:J34),{1,2,3,4}))-$F$1,COUNTIF($G34:J34, "&gt;1")&gt;1,AVERAGE(SMALL(($E34:J34),{1,2,3,4}))-$F$1,COUNTIF($G34:J34, "&gt;0")=1,AVERAGE(SMALL(($E34:J34),{1,2,3}))-$F$1,COUNTIF($G34:J34, "=0")=0,AVERAGE(SMALL(($E34:J34),{1,2}))-$F$1)</f>
        <v>6.25</v>
      </c>
      <c r="T34" s="138">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U34" s="138">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V34" s="138">
        <f>_xlfn.IFS(COUNTIF($G34:M34, "&gt;1")&gt;6,AVERAGE(SMALL(($G34:M34),{1,2,3,4,5}))-$F$1,COUNTIF($G34:M34, "&gt;1")&gt;5,AVERAGE(SMALL(($G34:M34),{1,2,3,4}))-$F$1,COUNTIF($G34:M34, "&gt;1")&gt;3,AVERAGE(SMALL(($F34:M34),{1,2,3,4}))-$F$1,COUNTIF($G34:M34, "&gt;1")&gt;1,AVERAGE(SMALL(($E34:M34),{1,2,3,4}))-$F$1,COUNTIF($G34:M34, "&gt;0")=1,AVERAGE(SMALL(($E34:M34),{1,2,3}))-$F$1,COUNTIF($G34:M34, "=0")=0,AVERAGE(SMALL(($E34:M34),{1,2}))-$F$1)</f>
        <v>6.3000000000000043</v>
      </c>
      <c r="W34" s="138">
        <f>_xlfn.IFS(COUNTIF($G34:N34, "&gt;1")&gt;6,AVERAGE(SMALL(($G34:N34),{1,2,3,4,5}))-$F$1,COUNTIF($G34:N34, "&gt;1")&gt;5,AVERAGE(SMALL(($G34:N34),{1,2,3,4}))-$F$1,COUNTIF($G34:N34, "&gt;1")&gt;3,AVERAGE(SMALL(($F34:N34),{1,2,3,4}))-$F$1,COUNTIF($G34:N34, "&gt;1")&gt;1,AVERAGE(SMALL(($E34:N34),{1,2,3,4}))-$F$1,COUNTIF($G34:N34, "&gt;0")=1,AVERAGE(SMALL(($E34:N34),{1,2,3}))-$F$1,COUNTIF($G34:N34, "=0")=0,AVERAGE(SMALL(($E34:N34),{1,2}))-$F$1)</f>
        <v>6.1000000000000014</v>
      </c>
      <c r="X34" s="139">
        <f t="shared" si="1"/>
        <v>6</v>
      </c>
      <c r="Y34" s="140">
        <v>2</v>
      </c>
    </row>
    <row r="35" spans="1:25" s="148" customFormat="1" ht="15.75" x14ac:dyDescent="0.25">
      <c r="A35" s="38" t="s">
        <v>84</v>
      </c>
      <c r="B35" s="135" t="str">
        <f>INDEX('[1]2025 Sign Ups'!$C$2:$C$103,MATCH(A35,'[1]2025 Sign Ups'!$B$2:$B$103,0))</f>
        <v>Y</v>
      </c>
      <c r="C35" s="135">
        <f>VLOOKUP($A35,'[1]2025 Sign Ups'!$B$2:$F$127,4,FALSE)</f>
        <v>7</v>
      </c>
      <c r="D35" s="135" t="str">
        <f>VLOOKUP($A35,'[1]2025 Sign Ups'!$B$2:$G$127,5,FALSE)</f>
        <v>R</v>
      </c>
      <c r="E35" s="136">
        <f t="shared" si="4"/>
        <v>41.833333333333336</v>
      </c>
      <c r="F35" s="136">
        <f t="shared" ref="F35:F66" si="5">E35</f>
        <v>41.833333333333336</v>
      </c>
      <c r="G35" s="137">
        <v>41</v>
      </c>
      <c r="H35" s="137">
        <v>44</v>
      </c>
      <c r="I35" s="137">
        <v>42</v>
      </c>
      <c r="J35" s="137">
        <v>38</v>
      </c>
      <c r="K35" s="137">
        <v>40</v>
      </c>
      <c r="L35" s="137">
        <v>46</v>
      </c>
      <c r="M35" s="137">
        <v>41</v>
      </c>
      <c r="N35" s="137">
        <v>48</v>
      </c>
      <c r="O35" s="136">
        <f>VLOOKUP($A35,'[1]2025 Sign Ups'!$B$2:$K$104,3,FALSE)</f>
        <v>6.4333333333333371</v>
      </c>
      <c r="P35" s="138">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Q35" s="138">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R35" s="138">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S35" s="138">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T35" s="138">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U35" s="138">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V35" s="138">
        <f>_xlfn.IFS(COUNTIF($G35:M35, "&gt;1")&gt;6,AVERAGE(SMALL(($G35:M35),{1,2,3,4,5}))-$F$1,COUNTIF($G35:M35, "&gt;1")&gt;5,AVERAGE(SMALL(($G35:M35),{1,2,3,4}))-$F$1,COUNTIF($G35:M35, "&gt;1")&gt;3,AVERAGE(SMALL(($F35:M35),{1,2,3,4}))-$F$1,COUNTIF($G35:M35, "&gt;1")&gt;1,AVERAGE(SMALL(($E35:M35),{1,2,3,4}))-$F$1,COUNTIF($G35:M35, "&gt;0")=1,AVERAGE(SMALL(($E35:M35),{1,2,3}))-$F$1,COUNTIF($G35:M35, "=0")=0,AVERAGE(SMALL(($E35:M35),{1,2}))-$F$1)</f>
        <v>5</v>
      </c>
      <c r="W35" s="138">
        <f>_xlfn.IFS(COUNTIF($G35:N35, "&gt;1")&gt;6,AVERAGE(SMALL(($G35:N35),{1,2,3,4,5}))-$F$1,COUNTIF($G35:N35, "&gt;1")&gt;5,AVERAGE(SMALL(($G35:N35),{1,2,3,4}))-$F$1,COUNTIF($G35:N35, "&gt;1")&gt;3,AVERAGE(SMALL(($F35:N35),{1,2,3,4}))-$F$1,COUNTIF($G35:N35, "&gt;1")&gt;1,AVERAGE(SMALL(($E35:N35),{1,2,3,4}))-$F$1,COUNTIF($G35:N35, "&gt;0")=1,AVERAGE(SMALL(($E35:N35),{1,2,3}))-$F$1,COUNTIF($G35:N35, "=0")=0,AVERAGE(SMALL(($E35:N35),{1,2}))-$F$1)</f>
        <v>5</v>
      </c>
      <c r="X35" s="139">
        <f t="shared" ref="X35:X66" si="6">COUNT(G35:N35)</f>
        <v>8</v>
      </c>
      <c r="Y35" s="140">
        <v>2</v>
      </c>
    </row>
    <row r="36" spans="1:25" ht="15.75" x14ac:dyDescent="0.25">
      <c r="A36" s="38" t="s">
        <v>89</v>
      </c>
      <c r="B36" s="135" t="str">
        <f>INDEX('[1]2025 Sign Ups'!$C$2:$C$103,MATCH(A36,'[1]2025 Sign Ups'!$B$2:$B$103,0))</f>
        <v>Y</v>
      </c>
      <c r="C36" s="135">
        <f>VLOOKUP($A36,'[1]2025 Sign Ups'!$B$2:$F$127,4,FALSE)</f>
        <v>7</v>
      </c>
      <c r="D36" s="135" t="str">
        <f>VLOOKUP($A36,'[1]2025 Sign Ups'!$B$2:$G$127,5,FALSE)</f>
        <v>R</v>
      </c>
      <c r="E36" s="136">
        <f t="shared" si="4"/>
        <v>41.2</v>
      </c>
      <c r="F36" s="136">
        <f t="shared" si="5"/>
        <v>41.2</v>
      </c>
      <c r="G36" s="137">
        <v>55</v>
      </c>
      <c r="H36" s="137">
        <v>43</v>
      </c>
      <c r="I36" s="137">
        <v>42</v>
      </c>
      <c r="J36" s="137">
        <v>37</v>
      </c>
      <c r="K36" s="137" t="s">
        <v>238</v>
      </c>
      <c r="L36" s="137">
        <v>41</v>
      </c>
      <c r="M36" s="137">
        <v>44</v>
      </c>
      <c r="N36" s="137" t="s">
        <v>238</v>
      </c>
      <c r="O36" s="136">
        <f>VLOOKUP($A36,'[1]2025 Sign Ups'!$B$2:$K$104,3,FALSE)</f>
        <v>5.8000000000000043</v>
      </c>
      <c r="P36" s="138">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Q36" s="138">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R36" s="138">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S36" s="138">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T36" s="138">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U36" s="138">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V36" s="138">
        <f>_xlfn.IFS(COUNTIF($G36:M36, "&gt;1")&gt;6,AVERAGE(SMALL(($G36:M36),{1,2,3,4,5}))-$F$1,COUNTIF($G36:M36, "&gt;1")&gt;5,AVERAGE(SMALL(($G36:M36),{1,2,3,4}))-$F$1,COUNTIF($G36:M36, "&gt;1")&gt;3,AVERAGE(SMALL(($F36:M36),{1,2,3,4}))-$F$1,COUNTIF($G36:M36, "&gt;1")&gt;1,AVERAGE(SMALL(($E36:M36),{1,2,3,4}))-$F$1,COUNTIF($G36:M36, "&gt;0")=1,AVERAGE(SMALL(($E36:M36),{1,2,3}))-$F$1,COUNTIF($G36:M36, "=0")=0,AVERAGE(SMALL(($E36:M36),{1,2}))-$F$1)</f>
        <v>5.3500000000000014</v>
      </c>
      <c r="W36" s="138">
        <f>_xlfn.IFS(COUNTIF($G36:N36, "&gt;1")&gt;6,AVERAGE(SMALL(($G36:N36),{1,2,3,4,5}))-$F$1,COUNTIF($G36:N36, "&gt;1")&gt;5,AVERAGE(SMALL(($G36:N36),{1,2,3,4}))-$F$1,COUNTIF($G36:N36, "&gt;1")&gt;3,AVERAGE(SMALL(($F36:N36),{1,2,3,4}))-$F$1,COUNTIF($G36:N36, "&gt;1")&gt;1,AVERAGE(SMALL(($E36:N36),{1,2,3,4}))-$F$1,COUNTIF($G36:N36, "&gt;0")=1,AVERAGE(SMALL(($E36:N36),{1,2,3}))-$F$1,COUNTIF($G36:N36, "=0")=0,AVERAGE(SMALL(($E36:N36),{1,2}))-$F$1)</f>
        <v>5.3500000000000014</v>
      </c>
      <c r="X36" s="139">
        <f t="shared" si="6"/>
        <v>6</v>
      </c>
      <c r="Y36" s="140">
        <v>2</v>
      </c>
    </row>
    <row r="37" spans="1:25" ht="15.75" x14ac:dyDescent="0.25">
      <c r="A37" s="38" t="s">
        <v>73</v>
      </c>
      <c r="B37" s="135" t="str">
        <f>INDEX('[1]2025 Sign Ups'!$C$2:$C$103,MATCH(A37,'[1]2025 Sign Ups'!$B$2:$B$103,0))</f>
        <v>Y</v>
      </c>
      <c r="C37" s="135">
        <f>VLOOKUP($A37,'[1]2025 Sign Ups'!$B$2:$F$127,4,FALSE)</f>
        <v>4</v>
      </c>
      <c r="D37" s="135" t="str">
        <f>VLOOKUP($A37,'[1]2025 Sign Ups'!$B$2:$G$127,5,FALSE)</f>
        <v>R</v>
      </c>
      <c r="E37" s="136">
        <f t="shared" si="4"/>
        <v>42</v>
      </c>
      <c r="F37" s="136">
        <f t="shared" si="5"/>
        <v>42</v>
      </c>
      <c r="G37" s="137">
        <v>52</v>
      </c>
      <c r="H37" s="137">
        <v>49</v>
      </c>
      <c r="I37" s="137">
        <v>44</v>
      </c>
      <c r="J37" s="137">
        <v>47</v>
      </c>
      <c r="K37" s="137">
        <v>44</v>
      </c>
      <c r="L37" s="137">
        <v>44</v>
      </c>
      <c r="M37" s="137">
        <v>40</v>
      </c>
      <c r="N37" s="137">
        <v>41</v>
      </c>
      <c r="O37" s="136">
        <f>VLOOKUP($A37,'[1]2025 Sign Ups'!$B$2:$K$104,3,FALSE)</f>
        <v>6.6000000000000014</v>
      </c>
      <c r="P37" s="138">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Q37" s="138">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R37" s="138">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S37" s="138">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T37" s="138">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U37" s="138">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V37" s="138">
        <f>_xlfn.IFS(COUNTIF($G37:M37, "&gt;1")&gt;6,AVERAGE(SMALL(($G37:M37),{1,2,3,4,5}))-$F$1,COUNTIF($G37:M37, "&gt;1")&gt;5,AVERAGE(SMALL(($G37:M37),{1,2,3,4}))-$F$1,COUNTIF($G37:M37, "&gt;1")&gt;3,AVERAGE(SMALL(($F37:M37),{1,2,3,4}))-$F$1,COUNTIF($G37:M37, "&gt;1")&gt;1,AVERAGE(SMALL(($E37:M37),{1,2,3,4}))-$F$1,COUNTIF($G37:M37, "&gt;0")=1,AVERAGE(SMALL(($E37:M37),{1,2,3}))-$F$1,COUNTIF($G37:M37, "=0")=0,AVERAGE(SMALL(($E37:M37),{1,2}))-$F$1)</f>
        <v>8.3999999999999986</v>
      </c>
      <c r="W37" s="138">
        <f>_xlfn.IFS(COUNTIF($G37:N37, "&gt;1")&gt;6,AVERAGE(SMALL(($G37:N37),{1,2,3,4,5}))-$F$1,COUNTIF($G37:N37, "&gt;1")&gt;5,AVERAGE(SMALL(($G37:N37),{1,2,3,4}))-$F$1,COUNTIF($G37:N37, "&gt;1")&gt;3,AVERAGE(SMALL(($F37:N37),{1,2,3,4}))-$F$1,COUNTIF($G37:N37, "&gt;1")&gt;1,AVERAGE(SMALL(($E37:N37),{1,2,3,4}))-$F$1,COUNTIF($G37:N37, "&gt;0")=1,AVERAGE(SMALL(($E37:N37),{1,2,3}))-$F$1,COUNTIF($G37:N37, "=0")=0,AVERAGE(SMALL(($E37:N37),{1,2}))-$F$1)</f>
        <v>7.2000000000000028</v>
      </c>
      <c r="X37" s="139">
        <f t="shared" si="6"/>
        <v>8</v>
      </c>
      <c r="Y37" s="140">
        <v>2</v>
      </c>
    </row>
    <row r="38" spans="1:25" ht="15.75" x14ac:dyDescent="0.25">
      <c r="A38" s="38" t="s">
        <v>105</v>
      </c>
      <c r="B38" s="135" t="str">
        <f>INDEX('[1]2025 Sign Ups'!$C$2:$C$103,MATCH(A38,'[1]2025 Sign Ups'!$B$2:$B$103,0))</f>
        <v>Y</v>
      </c>
      <c r="C38" s="135">
        <f>VLOOKUP($A38,'[1]2025 Sign Ups'!$B$2:$F$127,4,FALSE)</f>
        <v>3</v>
      </c>
      <c r="D38" s="135" t="str">
        <f>VLOOKUP($A38,'[1]2025 Sign Ups'!$B$2:$G$127,5,FALSE)</f>
        <v>R</v>
      </c>
      <c r="E38" s="136">
        <f t="shared" si="4"/>
        <v>42.166666666666664</v>
      </c>
      <c r="F38" s="136">
        <f t="shared" si="5"/>
        <v>42.166666666666664</v>
      </c>
      <c r="G38" s="137">
        <v>45</v>
      </c>
      <c r="H38" s="137">
        <v>48</v>
      </c>
      <c r="I38" s="137">
        <v>40</v>
      </c>
      <c r="J38" s="137">
        <v>42</v>
      </c>
      <c r="K38" s="137">
        <v>42</v>
      </c>
      <c r="L38" s="137">
        <v>39</v>
      </c>
      <c r="M38" s="137">
        <v>42</v>
      </c>
      <c r="N38" s="137">
        <v>45</v>
      </c>
      <c r="O38" s="136">
        <f>VLOOKUP($A38,'[1]2025 Sign Ups'!$B$2:$K$104,3,FALSE)</f>
        <v>6.7666666666666657</v>
      </c>
      <c r="P38" s="138">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Q38" s="138">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R38" s="138">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S38" s="138">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T38" s="138">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U38" s="138">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V38" s="138">
        <f>_xlfn.IFS(COUNTIF($G38:M38, "&gt;1")&gt;6,AVERAGE(SMALL(($G38:M38),{1,2,3,4,5}))-$F$1,COUNTIF($G38:M38, "&gt;1")&gt;5,AVERAGE(SMALL(($G38:M38),{1,2,3,4}))-$F$1,COUNTIF($G38:M38, "&gt;1")&gt;3,AVERAGE(SMALL(($F38:M38),{1,2,3,4}))-$F$1,COUNTIF($G38:M38, "&gt;1")&gt;1,AVERAGE(SMALL(($E38:M38),{1,2,3,4}))-$F$1,COUNTIF($G38:M38, "&gt;0")=1,AVERAGE(SMALL(($E38:M38),{1,2,3}))-$F$1,COUNTIF($G38:M38, "=0")=0,AVERAGE(SMALL(($E38:M38),{1,2}))-$F$1)</f>
        <v>5.6000000000000014</v>
      </c>
      <c r="W38" s="138">
        <f>_xlfn.IFS(COUNTIF($G38:N38, "&gt;1")&gt;6,AVERAGE(SMALL(($G38:N38),{1,2,3,4,5}))-$F$1,COUNTIF($G38:N38, "&gt;1")&gt;5,AVERAGE(SMALL(($G38:N38),{1,2,3,4}))-$F$1,COUNTIF($G38:N38, "&gt;1")&gt;3,AVERAGE(SMALL(($F38:N38),{1,2,3,4}))-$F$1,COUNTIF($G38:N38, "&gt;1")&gt;1,AVERAGE(SMALL(($E38:N38),{1,2,3,4}))-$F$1,COUNTIF($G38:N38, "&gt;0")=1,AVERAGE(SMALL(($E38:N38),{1,2,3}))-$F$1,COUNTIF($G38:N38, "=0")=0,AVERAGE(SMALL(($E38:N38),{1,2}))-$F$1)</f>
        <v>5.6000000000000014</v>
      </c>
      <c r="X38" s="139">
        <f t="shared" si="6"/>
        <v>8</v>
      </c>
      <c r="Y38" s="140">
        <v>2</v>
      </c>
    </row>
    <row r="39" spans="1:25" ht="15.75" x14ac:dyDescent="0.25">
      <c r="A39" s="38" t="s">
        <v>38</v>
      </c>
      <c r="B39" s="135" t="str">
        <f>INDEX('[1]2025 Sign Ups'!$C$2:$C$103,MATCH(A39,'[1]2025 Sign Ups'!$B$2:$B$103,0))</f>
        <v>Y</v>
      </c>
      <c r="C39" s="135">
        <f>VLOOKUP($A39,'[1]2025 Sign Ups'!$B$2:$F$127,4,FALSE)</f>
        <v>10</v>
      </c>
      <c r="D39" s="135" t="str">
        <f>VLOOKUP($A39,'[1]2025 Sign Ups'!$B$2:$G$127,5,FALSE)</f>
        <v>R</v>
      </c>
      <c r="E39" s="136">
        <f t="shared" si="4"/>
        <v>46.2</v>
      </c>
      <c r="F39" s="136">
        <f t="shared" si="5"/>
        <v>46.2</v>
      </c>
      <c r="G39" s="137">
        <v>50</v>
      </c>
      <c r="H39" s="137">
        <v>48</v>
      </c>
      <c r="I39" s="137" t="s">
        <v>238</v>
      </c>
      <c r="J39" s="137">
        <v>47</v>
      </c>
      <c r="K39" s="137">
        <v>52</v>
      </c>
      <c r="L39" s="137" t="s">
        <v>238</v>
      </c>
      <c r="M39" s="137">
        <v>51</v>
      </c>
      <c r="N39" s="137">
        <v>45</v>
      </c>
      <c r="O39" s="136">
        <f>VLOOKUP($A39,'[1]2025 Sign Ups'!$B$2:$K$104,3,FALSE)</f>
        <v>10.800000000000004</v>
      </c>
      <c r="P39" s="138">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Q39" s="138">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R39" s="138">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S39" s="138">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T39" s="138">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U39" s="138">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V39" s="138">
        <f>_xlfn.IFS(COUNTIF($G39:M39, "&gt;1")&gt;6,AVERAGE(SMALL(($G39:M39),{1,2,3,4,5}))-$F$1,COUNTIF($G39:M39, "&gt;1")&gt;5,AVERAGE(SMALL(($G39:M39),{1,2,3,4}))-$F$1,COUNTIF($G39:M39, "&gt;1")&gt;3,AVERAGE(SMALL(($F39:M39),{1,2,3,4}))-$F$1,COUNTIF($G39:M39, "&gt;1")&gt;1,AVERAGE(SMALL(($E39:M39),{1,2,3,4}))-$F$1,COUNTIF($G39:M39, "&gt;0")=1,AVERAGE(SMALL(($E39:M39),{1,2,3}))-$F$1,COUNTIF($G39:M39, "=0")=0,AVERAGE(SMALL(($E39:M39),{1,2}))-$F$1)</f>
        <v>12.399999999999999</v>
      </c>
      <c r="W39" s="138">
        <f>_xlfn.IFS(COUNTIF($G39:N39, "&gt;1")&gt;6,AVERAGE(SMALL(($G39:N39),{1,2,3,4,5}))-$F$1,COUNTIF($G39:N39, "&gt;1")&gt;5,AVERAGE(SMALL(($G39:N39),{1,2,3,4}))-$F$1,COUNTIF($G39:N39, "&gt;1")&gt;3,AVERAGE(SMALL(($F39:N39),{1,2,3,4}))-$F$1,COUNTIF($G39:N39, "&gt;1")&gt;1,AVERAGE(SMALL(($E39:N39),{1,2,3,4}))-$F$1,COUNTIF($G39:N39, "&gt;0")=1,AVERAGE(SMALL(($E39:N39),{1,2,3}))-$F$1,COUNTIF($G39:N39, "=0")=0,AVERAGE(SMALL(($E39:N39),{1,2}))-$F$1)</f>
        <v>12.100000000000001</v>
      </c>
      <c r="X39" s="139">
        <f t="shared" si="6"/>
        <v>6</v>
      </c>
      <c r="Y39" s="140">
        <v>2</v>
      </c>
    </row>
    <row r="40" spans="1:25" ht="15.75" x14ac:dyDescent="0.25">
      <c r="A40" s="46" t="s">
        <v>54</v>
      </c>
      <c r="B40" s="135" t="str">
        <f>INDEX('[1]2025 Sign Ups'!$C$2:$C$103,MATCH(A40,'[1]2025 Sign Ups'!$B$2:$B$103,0))</f>
        <v>Y</v>
      </c>
      <c r="C40" s="135">
        <f>VLOOKUP($A40,'[1]2025 Sign Ups'!$B$2:$F$127,4,FALSE)</f>
        <v>1</v>
      </c>
      <c r="D40" s="135" t="str">
        <f>VLOOKUP($A40,'[1]2025 Sign Ups'!$B$2:$G$127,5,FALSE)</f>
        <v>R</v>
      </c>
      <c r="E40" s="136">
        <f t="shared" si="4"/>
        <v>48.8</v>
      </c>
      <c r="F40" s="136">
        <f t="shared" si="5"/>
        <v>48.8</v>
      </c>
      <c r="G40" s="137">
        <v>50</v>
      </c>
      <c r="H40" s="137">
        <v>43</v>
      </c>
      <c r="I40" s="137">
        <v>45</v>
      </c>
      <c r="J40" s="137">
        <v>53</v>
      </c>
      <c r="K40" s="137" t="s">
        <v>238</v>
      </c>
      <c r="L40" s="137" t="s">
        <v>238</v>
      </c>
      <c r="M40" s="137">
        <v>44</v>
      </c>
      <c r="N40" s="137" t="s">
        <v>238</v>
      </c>
      <c r="O40" s="136">
        <f>VLOOKUP($A40,'[1]2025 Sign Ups'!$B$2:$K$104,3,FALSE)</f>
        <v>13.399999999999999</v>
      </c>
      <c r="P40" s="138">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Q40" s="138">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R40" s="138">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S40" s="138">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T40" s="138">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U40" s="138">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V40" s="138">
        <f>_xlfn.IFS(COUNTIF($G40:M40, "&gt;1")&gt;6,AVERAGE(SMALL(($G40:M40),{1,2,3,4,5}))-$F$1,COUNTIF($G40:M40, "&gt;1")&gt;5,AVERAGE(SMALL(($G40:M40),{1,2,3,4}))-$F$1,COUNTIF($G40:M40, "&gt;1")&gt;3,AVERAGE(SMALL(($F40:M40),{1,2,3,4}))-$F$1,COUNTIF($G40:M40, "&gt;1")&gt;1,AVERAGE(SMALL(($E40:M40),{1,2,3,4}))-$F$1,COUNTIF($G40:M40, "&gt;0")=1,AVERAGE(SMALL(($E40:M40),{1,2,3}))-$F$1,COUNTIF($G40:M40, "=0")=0,AVERAGE(SMALL(($E40:M40),{1,2}))-$F$1)</f>
        <v>9.8000000000000043</v>
      </c>
      <c r="W40" s="138">
        <f>_xlfn.IFS(COUNTIF($G40:N40, "&gt;1")&gt;6,AVERAGE(SMALL(($G40:N40),{1,2,3,4,5}))-$F$1,COUNTIF($G40:N40, "&gt;1")&gt;5,AVERAGE(SMALL(($G40:N40),{1,2,3,4}))-$F$1,COUNTIF($G40:N40, "&gt;1")&gt;3,AVERAGE(SMALL(($F40:N40),{1,2,3,4}))-$F$1,COUNTIF($G40:N40, "&gt;1")&gt;1,AVERAGE(SMALL(($E40:N40),{1,2,3,4}))-$F$1,COUNTIF($G40:N40, "&gt;0")=1,AVERAGE(SMALL(($E40:N40),{1,2,3}))-$F$1,COUNTIF($G40:N40, "=0")=0,AVERAGE(SMALL(($E40:N40),{1,2}))-$F$1)</f>
        <v>9.8000000000000043</v>
      </c>
      <c r="X40" s="139">
        <f t="shared" si="6"/>
        <v>5</v>
      </c>
      <c r="Y40" s="140">
        <v>2</v>
      </c>
    </row>
    <row r="41" spans="1:25" ht="15.75" x14ac:dyDescent="0.25">
      <c r="A41" s="46" t="s">
        <v>91</v>
      </c>
      <c r="B41" s="143" t="s">
        <v>209</v>
      </c>
      <c r="C41" s="135">
        <f>VLOOKUP($A41,'[1]2025 Sign Ups'!$B$2:$F$127,4,FALSE)</f>
        <v>7</v>
      </c>
      <c r="D41" s="135" t="str">
        <f>VLOOKUP($A41,'[1]2025 Sign Ups'!$B$2:$G$127,5,FALSE)</f>
        <v>R</v>
      </c>
      <c r="E41" s="136">
        <f>AVERAGE(G41:I41)</f>
        <v>45.5</v>
      </c>
      <c r="F41" s="136">
        <f t="shared" si="5"/>
        <v>45.5</v>
      </c>
      <c r="G41" s="137">
        <v>45</v>
      </c>
      <c r="H41" s="137" t="s">
        <v>238</v>
      </c>
      <c r="I41" s="137">
        <v>46</v>
      </c>
      <c r="J41" s="137">
        <v>48</v>
      </c>
      <c r="K41" s="137">
        <v>48</v>
      </c>
      <c r="L41" s="137">
        <v>41</v>
      </c>
      <c r="M41" s="137">
        <v>43</v>
      </c>
      <c r="N41" s="137" t="s">
        <v>238</v>
      </c>
      <c r="O41" s="136">
        <f>(G41-$F$1)*0.6</f>
        <v>5.7600000000000007</v>
      </c>
      <c r="P41" s="136" t="s">
        <v>217</v>
      </c>
      <c r="Q41" s="136">
        <f>(I41-$F$1)*0.6</f>
        <v>6.36</v>
      </c>
      <c r="R41" s="138">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S41" s="138">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T41" s="138">
        <f>_xlfn.IFS($X41&gt;6,AVERAGE(SMALL(($G41:$N41),{1,2,3,4,5}))-$F$1,$X41&gt;5,AVERAGE(SMALL(($G41:$N41),{1,2,3,4}))-$F$1,$X41&gt;3,AVERAGE(SMALL(($F41:$N41),{1,2,3,4}))-$F$1,$X41&gt;1,AVERAGE(SMALL(($E41:$N41),{1,2,3,4}))-$F$1,$X41=1,AVERAGE(SMALL(($E41:$N41),{1,2,3}))-$F$1,$X41=0,AVERAGE(SMALL(($E41:$N41),{1,2}))-$F$1)</f>
        <v>8.3500000000000014</v>
      </c>
      <c r="U41" s="138">
        <f>_xlfn.IFS(COUNTIF($G41:L41, "&gt;1")&gt;6,AVERAGE(SMALL(($G41:L41),{1,2,3,4,5}))-$F$1,COUNTIF($G41:L41, "&gt;1")&gt;5,AVERAGE(SMALL(($G41:L41),{1,2,3,4}))-$F$1,COUNTIF($G41:L41, "&gt;1")&gt;3,AVERAGE(SMALL(($F41:L41),{1,2,3,4}))-$F$1,COUNTIF($G41:L41, "&gt;1")&gt;1,AVERAGE(SMALL(($E41:L41),{1,2,3,4}))-$F$1,COUNTIF($G41:L41, "&gt;0")=1,AVERAGE(SMALL(($E41:L41),{1,2,3}))-$F$1,COUNTIF($G41:L41, "=0")=0,AVERAGE(SMALL(($E41:L41),{1,2}))-$F$1)</f>
        <v>8.9750000000000014</v>
      </c>
      <c r="V41" s="138">
        <f>_xlfn.IFS(COUNTIF($G41:M41, "&gt;1")&gt;6,AVERAGE(SMALL(($G41:M41),{1,2,3,4,5}))-$F$1,COUNTIF($G41:M41, "&gt;1")&gt;5,AVERAGE(SMALL(($G41:M41),{1,2,3,4}))-$F$1,COUNTIF($G41:M41, "&gt;1")&gt;3,AVERAGE(SMALL(($F41:M41),{1,2,3,4}))-$F$1,COUNTIF($G41:M41, "&gt;1")&gt;1,AVERAGE(SMALL(($E41:M41),{1,2,3,4}))-$F$1,COUNTIF($G41:M41, "&gt;0")=1,AVERAGE(SMALL(($E41:M41),{1,2,3}))-$F$1,COUNTIF($G41:M41, "=0")=0,AVERAGE(SMALL(($E41:M41),{1,2}))-$F$1)</f>
        <v>8.3500000000000014</v>
      </c>
      <c r="W41" s="138">
        <f>_xlfn.IFS(COUNTIF($G41:N41, "&gt;1")&gt;6,AVERAGE(SMALL(($G41:N41),{1,2,3,4,5}))-$F$1,COUNTIF($G41:N41, "&gt;1")&gt;5,AVERAGE(SMALL(($G41:N41),{1,2,3,4}))-$F$1,COUNTIF($G41:N41, "&gt;1")&gt;3,AVERAGE(SMALL(($F41:N41),{1,2,3,4}))-$F$1,COUNTIF($G41:N41, "&gt;1")&gt;1,AVERAGE(SMALL(($E41:N41),{1,2,3,4}))-$F$1,COUNTIF($G41:N41, "&gt;0")=1,AVERAGE(SMALL(($E41:N41),{1,2,3}))-$F$1,COUNTIF($G41:N41, "=0")=0,AVERAGE(SMALL(($E41:N41),{1,2}))-$F$1)</f>
        <v>8.3500000000000014</v>
      </c>
      <c r="X41" s="139">
        <f t="shared" si="6"/>
        <v>6</v>
      </c>
      <c r="Y41" s="140">
        <v>0</v>
      </c>
    </row>
    <row r="42" spans="1:25" ht="15.75" x14ac:dyDescent="0.25">
      <c r="A42" s="38" t="s">
        <v>104</v>
      </c>
      <c r="B42" s="135" t="str">
        <f>INDEX('[1]2025 Sign Ups'!$C$2:$C$103,MATCH(A42,'[1]2025 Sign Ups'!$B$2:$B$103,0))</f>
        <v>Y</v>
      </c>
      <c r="C42" s="135">
        <f>VLOOKUP($A42,'[1]2025 Sign Ups'!$B$2:$F$127,4,FALSE)</f>
        <v>6</v>
      </c>
      <c r="D42" s="135" t="str">
        <f>VLOOKUP($A42,'[1]2025 Sign Ups'!$B$2:$G$127,5,FALSE)</f>
        <v>R</v>
      </c>
      <c r="E42" s="136">
        <f>O42+35.4</f>
        <v>45.6</v>
      </c>
      <c r="F42" s="136">
        <f t="shared" si="5"/>
        <v>45.6</v>
      </c>
      <c r="G42" s="137" t="s">
        <v>238</v>
      </c>
      <c r="H42" s="137">
        <v>44</v>
      </c>
      <c r="I42" s="137" t="s">
        <v>238</v>
      </c>
      <c r="J42" s="137">
        <v>46</v>
      </c>
      <c r="K42" s="137">
        <v>44</v>
      </c>
      <c r="L42" s="137">
        <v>45</v>
      </c>
      <c r="M42" s="137" t="s">
        <v>238</v>
      </c>
      <c r="N42" s="137">
        <v>43</v>
      </c>
      <c r="O42" s="136">
        <f>VLOOKUP($A42,'[1]2025 Sign Ups'!$B$2:$K$104,3,FALSE)</f>
        <v>10.200000000000003</v>
      </c>
      <c r="P42" s="138">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Q42" s="138">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R42" s="138">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S42" s="138">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T42" s="138">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U42" s="138">
        <f>_xlfn.IFS(COUNTIF($G42:L42, "&gt;1")&gt;6,AVERAGE(SMALL(($G42:L42),{1,2,3,4,5}))-$F$1,COUNTIF($G42:L42, "&gt;1")&gt;5,AVERAGE(SMALL(($G42:L42),{1,2,3,4}))-$F$1,COUNTIF($G42:L42, "&gt;1")&gt;3,AVERAGE(SMALL(($F42:L42),{1,2,3,4}))-$F$1,COUNTIF($G42:L42, "&gt;1")&gt;1,AVERAGE(SMALL(($E42:L42),{1,2,3,4}))-$F$1,COUNTIF($G42:L42, "&gt;0")=1,AVERAGE(SMALL(($E42:L42),{1,2,3}))-$F$1,COUNTIF($G42:L42, "=0")=0,AVERAGE(SMALL(($E42:L42),{1,2}))-$F$1)</f>
        <v>9.25</v>
      </c>
      <c r="V42" s="138">
        <f>_xlfn.IFS(COUNTIF($G42:M42, "&gt;1")&gt;6,AVERAGE(SMALL(($G42:M42),{1,2,3,4,5}))-$F$1,COUNTIF($G42:M42, "&gt;1")&gt;5,AVERAGE(SMALL(($G42:M42),{1,2,3,4}))-$F$1,COUNTIF($G42:M42, "&gt;1")&gt;3,AVERAGE(SMALL(($F42:M42),{1,2,3,4}))-$F$1,COUNTIF($G42:M42, "&gt;1")&gt;1,AVERAGE(SMALL(($E42:M42),{1,2,3,4}))-$F$1,COUNTIF($G42:M42, "&gt;0")=1,AVERAGE(SMALL(($E42:M42),{1,2,3}))-$F$1,COUNTIF($G42:M42, "=0")=0,AVERAGE(SMALL(($E42:M42),{1,2}))-$F$1)</f>
        <v>9.25</v>
      </c>
      <c r="W42" s="138">
        <f>_xlfn.IFS(COUNTIF($G42:N42, "&gt;1")&gt;6,AVERAGE(SMALL(($G42:N42),{1,2,3,4,5}))-$F$1,COUNTIF($G42:N42, "&gt;1")&gt;5,AVERAGE(SMALL(($G42:N42),{1,2,3,4}))-$F$1,COUNTIF($G42:N42, "&gt;1")&gt;3,AVERAGE(SMALL(($F42:N42),{1,2,3,4}))-$F$1,COUNTIF($G42:N42, "&gt;1")&gt;1,AVERAGE(SMALL(($E42:N42),{1,2,3,4}))-$F$1,COUNTIF($G42:N42, "&gt;0")=1,AVERAGE(SMALL(($E42:N42),{1,2,3}))-$F$1,COUNTIF($G42:N42, "=0")=0,AVERAGE(SMALL(($E42:N42),{1,2}))-$F$1)</f>
        <v>8.6000000000000014</v>
      </c>
      <c r="X42" s="139">
        <f t="shared" si="6"/>
        <v>5</v>
      </c>
      <c r="Y42" s="140">
        <v>2</v>
      </c>
    </row>
    <row r="43" spans="1:25" ht="15.75" x14ac:dyDescent="0.25">
      <c r="A43" s="46" t="s">
        <v>113</v>
      </c>
      <c r="B43" s="135" t="str">
        <f>INDEX('[1]2025 Sign Ups'!$C$2:$C$103,MATCH(A43,'[1]2025 Sign Ups'!$B$2:$B$103,0))</f>
        <v>Y</v>
      </c>
      <c r="C43" s="135">
        <f>VLOOKUP($A43,'[1]2025 Sign Ups'!$B$2:$F$127,4,FALSE)</f>
        <v>3</v>
      </c>
      <c r="D43" s="135" t="str">
        <f>VLOOKUP($A43,'[1]2025 Sign Ups'!$B$2:$G$127,5,FALSE)</f>
        <v>R</v>
      </c>
      <c r="E43" s="136">
        <f>O43+35.4</f>
        <v>39.833333333333336</v>
      </c>
      <c r="F43" s="136">
        <f t="shared" si="5"/>
        <v>39.833333333333336</v>
      </c>
      <c r="G43" s="137">
        <v>41</v>
      </c>
      <c r="H43" s="137" t="s">
        <v>238</v>
      </c>
      <c r="I43" s="137">
        <v>39</v>
      </c>
      <c r="J43" s="137" t="s">
        <v>238</v>
      </c>
      <c r="K43" s="137">
        <v>41</v>
      </c>
      <c r="L43" s="137" t="s">
        <v>238</v>
      </c>
      <c r="M43" s="137" t="s">
        <v>238</v>
      </c>
      <c r="N43" s="137" t="s">
        <v>238</v>
      </c>
      <c r="O43" s="136">
        <f>VLOOKUP($A43,'[1]2025 Sign Ups'!$B$2:$K$104,3,FALSE)</f>
        <v>4.4333333333333371</v>
      </c>
      <c r="P43" s="138">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Q43" s="138">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R43" s="138">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S43" s="138">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T43" s="138">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U43" s="138">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V43" s="138">
        <f>_xlfn.IFS(COUNTIF($G43:M43, "&gt;1")&gt;6,AVERAGE(SMALL(($G43:M43),{1,2,3,4,5}))-$F$1,COUNTIF($G43:M43, "&gt;1")&gt;5,AVERAGE(SMALL(($G43:M43),{1,2,3,4}))-$F$1,COUNTIF($G43:M43, "&gt;1")&gt;3,AVERAGE(SMALL(($F43:M43),{1,2,3,4}))-$F$1,COUNTIF($G43:M43, "&gt;1")&gt;1,AVERAGE(SMALL(($E43:M43),{1,2,3,4}))-$F$1,COUNTIF($G43:M43, "&gt;0")=1,AVERAGE(SMALL(($E43:M43),{1,2,3}))-$F$1,COUNTIF($G43:M43, "=0")=0,AVERAGE(SMALL(($E43:M43),{1,2}))-$F$1)</f>
        <v>4.5166666666666728</v>
      </c>
      <c r="W43" s="138">
        <f>_xlfn.IFS(COUNTIF($G43:N43, "&gt;1")&gt;6,AVERAGE(SMALL(($G43:N43),{1,2,3,4,5}))-$F$1,COUNTIF($G43:N43, "&gt;1")&gt;5,AVERAGE(SMALL(($G43:N43),{1,2,3,4}))-$F$1,COUNTIF($G43:N43, "&gt;1")&gt;3,AVERAGE(SMALL(($F43:N43),{1,2,3,4}))-$F$1,COUNTIF($G43:N43, "&gt;1")&gt;1,AVERAGE(SMALL(($E43:N43),{1,2,3,4}))-$F$1,COUNTIF($G43:N43, "&gt;0")=1,AVERAGE(SMALL(($E43:N43),{1,2,3}))-$F$1,COUNTIF($G43:N43, "=0")=0,AVERAGE(SMALL(($E43:N43),{1,2}))-$F$1)</f>
        <v>4.5166666666666728</v>
      </c>
      <c r="X43" s="139">
        <f t="shared" si="6"/>
        <v>3</v>
      </c>
      <c r="Y43" s="140">
        <v>2</v>
      </c>
    </row>
    <row r="44" spans="1:25" ht="15.75" x14ac:dyDescent="0.25">
      <c r="A44" s="38" t="s">
        <v>44</v>
      </c>
      <c r="B44" s="135" t="str">
        <f>INDEX('[1]2025 Sign Ups'!$C$2:$C$103,MATCH(A44,'[1]2025 Sign Ups'!$B$2:$B$103,0))</f>
        <v>Y</v>
      </c>
      <c r="C44" s="135">
        <f>VLOOKUP($A44,'[1]2025 Sign Ups'!$B$2:$F$127,4,FALSE)</f>
        <v>10</v>
      </c>
      <c r="D44" s="135" t="str">
        <f>VLOOKUP($A44,'[1]2025 Sign Ups'!$B$2:$G$127,5,FALSE)</f>
        <v>R</v>
      </c>
      <c r="E44" s="136">
        <f>O44+35.4</f>
        <v>43.4</v>
      </c>
      <c r="F44" s="136">
        <f t="shared" si="5"/>
        <v>43.4</v>
      </c>
      <c r="G44" s="136" t="s">
        <v>238</v>
      </c>
      <c r="H44" s="136" t="s">
        <v>238</v>
      </c>
      <c r="I44" s="136" t="s">
        <v>238</v>
      </c>
      <c r="J44" s="136">
        <v>47</v>
      </c>
      <c r="K44" s="136">
        <v>47</v>
      </c>
      <c r="L44" s="136">
        <v>46</v>
      </c>
      <c r="M44" s="136">
        <v>41</v>
      </c>
      <c r="N44" s="136">
        <v>44</v>
      </c>
      <c r="O44" s="136">
        <f>VLOOKUP($A44,'[1]2025 Sign Ups'!$B$2:$K$104,3,FALSE)</f>
        <v>8</v>
      </c>
      <c r="P44" s="138">
        <f>_xlfn.IFS(COUNTIF($G44:G44, "&gt;1")&gt;6,AVERAGE(SMALL(($G44:G44),{1,2,3,4,5}))-$F$1,COUNTIF($G44:G44, "&gt;1")&gt;5,AVERAGE(SMALL(($G44:G44),{1,2,3,4}))-$F$1,COUNTIF($G44:G44, "&gt;1")&gt;3,AVERAGE(SMALL(($F44:G44),{1,2,3,4}))-$F$1,COUNTIF($G44:G44, "&gt;1")&gt;1,AVERAGE(SMALL(($E44:G44),{1,2,3,4}))-$F$1,COUNTIF($G44:G44, "&gt;0")=1,AVERAGE(SMALL(($E44:G44),{1,2,3}))-$F$1,COUNTIF($G44:G44, "=0")=0,AVERAGE(SMALL(($E44:G44),{1,2}))-$F$1)</f>
        <v>8</v>
      </c>
      <c r="Q44" s="138">
        <f>_xlfn.IFS(COUNTIF($G44:H44, "&gt;1")&gt;6,AVERAGE(SMALL(($G44:H44),{1,2,3,4,5}))-$F$1,COUNTIF($G44:H44, "&gt;1")&gt;5,AVERAGE(SMALL(($G44:H44),{1,2,3,4}))-$F$1,COUNTIF($G44:H44, "&gt;1")&gt;3,AVERAGE(SMALL(($F44:H44),{1,2,3,4}))-$F$1,COUNTIF($G44:H44, "&gt;1")&gt;1,AVERAGE(SMALL(($E44:H44),{1,2,3,4}))-$F$1,COUNTIF($G44:H44, "&gt;0")=1,AVERAGE(SMALL(($E44:H44),{1,2,3}))-$F$1,COUNTIF($G44:H44, "=0")=0,AVERAGE(SMALL(($E44:H44),{1,2}))-$F$1)</f>
        <v>8</v>
      </c>
      <c r="R44" s="138">
        <f>_xlfn.IFS(COUNTIF($G44:I44, "&gt;1")&gt;6,AVERAGE(SMALL(($G44:I44),{1,2,3,4,5}))-$F$1,COUNTIF($G44:I44, "&gt;1")&gt;5,AVERAGE(SMALL(($G44:I44),{1,2,3,4}))-$F$1,COUNTIF($G44:I44, "&gt;1")&gt;3,AVERAGE(SMALL(($F44:I44),{1,2,3,4}))-$F$1,COUNTIF($G44:I44, "&gt;1")&gt;1,AVERAGE(SMALL(($E44:I44),{1,2,3,4}))-$F$1,COUNTIF($G44:I44, "&gt;0")=1,AVERAGE(SMALL(($E44:I44),{1,2,3}))-$F$1,COUNTIF($G44:I44, "=0")=0,AVERAGE(SMALL(($E44:I44),{1,2}))-$F$1)</f>
        <v>8</v>
      </c>
      <c r="S44" s="138">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T44" s="138">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U44" s="138">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V44" s="138">
        <f>_xlfn.IFS(COUNTIF($G44:M44, "&gt;1")&gt;6,AVERAGE(SMALL(($G44:M44),{1,2,3,4,5}))-$F$1,COUNTIF($G44:M44, "&gt;1")&gt;5,AVERAGE(SMALL(($G44:M44),{1,2,3,4}))-$F$1,COUNTIF($G44:M44, "&gt;1")&gt;3,AVERAGE(SMALL(($F44:M44),{1,2,3,4}))-$F$1,COUNTIF($G44:M44, "&gt;1")&gt;1,AVERAGE(SMALL(($E44:M44),{1,2,3,4}))-$F$1,COUNTIF($G44:M44, "&gt;0")=1,AVERAGE(SMALL(($E44:M44),{1,2,3}))-$F$1,COUNTIF($G44:M44, "=0")=0,AVERAGE(SMALL(($E44:M44),{1,2}))-$F$1)</f>
        <v>8.9500000000000028</v>
      </c>
      <c r="W44" s="138">
        <f>_xlfn.IFS(COUNTIF($G44:N44, "&gt;1")&gt;6,AVERAGE(SMALL(($G44:N44),{1,2,3,4,5}))-$F$1,COUNTIF($G44:N44, "&gt;1")&gt;5,AVERAGE(SMALL(($G44:N44),{1,2,3,4}))-$F$1,COUNTIF($G44:N44, "&gt;1")&gt;3,AVERAGE(SMALL(($F44:N44),{1,2,3,4}))-$F$1,COUNTIF($G44:N44, "&gt;1")&gt;1,AVERAGE(SMALL(($E44:N44),{1,2,3,4}))-$F$1,COUNTIF($G44:N44, "&gt;0")=1,AVERAGE(SMALL(($E44:N44),{1,2,3}))-$F$1,COUNTIF($G44:N44, "=0")=0,AVERAGE(SMALL(($E44:N44),{1,2}))-$F$1)</f>
        <v>8.2000000000000028</v>
      </c>
      <c r="X44" s="139">
        <f t="shared" si="6"/>
        <v>5</v>
      </c>
      <c r="Y44" s="140">
        <v>2</v>
      </c>
    </row>
    <row r="45" spans="1:25" ht="15.75" x14ac:dyDescent="0.25">
      <c r="A45" s="46" t="s">
        <v>220</v>
      </c>
      <c r="B45" s="143" t="s">
        <v>209</v>
      </c>
      <c r="C45" s="135">
        <f>VLOOKUP($A45,'[1]2025 Sign Ups'!$B$2:$F$127,4,FALSE)</f>
        <v>9</v>
      </c>
      <c r="D45" s="135" t="str">
        <f>VLOOKUP($A45,'[1]2025 Sign Ups'!$B$2:$G$127,5,FALSE)</f>
        <v>R</v>
      </c>
      <c r="E45" s="136" t="str">
        <f>O45</f>
        <v>TBD</v>
      </c>
      <c r="F45" s="136" t="str">
        <f t="shared" si="5"/>
        <v>TBD</v>
      </c>
      <c r="G45" s="136" t="s">
        <v>238</v>
      </c>
      <c r="H45" s="137" t="s">
        <v>238</v>
      </c>
      <c r="I45" s="136" t="s">
        <v>238</v>
      </c>
      <c r="J45" s="136" t="s">
        <v>238</v>
      </c>
      <c r="K45" s="136" t="s">
        <v>238</v>
      </c>
      <c r="L45" s="136" t="s">
        <v>238</v>
      </c>
      <c r="M45" s="136" t="s">
        <v>238</v>
      </c>
      <c r="N45" s="136" t="e">
        <v>#N/A</v>
      </c>
      <c r="O45" s="136" t="s">
        <v>217</v>
      </c>
      <c r="P45" s="136" t="str">
        <f>O45</f>
        <v>TBD</v>
      </c>
      <c r="Q45" s="136" t="s">
        <v>217</v>
      </c>
      <c r="R45" s="136" t="s">
        <v>217</v>
      </c>
      <c r="S45" s="136" t="s">
        <v>217</v>
      </c>
      <c r="T45" s="136" t="s">
        <v>217</v>
      </c>
      <c r="U45" s="136" t="s">
        <v>217</v>
      </c>
      <c r="V45" s="136" t="s">
        <v>217</v>
      </c>
      <c r="W45" s="136" t="s">
        <v>217</v>
      </c>
      <c r="X45" s="139">
        <f t="shared" si="6"/>
        <v>0</v>
      </c>
      <c r="Y45" s="140">
        <v>0</v>
      </c>
    </row>
    <row r="46" spans="1:25" ht="15.75" x14ac:dyDescent="0.25">
      <c r="A46" s="38" t="s">
        <v>77</v>
      </c>
      <c r="B46" s="135" t="str">
        <f>INDEX('[1]2025 Sign Ups'!$C$2:$C$103,MATCH(A46,'[1]2025 Sign Ups'!$B$2:$B$103,0))</f>
        <v>Y</v>
      </c>
      <c r="C46" s="135">
        <f>VLOOKUP($A46,'[1]2025 Sign Ups'!$B$2:$F$127,4,FALSE)</f>
        <v>4</v>
      </c>
      <c r="D46" s="135" t="str">
        <f>VLOOKUP($A46,'[1]2025 Sign Ups'!$B$2:$G$127,5,FALSE)</f>
        <v>R</v>
      </c>
      <c r="E46" s="136">
        <f>O46+35.4</f>
        <v>36.333333333333336</v>
      </c>
      <c r="F46" s="136">
        <f t="shared" si="5"/>
        <v>36.333333333333336</v>
      </c>
      <c r="G46" s="137">
        <v>41</v>
      </c>
      <c r="H46" s="137">
        <v>35</v>
      </c>
      <c r="I46" s="137">
        <v>41</v>
      </c>
      <c r="J46" s="137">
        <v>36</v>
      </c>
      <c r="K46" s="137">
        <v>38</v>
      </c>
      <c r="L46" s="137">
        <v>39</v>
      </c>
      <c r="M46" s="137">
        <v>37</v>
      </c>
      <c r="N46" s="137">
        <v>37</v>
      </c>
      <c r="O46" s="136">
        <f>VLOOKUP($A46,'[1]2025 Sign Ups'!$B$2:$K$104,3,FALSE)</f>
        <v>0.93333333333333712</v>
      </c>
      <c r="P46" s="138">
        <f>_xlfn.IFS(COUNTIF($G46:G46, "&gt;6")&gt;6,AVERAGE(SMALL(($G46:G46),{1,2,3,4,5}))-$F$1,COUNTIF($G46:G46, "&gt;5")&gt;3,AVERAGE(SMALL(($G46:G46),{1,2,3,4}))-$F$1,COUNTIF($G46:G46, "&gt;3")&gt;3,AVERAGE(SMALL(($F46:G46),{1,2,3,4}))-$F$1,COUNTIF($G46:G46, "&gt;1")&gt;1,AVERAGE(SMALL(($E46:G46),{1,2,3,4}))-$F$1,COUNTIF($G46:G46, "&gt;0")=1,AVERAGE(SMALL(($E46:G46),{1,2,3}))-$F$1,COUNTIF($G46:G46, "=0")=0,AVERAGE(SMALL(($E46:G46),{1,2}))-$F$1)</f>
        <v>2.4888888888888943</v>
      </c>
      <c r="Q46" s="138">
        <f>_xlfn.IFS(COUNTIF($G46:H46, "&gt;1")&gt;6,AVERAGE(SMALL(($G46:H46),{1,2,3,4,5}))-$F$1,COUNTIF($G46:H46, "&gt;1")&gt;5,AVERAGE(SMALL(($G46:H46),{1,2,3,4}))-$F$1,COUNTIF($G46:H46, "&gt;1")&gt;3,AVERAGE(SMALL(($F46:H46),{1,2,3,4}))-$F$1,COUNTIF($G46:H46, "&gt;1")&gt;1,AVERAGE(SMALL(($E46:H46),{1,2,3,4}))-$F$1,COUNTIF($G46:H46, "&gt;0")=1,AVERAGE(SMALL(($E46:H46),{1,2,3}))-$F$1,COUNTIF($G46:H46, "=0")=0,AVERAGE(SMALL(($E46:H46),{1,2}))-$F$1)</f>
        <v>1.7666666666666728</v>
      </c>
      <c r="R46" s="138">
        <f>_xlfn.IFS(COUNTIF($G46:I46, "&gt;1")&gt;6,AVERAGE(SMALL(($G46:I46),{1,2,3,4,5}))-$F$1,COUNTIF($G46:I46, "&gt;1")&gt;5,AVERAGE(SMALL(($G46:I46),{1,2,3,4}))-$F$1,COUNTIF($G46:I46, "&gt;1")&gt;3,AVERAGE(SMALL(($F46:I46),{1,2,3,4}))-$F$1,COUNTIF($G46:I46, "&gt;1")&gt;1,AVERAGE(SMALL(($E46:I46),{1,2,3,4}))-$F$1,COUNTIF($G46:I46, "&gt;0")=1,AVERAGE(SMALL(($E46:I46),{1,2,3}))-$F$1,COUNTIF($G46:I46, "=0")=0,AVERAGE(SMALL(($E46:I46),{1,2}))-$F$1)</f>
        <v>1.7666666666666728</v>
      </c>
      <c r="S46" s="138">
        <f>_xlfn.IFS(COUNTIF($G46:J46, "&gt;1")&gt;6,AVERAGE(SMALL(($G46:J46),{1,2,3,4,5}))-$F$1,COUNTIF($G46:J46, "&gt;1")&gt;5,AVERAGE(SMALL(($G46:J46),{1,2,3,4}))-$F$1,COUNTIF($G46:J46, "&gt;1")&gt;3,AVERAGE(SMALL(($F46:J46),{1,2,3,4}))-$F$1,COUNTIF($G46:J46, "&gt;1")&gt;1,AVERAGE(SMALL(($E46:J46),{1,2,3,4}))-$F$1,COUNTIF($G46:J46, "&gt;0")=1,AVERAGE(SMALL(($E46:J46),{1,2,3}))-$F$1,COUNTIF($G46:J46, "=0")=0,AVERAGE(SMALL(($E46:J46),{1,2}))-$F$1)</f>
        <v>1.6833333333333371</v>
      </c>
      <c r="T46" s="138">
        <f>_xlfn.IFS(COUNTIF($G46:K46, "&gt;1")&gt;6,AVERAGE(SMALL(($G46:K46),{1,2,3,4,5}))-$F$1,COUNTIF($G46:K46, "&gt;1")&gt;5,AVERAGE(SMALL(($G46:K46),{1,2,3,4}))-$F$1,COUNTIF($G46:K46, "&gt;1")&gt;3,AVERAGE(SMALL(($F46:K46),{1,2,3,4}))-$F$1,COUNTIF($G46:K46, "&gt;1")&gt;1,AVERAGE(SMALL(($E46:K46),{1,2,3,4}))-$F$1,COUNTIF($G46:K46, "&gt;0")=1,AVERAGE(SMALL(($E46:K46),{1,2,3}))-$F$1,COUNTIF($G46:K46, "=0")=0,AVERAGE(SMALL(($E46:K46),{1,2}))-$F$1)</f>
        <v>0.93333333333333712</v>
      </c>
      <c r="U46" s="138">
        <f>_xlfn.IFS(COUNTIF($G46:L46, "&gt;1")&gt;6,AVERAGE(SMALL(($G46:L46),{1,2,3,4,5}))-$F$1,COUNTIF($G46:L46, "&gt;1")&gt;5,AVERAGE(SMALL(($G46:L46),{1,2,3,4}))-$F$1,COUNTIF($G46:L46, "&gt;1")&gt;3,AVERAGE(SMALL(($F46:L46),{1,2,3,4}))-$F$1,COUNTIF($G46:L46, "&gt;1")&gt;1,AVERAGE(SMALL(($E46:L46),{1,2,3,4}))-$F$1,COUNTIF($G46:L46, "&gt;0")=1,AVERAGE(SMALL(($E46:L46),{1,2,3}))-$F$1,COUNTIF($G46:L46, "=0")=0,AVERAGE(SMALL(($E46:L46),{1,2}))-$F$1)</f>
        <v>1.6000000000000014</v>
      </c>
      <c r="V46" s="138">
        <f>_xlfn.IFS(COUNTIF($G46:M46, "&gt;1")&gt;6,AVERAGE(SMALL(($G46:M46),{1,2,3,4,5}))-$F$1,COUNTIF($G46:M46, "&gt;1")&gt;5,AVERAGE(SMALL(($G46:M46),{1,2,3,4}))-$F$1,COUNTIF($G46:M46, "&gt;1")&gt;3,AVERAGE(SMALL(($F46:M46),{1,2,3,4}))-$F$1,COUNTIF($G46:M46, "&gt;1")&gt;1,AVERAGE(SMALL(($E46:M46),{1,2,3,4}))-$F$1,COUNTIF($G46:M46, "&gt;0")=1,AVERAGE(SMALL(($E46:M46),{1,2,3}))-$F$1,COUNTIF($G46:M46, "=0")=0,AVERAGE(SMALL(($E46:M46),{1,2}))-$F$1)</f>
        <v>1.6000000000000014</v>
      </c>
      <c r="W46" s="138">
        <f>_xlfn.IFS(COUNTIF($G46:N46, "&gt;1")&gt;6,AVERAGE(SMALL(($G46:N46),{1,2,3,4,5}))-$F$1,COUNTIF($G46:N46, "&gt;1")&gt;5,AVERAGE(SMALL(($G46:N46),{1,2,3,4}))-$F$1,COUNTIF($G46:N46, "&gt;1")&gt;3,AVERAGE(SMALL(($F46:N46),{1,2,3,4}))-$F$1,COUNTIF($G46:N46, "&gt;1")&gt;1,AVERAGE(SMALL(($E46:N46),{1,2,3,4}))-$F$1,COUNTIF($G46:N46, "&gt;0")=1,AVERAGE(SMALL(($E46:N46),{1,2,3}))-$F$1,COUNTIF($G46:N46, "=0")=0,AVERAGE(SMALL(($E46:N46),{1,2}))-$F$1)</f>
        <v>1.2000000000000028</v>
      </c>
      <c r="X46" s="139">
        <f t="shared" si="6"/>
        <v>8</v>
      </c>
      <c r="Y46" s="140">
        <v>2</v>
      </c>
    </row>
    <row r="47" spans="1:25" ht="15.75" x14ac:dyDescent="0.25">
      <c r="A47" s="38" t="s">
        <v>40</v>
      </c>
      <c r="B47" s="135" t="str">
        <f>INDEX('[1]2025 Sign Ups'!$C$2:$C$103,MATCH(A47,'[1]2025 Sign Ups'!$B$2:$B$103,0))</f>
        <v>Y</v>
      </c>
      <c r="C47" s="135">
        <f>VLOOKUP($A47,'[1]2025 Sign Ups'!$B$2:$F$127,4,FALSE)</f>
        <v>1</v>
      </c>
      <c r="D47" s="135" t="str">
        <f>VLOOKUP($A47,'[1]2025 Sign Ups'!$B$2:$G$127,5,FALSE)</f>
        <v>R</v>
      </c>
      <c r="E47" s="136">
        <f>O47+35.4</f>
        <v>40.200000000000003</v>
      </c>
      <c r="F47" s="136">
        <f t="shared" si="5"/>
        <v>40.200000000000003</v>
      </c>
      <c r="G47" s="137">
        <v>43</v>
      </c>
      <c r="H47" s="137">
        <v>42</v>
      </c>
      <c r="I47" s="137">
        <v>42</v>
      </c>
      <c r="J47" s="137">
        <v>46</v>
      </c>
      <c r="K47" s="137">
        <v>40</v>
      </c>
      <c r="L47" s="137">
        <v>51</v>
      </c>
      <c r="M47" s="137">
        <v>44</v>
      </c>
      <c r="N47" s="137">
        <v>44</v>
      </c>
      <c r="O47" s="136">
        <f>VLOOKUP($A47,'[1]2025 Sign Ups'!$B$2:$K$104,3,FALSE)</f>
        <v>4.8000000000000043</v>
      </c>
      <c r="P47" s="138">
        <f>_xlfn.IFS(COUNTIF($G47:G47, "&gt;6")&gt;6,AVERAGE(SMALL(($G47:G47),{1,2,3,4,5}))-$F$1,COUNTIF($G47:G47, "&gt;5")&gt;3,AVERAGE(SMALL(($G47:G47),{1,2,3,4}))-$F$1,COUNTIF($G47:G47, "&gt;3")&gt;3,AVERAGE(SMALL(($F47:G47),{1,2,3,4}))-$F$1,COUNTIF($G47:G47, "&gt;1")&gt;1,AVERAGE(SMALL(($E47:G47),{1,2,3,4}))-$F$1,COUNTIF($G47:G47, "&gt;0")=1,AVERAGE(SMALL(($E47:G47),{1,2,3}))-$F$1,COUNTIF($G47:G47, "=0")=0,AVERAGE(SMALL(($E47:G47),{1,2}))-$F$1)</f>
        <v>5.7333333333333343</v>
      </c>
      <c r="Q47" s="138">
        <f>_xlfn.IFS(COUNTIF($G47:H47, "&gt;1")&gt;6,AVERAGE(SMALL(($G47:H47),{1,2,3,4,5}))-$F$1,COUNTIF($G47:H47, "&gt;1")&gt;5,AVERAGE(SMALL(($G47:H47),{1,2,3,4}))-$F$1,COUNTIF($G47:H47, "&gt;1")&gt;3,AVERAGE(SMALL(($F47:H47),{1,2,3,4}))-$F$1,COUNTIF($G47:H47, "&gt;1")&gt;1,AVERAGE(SMALL(($E47:H47),{1,2,3,4}))-$F$1,COUNTIF($G47:H47, "&gt;0")=1,AVERAGE(SMALL(($E47:H47),{1,2,3}))-$F$1,COUNTIF($G47:H47, "=0")=0,AVERAGE(SMALL(($E47:H47),{1,2}))-$F$1)</f>
        <v>5.9500000000000028</v>
      </c>
      <c r="R47" s="138">
        <f>_xlfn.IFS(COUNTIF($G47:I47, "&gt;1")&gt;6,AVERAGE(SMALL(($G47:I47),{1,2,3,4,5}))-$F$1,COUNTIF($G47:I47, "&gt;1")&gt;5,AVERAGE(SMALL(($G47:I47),{1,2,3,4}))-$F$1,COUNTIF($G47:I47, "&gt;1")&gt;3,AVERAGE(SMALL(($F47:I47),{1,2,3,4}))-$F$1,COUNTIF($G47:I47, "&gt;1")&gt;1,AVERAGE(SMALL(($E47:I47),{1,2,3,4}))-$F$1,COUNTIF($G47:I47, "&gt;0")=1,AVERAGE(SMALL(($E47:I47),{1,2,3}))-$F$1,COUNTIF($G47:I47, "=0")=0,AVERAGE(SMALL(($E47:I47),{1,2}))-$F$1)</f>
        <v>5.7000000000000028</v>
      </c>
      <c r="S47" s="138">
        <f>_xlfn.IFS(COUNTIF($G47:J47, "&gt;1")&gt;6,AVERAGE(SMALL(($G47:J47),{1,2,3,4,5}))-$F$1,COUNTIF($G47:J47, "&gt;1")&gt;5,AVERAGE(SMALL(($G47:J47),{1,2,3,4}))-$F$1,COUNTIF($G47:J47, "&gt;1")&gt;3,AVERAGE(SMALL(($F47:J47),{1,2,3,4}))-$F$1,COUNTIF($G47:J47, "&gt;1")&gt;1,AVERAGE(SMALL(($E47:J47),{1,2,3,4}))-$F$1,COUNTIF($G47:J47, "&gt;0")=1,AVERAGE(SMALL(($E47:J47),{1,2,3}))-$F$1,COUNTIF($G47:J47, "=0")=0,AVERAGE(SMALL(($E47:J47),{1,2}))-$F$1)</f>
        <v>6.3999999999999986</v>
      </c>
      <c r="T47" s="138">
        <f>_xlfn.IFS(COUNTIF($G47:K47, "&gt;1")&gt;6,AVERAGE(SMALL(($G47:K47),{1,2,3,4,5}))-$F$1,COUNTIF($G47:K47, "&gt;1")&gt;5,AVERAGE(SMALL(($G47:K47),{1,2,3,4}))-$F$1,COUNTIF($G47:K47, "&gt;1")&gt;3,AVERAGE(SMALL(($F47:K47),{1,2,3,4}))-$F$1,COUNTIF($G47:K47, "&gt;1")&gt;1,AVERAGE(SMALL(($E47:K47),{1,2,3,4}))-$F$1,COUNTIF($G47:K47, "&gt;0")=1,AVERAGE(SMALL(($E47:K47),{1,2,3}))-$F$1,COUNTIF($G47:K47, "=0")=0,AVERAGE(SMALL(($E47:K47),{1,2}))-$F$1)</f>
        <v>5.6499999999999986</v>
      </c>
      <c r="U47" s="138">
        <f>_xlfn.IFS(COUNTIF($G47:L47, "&gt;1")&gt;6,AVERAGE(SMALL(($G47:L47),{1,2,3,4,5}))-$F$1,COUNTIF($G47:L47, "&gt;1")&gt;5,AVERAGE(SMALL(($G47:L47),{1,2,3,4}))-$F$1,COUNTIF($G47:L47, "&gt;1")&gt;3,AVERAGE(SMALL(($F47:L47),{1,2,3,4}))-$F$1,COUNTIF($G47:L47, "&gt;1")&gt;1,AVERAGE(SMALL(($E47:L47),{1,2,3,4}))-$F$1,COUNTIF($G47:L47, "&gt;0")=1,AVERAGE(SMALL(($E47:L47),{1,2,3}))-$F$1,COUNTIF($G47:L47, "=0")=0,AVERAGE(SMALL(($E47:L47),{1,2}))-$F$1)</f>
        <v>6.3500000000000014</v>
      </c>
      <c r="V47" s="138">
        <f>_xlfn.IFS(COUNTIF($G47:M47, "&gt;1")&gt;6,AVERAGE(SMALL(($G47:M47),{1,2,3,4,5}))-$F$1,COUNTIF($G47:M47, "&gt;1")&gt;5,AVERAGE(SMALL(($G47:M47),{1,2,3,4}))-$F$1,COUNTIF($G47:M47, "&gt;1")&gt;3,AVERAGE(SMALL(($F47:M47),{1,2,3,4}))-$F$1,COUNTIF($G47:M47, "&gt;1")&gt;1,AVERAGE(SMALL(($E47:M47),{1,2,3,4}))-$F$1,COUNTIF($G47:M47, "&gt;0")=1,AVERAGE(SMALL(($E47:M47),{1,2,3}))-$F$1,COUNTIF($G47:M47, "=0")=0,AVERAGE(SMALL(($E47:M47),{1,2}))-$F$1)</f>
        <v>6.8000000000000043</v>
      </c>
      <c r="W47" s="138">
        <f>_xlfn.IFS(COUNTIF($G47:N47, "&gt;1")&gt;6,AVERAGE(SMALL(($G47:N47),{1,2,3,4,5}))-$F$1,COUNTIF($G47:N47, "&gt;1")&gt;5,AVERAGE(SMALL(($G47:N47),{1,2,3,4}))-$F$1,COUNTIF($G47:N47, "&gt;1")&gt;3,AVERAGE(SMALL(($F47:N47),{1,2,3,4}))-$F$1,COUNTIF($G47:N47, "&gt;1")&gt;1,AVERAGE(SMALL(($E47:N47),{1,2,3,4}))-$F$1,COUNTIF($G47:N47, "&gt;0")=1,AVERAGE(SMALL(($E47:N47),{1,2,3}))-$F$1,COUNTIF($G47:N47, "=0")=0,AVERAGE(SMALL(($E47:N47),{1,2}))-$F$1)</f>
        <v>6.8000000000000043</v>
      </c>
      <c r="X47" s="139">
        <f t="shared" si="6"/>
        <v>8</v>
      </c>
      <c r="Y47" s="140">
        <v>2</v>
      </c>
    </row>
    <row r="48" spans="1:25" ht="15.75" x14ac:dyDescent="0.25">
      <c r="A48" s="38" t="s">
        <v>116</v>
      </c>
      <c r="B48" s="135" t="str">
        <f>INDEX('[1]2025 Sign Ups'!$C$2:$C$103,MATCH(A48,'[1]2025 Sign Ups'!$B$2:$B$103,0))</f>
        <v>Y</v>
      </c>
      <c r="C48" s="135">
        <f>VLOOKUP($A48,'[1]2025 Sign Ups'!$B$2:$F$127,4,FALSE)</f>
        <v>8</v>
      </c>
      <c r="D48" s="135" t="str">
        <f>VLOOKUP($A48,'[1]2025 Sign Ups'!$B$2:$G$127,5,FALSE)</f>
        <v>R</v>
      </c>
      <c r="E48" s="136">
        <f>O48+35.4</f>
        <v>41.333333333333336</v>
      </c>
      <c r="F48" s="136">
        <f t="shared" si="5"/>
        <v>41.333333333333336</v>
      </c>
      <c r="G48" s="137" t="s">
        <v>238</v>
      </c>
      <c r="H48" s="137" t="s">
        <v>238</v>
      </c>
      <c r="I48" s="137" t="s">
        <v>238</v>
      </c>
      <c r="J48" s="137" t="s">
        <v>238</v>
      </c>
      <c r="K48" s="137">
        <v>42</v>
      </c>
      <c r="L48" s="137" t="s">
        <v>238</v>
      </c>
      <c r="M48" s="137" t="s">
        <v>238</v>
      </c>
      <c r="N48" s="137" t="s">
        <v>238</v>
      </c>
      <c r="O48" s="136">
        <f>VLOOKUP($A48,'[1]2025 Sign Ups'!$B$2:$K$104,3,FALSE)</f>
        <v>5.9333333333333371</v>
      </c>
      <c r="P48" s="138">
        <f>_xlfn.IFS(COUNTIF($G48:G48, "&gt;1")&gt;6,AVERAGE(SMALL(($G48:G48),{1,2,3,4,5}))-$F$1,COUNTIF($G48:G48, "&gt;1")&gt;5,AVERAGE(SMALL(($G48:G48),{1,2,3,4}))-$F$1,COUNTIF($G48:G48, "&gt;1")&gt;3,AVERAGE(SMALL(($F48:G48),{1,2,3,4}))-$F$1,COUNTIF($G48:G48, "&gt;1")&gt;1,AVERAGE(SMALL(($E48:G48),{1,2,3,4}))-$F$1,COUNTIF($G48:G48, "&gt;0")=1,AVERAGE(SMALL(($E48:G48),{1,2,3}))-$F$1,COUNTIF($G48:G48, "=0")=0,AVERAGE(SMALL(($E48:G48),{1,2}))-$F$1)</f>
        <v>5.9333333333333371</v>
      </c>
      <c r="Q48" s="138">
        <f>_xlfn.IFS(COUNTIF($G48:H48, "&gt;1")&gt;6,AVERAGE(SMALL(($G48:H48),{1,2,3,4,5}))-$F$1,COUNTIF($G48:H48, "&gt;1")&gt;5,AVERAGE(SMALL(($G48:H48),{1,2,3,4}))-$F$1,COUNTIF($G48:H48, "&gt;1")&gt;3,AVERAGE(SMALL(($F48:H48),{1,2,3,4}))-$F$1,COUNTIF($G48:H48, "&gt;1")&gt;1,AVERAGE(SMALL(($E48:H48),{1,2,3,4}))-$F$1,COUNTIF($G48:H48, "&gt;0")=1,AVERAGE(SMALL(($E48:H48),{1,2,3}))-$F$1,COUNTIF($G48:H48, "=0")=0,AVERAGE(SMALL(($E48:H48),{1,2}))-$F$1)</f>
        <v>5.9333333333333371</v>
      </c>
      <c r="R48" s="138">
        <f>_xlfn.IFS(COUNTIF($G48:I48, "&gt;1")&gt;6,AVERAGE(SMALL(($G48:I48),{1,2,3,4,5}))-$F$1,COUNTIF($G48:I48, "&gt;1")&gt;5,AVERAGE(SMALL(($G48:I48),{1,2,3,4}))-$F$1,COUNTIF($G48:I48, "&gt;1")&gt;3,AVERAGE(SMALL(($F48:I48),{1,2,3,4}))-$F$1,COUNTIF($G48:I48, "&gt;1")&gt;1,AVERAGE(SMALL(($E48:I48),{1,2,3,4}))-$F$1,COUNTIF($G48:I48, "&gt;0")=1,AVERAGE(SMALL(($E48:I48),{1,2,3}))-$F$1,COUNTIF($G48:I48, "=0")=0,AVERAGE(SMALL(($E48:I48),{1,2}))-$F$1)</f>
        <v>5.9333333333333371</v>
      </c>
      <c r="S48" s="138">
        <f>_xlfn.IFS(COUNTIF($G48:J48, "&gt;1")&gt;6,AVERAGE(SMALL(($G48:J48),{1,2,3,4,5}))-$F$1,COUNTIF($G48:J48, "&gt;1")&gt;5,AVERAGE(SMALL(($G48:J48),{1,2,3,4}))-$F$1,COUNTIF($G48:J48, "&gt;1")&gt;3,AVERAGE(SMALL(($F48:J48),{1,2,3,4}))-$F$1,COUNTIF($G48:J48, "&gt;1")&gt;1,AVERAGE(SMALL(($E48:J48),{1,2,3,4}))-$F$1,COUNTIF($G48:J48, "&gt;0")=1,AVERAGE(SMALL(($E48:J48),{1,2,3}))-$F$1,COUNTIF($G48:J48, "=0")=0,AVERAGE(SMALL(($E48:J48),{1,2}))-$F$1)</f>
        <v>5.9333333333333371</v>
      </c>
      <c r="T48" s="138">
        <f>_xlfn.IFS(COUNTIF($G48:K48, "&gt;1")&gt;6,AVERAGE(SMALL(($G48:K48),{1,2,3,4,5}))-$F$1,COUNTIF($G48:K48, "&gt;1")&gt;5,AVERAGE(SMALL(($G48:K48),{1,2,3,4}))-$F$1,COUNTIF($G48:K48, "&gt;1")&gt;3,AVERAGE(SMALL(($F48:K48),{1,2,3,4}))-$F$1,COUNTIF($G48:K48, "&gt;1")&gt;1,AVERAGE(SMALL(($E48:K48),{1,2,3,4}))-$F$1,COUNTIF($G48:K48, "&gt;0")=1,AVERAGE(SMALL(($E48:K48),{1,2,3}))-$F$1,COUNTIF($G48:K48, "=0")=0,AVERAGE(SMALL(($E48:K48),{1,2}))-$F$1)</f>
        <v>6.1555555555555586</v>
      </c>
      <c r="U48" s="138">
        <f>_xlfn.IFS(COUNTIF($G48:L48, "&gt;1")&gt;6,AVERAGE(SMALL(($G48:L48),{1,2,3,4,5}))-$F$1,COUNTIF($G48:L48, "&gt;1")&gt;5,AVERAGE(SMALL(($G48:L48),{1,2,3,4}))-$F$1,COUNTIF($G48:L48, "&gt;1")&gt;3,AVERAGE(SMALL(($F48:L48),{1,2,3,4}))-$F$1,COUNTIF($G48:L48, "&gt;1")&gt;1,AVERAGE(SMALL(($E48:L48),{1,2,3,4}))-$F$1,COUNTIF($G48:L48, "&gt;0")=1,AVERAGE(SMALL(($E48:L48),{1,2,3}))-$F$1,COUNTIF($G48:L48, "=0")=0,AVERAGE(SMALL(($E48:L48),{1,2}))-$F$1)</f>
        <v>6.1555555555555586</v>
      </c>
      <c r="V48" s="138">
        <f>_xlfn.IFS(COUNTIF($G48:M48, "&gt;1")&gt;6,AVERAGE(SMALL(($G48:M48),{1,2,3,4,5}))-$F$1,COUNTIF($G48:M48, "&gt;1")&gt;5,AVERAGE(SMALL(($G48:M48),{1,2,3,4}))-$F$1,COUNTIF($G48:M48, "&gt;1")&gt;3,AVERAGE(SMALL(($F48:M48),{1,2,3,4}))-$F$1,COUNTIF($G48:M48, "&gt;1")&gt;1,AVERAGE(SMALL(($E48:M48),{1,2,3,4}))-$F$1,COUNTIF($G48:M48, "&gt;0")=1,AVERAGE(SMALL(($E48:M48),{1,2,3}))-$F$1,COUNTIF($G48:M48, "=0")=0,AVERAGE(SMALL(($E48:M48),{1,2}))-$F$1)</f>
        <v>6.1555555555555586</v>
      </c>
      <c r="W48" s="138">
        <f>_xlfn.IFS(COUNTIF($G48:N48, "&gt;1")&gt;6,AVERAGE(SMALL(($G48:N48),{1,2,3,4,5}))-$F$1,COUNTIF($G48:N48, "&gt;1")&gt;5,AVERAGE(SMALL(($G48:N48),{1,2,3,4}))-$F$1,COUNTIF($G48:N48, "&gt;1")&gt;3,AVERAGE(SMALL(($F48:N48),{1,2,3,4}))-$F$1,COUNTIF($G48:N48, "&gt;1")&gt;1,AVERAGE(SMALL(($E48:N48),{1,2,3,4}))-$F$1,COUNTIF($G48:N48, "&gt;0")=1,AVERAGE(SMALL(($E48:N48),{1,2,3}))-$F$1,COUNTIF($G48:N48, "=0")=0,AVERAGE(SMALL(($E48:N48),{1,2}))-$F$1)</f>
        <v>6.1555555555555586</v>
      </c>
      <c r="X48" s="139">
        <f t="shared" si="6"/>
        <v>1</v>
      </c>
      <c r="Y48" s="140">
        <v>2</v>
      </c>
    </row>
    <row r="49" spans="1:26" ht="15.75" x14ac:dyDescent="0.25">
      <c r="A49" s="46" t="s">
        <v>52</v>
      </c>
      <c r="B49" s="143" t="s">
        <v>209</v>
      </c>
      <c r="C49" s="135">
        <f>VLOOKUP($A49,'[1]2025 Sign Ups'!$B$2:$F$127,4,FALSE)</f>
        <v>10</v>
      </c>
      <c r="D49" s="135" t="str">
        <f>VLOOKUP($A49,'[1]2025 Sign Ups'!$B$2:$G$127,5,FALSE)</f>
        <v>R</v>
      </c>
      <c r="E49" s="136">
        <f>AVERAGE(G49:I49)</f>
        <v>47.5</v>
      </c>
      <c r="F49" s="136">
        <f t="shared" si="5"/>
        <v>47.5</v>
      </c>
      <c r="G49" s="137" t="s">
        <v>238</v>
      </c>
      <c r="H49" s="137">
        <v>49</v>
      </c>
      <c r="I49" s="137">
        <v>46</v>
      </c>
      <c r="J49" s="137">
        <v>50</v>
      </c>
      <c r="K49" s="137">
        <v>51</v>
      </c>
      <c r="L49" s="137">
        <v>49</v>
      </c>
      <c r="M49" s="137">
        <v>45</v>
      </c>
      <c r="N49" s="137">
        <v>49</v>
      </c>
      <c r="O49" s="136" t="s">
        <v>217</v>
      </c>
      <c r="P49" s="136">
        <f>(H49-$F$1)*0.7</f>
        <v>9.52</v>
      </c>
      <c r="Q49" s="136">
        <f>(I49-$F$1)*0.6</f>
        <v>6.36</v>
      </c>
      <c r="R49" s="138">
        <f>_xlfn.IFS(COUNTIF($G49:I49, "&gt;1")&gt;6,AVERAGE(SMALL(($G49:I49),{1,2,3,4,5}))-$F$1,COUNTIF($G49:I49, "&gt;1")&gt;5,AVERAGE(SMALL(($G49:I49),{1,2,3,4}))-$F$1,COUNTIF($G49:I49, "&gt;1")&gt;3,AVERAGE(SMALL(($F49:I49),{1,2,3,4}))-$F$1,COUNTIF($G49:I49, "&gt;1")&gt;1,AVERAGE(SMALL(($E49:I49),{1,2,3,4}))-$F$1,COUNTIF($G49:I49, "&gt;0")=1,AVERAGE(SMALL(($E49:I49),{1,2,3}))-$F$1,COUNTIF($G49:I49, "=0")=0,AVERAGE(SMALL(($E49:I49),{1,2}))-$F$1)</f>
        <v>12.100000000000001</v>
      </c>
      <c r="S49" s="138">
        <f>_xlfn.IFS(COUNTIF($G49:J49, "&gt;1")&gt;6,AVERAGE(SMALL(($G49:J49),{1,2,3,4,5}))-$F$1,COUNTIF($G49:J49, "&gt;1")&gt;5,AVERAGE(SMALL(($G49:J49),{1,2,3,4}))-$F$1,COUNTIF($G49:J49, "&gt;1")&gt;3,AVERAGE(SMALL(($F49:J49),{1,2,3,4}))-$F$1,COUNTIF($G49:J49, "&gt;1")&gt;1,AVERAGE(SMALL(($E49:J49),{1,2,3,4}))-$F$1,COUNTIF($G49:J49, "&gt;0")=1,AVERAGE(SMALL(($E49:J49),{1,2,3}))-$F$1,COUNTIF($G49:J49, "=0")=0,AVERAGE(SMALL(($E49:J49),{1,2}))-$F$1)</f>
        <v>12.100000000000001</v>
      </c>
      <c r="T49" s="138">
        <f>_xlfn.IFS($X49&gt;6,AVERAGE(SMALL(($G49:$N49),{1,2,3,4,5}))-$F$1,$X49&gt;5,AVERAGE(SMALL(($G49:$N49),{1,2,3,4}))-$F$1,$X49&gt;3,AVERAGE(SMALL(($F49:$N49),{1,2,3,4}))-$F$1,$X49&gt;1,AVERAGE(SMALL(($E49:$N49),{1,2,3,4}))-$F$1,$X49=1,AVERAGE(SMALL(($E49:$N49),{1,2,3}))-$F$1,$X49=0,AVERAGE(SMALL(($E49:$N49),{1,2}))-$F$1)</f>
        <v>12.200000000000003</v>
      </c>
      <c r="U49" s="138">
        <f>_xlfn.IFS(COUNTIF($G49:L49, "&gt;1")&gt;6,AVERAGE(SMALL(($G49:L49),{1,2,3,4,5}))-$F$1,COUNTIF($G49:L49, "&gt;1")&gt;5,AVERAGE(SMALL(($G49:L49),{1,2,3,4}))-$F$1,COUNTIF($G49:L49, "&gt;1")&gt;3,AVERAGE(SMALL(($F49:L49),{1,2,3,4}))-$F$1,COUNTIF($G49:L49, "&gt;1")&gt;1,AVERAGE(SMALL(($E49:L49),{1,2,3,4}))-$F$1,COUNTIF($G49:L49, "&gt;0")=1,AVERAGE(SMALL(($E49:L49),{1,2,3}))-$F$1,COUNTIF($G49:L49, "=0")=0,AVERAGE(SMALL(($E49:L49),{1,2}))-$F$1)</f>
        <v>12.475000000000001</v>
      </c>
      <c r="V49" s="138">
        <f>_xlfn.IFS(COUNTIF($G49:M49, "&gt;1")&gt;6,AVERAGE(SMALL(($G49:M49),{1,2,3,4,5}))-$F$1,COUNTIF($G49:M49, "&gt;1")&gt;5,AVERAGE(SMALL(($G49:M49),{1,2,3,4}))-$F$1,COUNTIF($G49:M49, "&gt;1")&gt;3,AVERAGE(SMALL(($F49:M49),{1,2,3,4}))-$F$1,COUNTIF($G49:M49, "&gt;1")&gt;1,AVERAGE(SMALL(($E49:M49),{1,2,3,4}))-$F$1,COUNTIF($G49:M49, "&gt;0")=1,AVERAGE(SMALL(($E49:M49),{1,2,3}))-$F$1,COUNTIF($G49:M49, "=0")=0,AVERAGE(SMALL(($E49:M49),{1,2}))-$F$1)</f>
        <v>11.850000000000001</v>
      </c>
      <c r="W49" s="138">
        <f>_xlfn.IFS(COUNTIF($G49:N49, "&gt;1")&gt;6,AVERAGE(SMALL(($G49:N49),{1,2,3,4,5}))-$F$1,COUNTIF($G49:N49, "&gt;1")&gt;5,AVERAGE(SMALL(($G49:N49),{1,2,3,4}))-$F$1,COUNTIF($G49:N49, "&gt;1")&gt;3,AVERAGE(SMALL(($F49:N49),{1,2,3,4}))-$F$1,COUNTIF($G49:N49, "&gt;1")&gt;1,AVERAGE(SMALL(($E49:N49),{1,2,3,4}))-$F$1,COUNTIF($G49:N49, "&gt;0")=1,AVERAGE(SMALL(($E49:N49),{1,2,3}))-$F$1,COUNTIF($G49:N49, "=0")=0,AVERAGE(SMALL(($E49:N49),{1,2}))-$F$1)</f>
        <v>12.200000000000003</v>
      </c>
      <c r="X49" s="139">
        <f t="shared" si="6"/>
        <v>7</v>
      </c>
      <c r="Y49" s="140">
        <v>0</v>
      </c>
    </row>
    <row r="50" spans="1:26" ht="15.75" x14ac:dyDescent="0.25">
      <c r="A50" s="38" t="s">
        <v>60</v>
      </c>
      <c r="B50" s="135" t="str">
        <f>INDEX('[1]2025 Sign Ups'!$C$2:$C$103,MATCH(A50,'[1]2025 Sign Ups'!$B$2:$B$103,0))</f>
        <v>Y</v>
      </c>
      <c r="C50" s="135">
        <f>VLOOKUP($A50,'[1]2025 Sign Ups'!$B$2:$F$127,4,FALSE)</f>
        <v>10</v>
      </c>
      <c r="D50" s="135" t="str">
        <f>VLOOKUP($A50,'[1]2025 Sign Ups'!$B$2:$G$127,5,FALSE)</f>
        <v>R</v>
      </c>
      <c r="E50" s="136">
        <f t="shared" ref="E50:E60" si="7">O50+35.4</f>
        <v>38.975000000000001</v>
      </c>
      <c r="F50" s="136">
        <f t="shared" si="5"/>
        <v>38.975000000000001</v>
      </c>
      <c r="G50" s="137" t="s">
        <v>238</v>
      </c>
      <c r="H50" s="137" t="s">
        <v>238</v>
      </c>
      <c r="I50" s="137">
        <v>43</v>
      </c>
      <c r="J50" s="137" t="s">
        <v>238</v>
      </c>
      <c r="K50" s="137">
        <v>40</v>
      </c>
      <c r="L50" s="137" t="s">
        <v>238</v>
      </c>
      <c r="M50" s="137">
        <v>43</v>
      </c>
      <c r="N50" s="137" t="s">
        <v>238</v>
      </c>
      <c r="O50" s="136">
        <f>VLOOKUP($A50,'[1]2025 Sign Ups'!$B$2:$K$104,3,FALSE)</f>
        <v>3.5750000000000028</v>
      </c>
      <c r="P50" s="138">
        <f>_xlfn.IFS(COUNTIF($G50:G50, "&gt;1")&gt;6,AVERAGE(SMALL(($G50:G50),{1,2,3,4,5}))-$F$1,COUNTIF($G50:G50, "&gt;1")&gt;5,AVERAGE(SMALL(($G50:G50),{1,2,3,4}))-$F$1,COUNTIF($G50:G50, "&gt;1")&gt;3,AVERAGE(SMALL(($F50:G50),{1,2,3,4}))-$F$1,COUNTIF($G50:G50, "&gt;1")&gt;1,AVERAGE(SMALL(($E50:G50),{1,2,3,4}))-$F$1,COUNTIF($G50:G50, "&gt;0")=1,AVERAGE(SMALL(($E50:G50),{1,2,3}))-$F$1,COUNTIF($G50:G50, "=0")=0,AVERAGE(SMALL(($E50:G50),{1,2}))-$F$1)</f>
        <v>3.5750000000000028</v>
      </c>
      <c r="Q50" s="138">
        <f>_xlfn.IFS(COUNTIF($G50:H50, "&gt;1")&gt;6,AVERAGE(SMALL(($G50:H50),{1,2,3,4,5}))-$F$1,COUNTIF($G50:H50, "&gt;1")&gt;5,AVERAGE(SMALL(($G50:H50),{1,2,3,4}))-$F$1,COUNTIF($G50:H50, "&gt;1")&gt;3,AVERAGE(SMALL(($F50:H50),{1,2,3,4}))-$F$1,COUNTIF($G50:H50, "&gt;1")&gt;1,AVERAGE(SMALL(($E50:H50),{1,2,3,4}))-$F$1,COUNTIF($G50:H50, "&gt;0")=1,AVERAGE(SMALL(($E50:H50),{1,2,3}))-$F$1,COUNTIF($G50:H50, "=0")=0,AVERAGE(SMALL(($E50:H50),{1,2}))-$F$1)</f>
        <v>3.5750000000000028</v>
      </c>
      <c r="R50" s="138">
        <f>_xlfn.IFS(COUNTIF($G50:I50, "&gt;1")&gt;6,AVERAGE(SMALL(($G50:I50),{1,2,3,4,5}))-$F$1,COUNTIF($G50:I50, "&gt;1")&gt;5,AVERAGE(SMALL(($G50:I50),{1,2,3,4}))-$F$1,COUNTIF($G50:I50, "&gt;1")&gt;3,AVERAGE(SMALL(($F50:I50),{1,2,3,4}))-$F$1,COUNTIF($G50:I50, "&gt;1")&gt;1,AVERAGE(SMALL(($E50:I50),{1,2,3,4}))-$F$1,COUNTIF($G50:I50, "&gt;0")=1,AVERAGE(SMALL(($E50:I50),{1,2,3}))-$F$1,COUNTIF($G50:I50, "=0")=0,AVERAGE(SMALL(($E50:I50),{1,2}))-$F$1)</f>
        <v>4.9166666666666714</v>
      </c>
      <c r="S50" s="138">
        <f>_xlfn.IFS(COUNTIF($G50:J50, "&gt;1")&gt;6,AVERAGE(SMALL(($G50:J50),{1,2,3,4,5}))-$F$1,COUNTIF($G50:J50, "&gt;1")&gt;5,AVERAGE(SMALL(($G50:J50),{1,2,3,4}))-$F$1,COUNTIF($G50:J50, "&gt;1")&gt;3,AVERAGE(SMALL(($F50:J50),{1,2,3,4}))-$F$1,COUNTIF($G50:J50, "&gt;1")&gt;1,AVERAGE(SMALL(($E50:J50),{1,2,3,4}))-$F$1,COUNTIF($G50:J50, "&gt;0")=1,AVERAGE(SMALL(($E50:J50),{1,2,3}))-$F$1,COUNTIF($G50:J50, "=0")=0,AVERAGE(SMALL(($E50:J50),{1,2}))-$F$1)</f>
        <v>4.9166666666666714</v>
      </c>
      <c r="T50" s="138">
        <f>_xlfn.IFS(COUNTIF($G50:K50, "&gt;1")&gt;6,AVERAGE(SMALL(($G50:K50),{1,2,3,4,5}))-$F$1,COUNTIF($G50:K50, "&gt;1")&gt;5,AVERAGE(SMALL(($G50:K50),{1,2,3,4}))-$F$1,COUNTIF($G50:K50, "&gt;1")&gt;3,AVERAGE(SMALL(($F50:K50),{1,2,3,4}))-$F$1,COUNTIF($G50:K50, "&gt;1")&gt;1,AVERAGE(SMALL(($E50:K50),{1,2,3,4}))-$F$1,COUNTIF($G50:K50, "&gt;0")=1,AVERAGE(SMALL(($E50:K50),{1,2,3}))-$F$1,COUNTIF($G50:K50, "=0")=0,AVERAGE(SMALL(($E50:K50),{1,2}))-$F$1)</f>
        <v>4.8374999999999986</v>
      </c>
      <c r="U50" s="138">
        <f>_xlfn.IFS(COUNTIF($G50:L50, "&gt;1")&gt;6,AVERAGE(SMALL(($G50:L50),{1,2,3,4,5}))-$F$1,COUNTIF($G50:L50, "&gt;1")&gt;5,AVERAGE(SMALL(($G50:L50),{1,2,3,4}))-$F$1,COUNTIF($G50:L50, "&gt;1")&gt;3,AVERAGE(SMALL(($F50:L50),{1,2,3,4}))-$F$1,COUNTIF($G50:L50, "&gt;1")&gt;1,AVERAGE(SMALL(($E50:L50),{1,2,3,4}))-$F$1,COUNTIF($G50:L50, "&gt;0")=1,AVERAGE(SMALL(($E50:L50),{1,2,3}))-$F$1,COUNTIF($G50:L50, "=0")=0,AVERAGE(SMALL(($E50:L50),{1,2}))-$F$1)</f>
        <v>4.8374999999999986</v>
      </c>
      <c r="V50" s="138">
        <f>_xlfn.IFS(COUNTIF($G50:M50, "&gt;1")&gt;6,AVERAGE(SMALL(($G50:M50),{1,2,3,4,5}))-$F$1,COUNTIF($G50:M50, "&gt;1")&gt;5,AVERAGE(SMALL(($G50:M50),{1,2,3,4}))-$F$1,COUNTIF($G50:M50, "&gt;1")&gt;3,AVERAGE(SMALL(($F50:M50),{1,2,3,4}))-$F$1,COUNTIF($G50:M50, "&gt;1")&gt;1,AVERAGE(SMALL(($E50:M50),{1,2,3,4}))-$F$1,COUNTIF($G50:M50, "&gt;0")=1,AVERAGE(SMALL(($E50:M50),{1,2,3}))-$F$1,COUNTIF($G50:M50, "=0")=0,AVERAGE(SMALL(($E50:M50),{1,2}))-$F$1)</f>
        <v>4.8374999999999986</v>
      </c>
      <c r="W50" s="138">
        <f>_xlfn.IFS(COUNTIF($G50:N50, "&gt;1")&gt;6,AVERAGE(SMALL(($G50:N50),{1,2,3,4,5}))-$F$1,COUNTIF($G50:N50, "&gt;1")&gt;5,AVERAGE(SMALL(($G50:N50),{1,2,3,4}))-$F$1,COUNTIF($G50:N50, "&gt;1")&gt;3,AVERAGE(SMALL(($F50:N50),{1,2,3,4}))-$F$1,COUNTIF($G50:N50, "&gt;1")&gt;1,AVERAGE(SMALL(($E50:N50),{1,2,3,4}))-$F$1,COUNTIF($G50:N50, "&gt;0")=1,AVERAGE(SMALL(($E50:N50),{1,2,3}))-$F$1,COUNTIF($G50:N50, "=0")=0,AVERAGE(SMALL(($E50:N50),{1,2}))-$F$1)</f>
        <v>4.8374999999999986</v>
      </c>
      <c r="X50" s="139">
        <f t="shared" si="6"/>
        <v>3</v>
      </c>
      <c r="Y50" s="140">
        <v>2</v>
      </c>
    </row>
    <row r="51" spans="1:26" ht="15.75" x14ac:dyDescent="0.25">
      <c r="A51" s="38" t="s">
        <v>122</v>
      </c>
      <c r="B51" s="135" t="str">
        <f>INDEX('[1]2025 Sign Ups'!$C$2:$C$103,MATCH(A51,'[1]2025 Sign Ups'!$B$2:$B$103,0))</f>
        <v>Y</v>
      </c>
      <c r="C51" s="135">
        <f>VLOOKUP($A51,'[1]2025 Sign Ups'!$B$2:$F$127,4,FALSE)</f>
        <v>8</v>
      </c>
      <c r="D51" s="135" t="str">
        <f>VLOOKUP($A51,'[1]2025 Sign Ups'!$B$2:$G$127,5,FALSE)</f>
        <v>R</v>
      </c>
      <c r="E51" s="136">
        <f t="shared" si="7"/>
        <v>38.5</v>
      </c>
      <c r="F51" s="136">
        <f t="shared" si="5"/>
        <v>38.5</v>
      </c>
      <c r="G51" s="137">
        <v>41</v>
      </c>
      <c r="H51" s="137">
        <v>44</v>
      </c>
      <c r="I51" s="137">
        <v>39</v>
      </c>
      <c r="J51" s="137">
        <v>40</v>
      </c>
      <c r="K51" s="137">
        <v>39</v>
      </c>
      <c r="L51" s="137">
        <v>42</v>
      </c>
      <c r="M51" s="137">
        <v>37</v>
      </c>
      <c r="N51" s="137">
        <v>41</v>
      </c>
      <c r="O51" s="136">
        <f>VLOOKUP($A51,'[1]2025 Sign Ups'!$B$2:$K$104,3,FALSE)</f>
        <v>3.1000000000000014</v>
      </c>
      <c r="P51" s="138">
        <f>_xlfn.IFS(COUNTIF($G51:G51, "&gt;6")&gt;6,AVERAGE(SMALL(($G51:G51),{1,2,3,4,5}))-$F$1,COUNTIF($G51:G51, "&gt;5")&gt;3,AVERAGE(SMALL(($G51:G51),{1,2,3,4}))-$F$1,COUNTIF($G51:G51, "&gt;3")&gt;3,AVERAGE(SMALL(($F51:G51),{1,2,3,4}))-$F$1,COUNTIF($G51:G51, "&gt;1")&gt;1,AVERAGE(SMALL(($E51:G51),{1,2,3,4}))-$F$1,COUNTIF($G51:G51, "&gt;0")=1,AVERAGE(SMALL(($E51:G51),{1,2,3}))-$F$1,COUNTIF($G51:G51, "=0")=0,AVERAGE(SMALL(($E51:G51),{1,2}))-$F$1)</f>
        <v>3.9333333333333371</v>
      </c>
      <c r="Q51" s="138">
        <f>_xlfn.IFS(COUNTIF($G51:H51, "&gt;1")&gt;6,AVERAGE(SMALL(($G51:H51),{1,2,3,4,5}))-$F$1,COUNTIF($G51:H51, "&gt;1")&gt;5,AVERAGE(SMALL(($G51:H51),{1,2,3,4}))-$F$1,COUNTIF($G51:H51, "&gt;1")&gt;3,AVERAGE(SMALL(($F51:H51),{1,2,3,4}))-$F$1,COUNTIF($G51:H51, "&gt;1")&gt;1,AVERAGE(SMALL(($E51:H51),{1,2,3,4}))-$F$1,COUNTIF($G51:H51, "&gt;0")=1,AVERAGE(SMALL(($E51:H51),{1,2,3}))-$F$1,COUNTIF($G51:H51, "=0")=0,AVERAGE(SMALL(($E51:H51),{1,2}))-$F$1)</f>
        <v>5.1000000000000014</v>
      </c>
      <c r="R51" s="138">
        <f>_xlfn.IFS(COUNTIF($G51:I51, "&gt;1")&gt;6,AVERAGE(SMALL(($G51:I51),{1,2,3,4,5}))-$F$1,COUNTIF($G51:I51, "&gt;1")&gt;5,AVERAGE(SMALL(($G51:I51),{1,2,3,4}))-$F$1,COUNTIF($G51:I51, "&gt;1")&gt;3,AVERAGE(SMALL(($F51:I51),{1,2,3,4}))-$F$1,COUNTIF($G51:I51, "&gt;1")&gt;1,AVERAGE(SMALL(($E51:I51),{1,2,3,4}))-$F$1,COUNTIF($G51:I51, "&gt;0")=1,AVERAGE(SMALL(($E51:I51),{1,2,3}))-$F$1,COUNTIF($G51:I51, "=0")=0,AVERAGE(SMALL(($E51:I51),{1,2}))-$F$1)</f>
        <v>3.8500000000000014</v>
      </c>
      <c r="S51" s="138">
        <f>_xlfn.IFS(COUNTIF($G51:J51, "&gt;1")&gt;6,AVERAGE(SMALL(($G51:J51),{1,2,3,4,5}))-$F$1,COUNTIF($G51:J51, "&gt;1")&gt;5,AVERAGE(SMALL(($G51:J51),{1,2,3,4}))-$F$1,COUNTIF($G51:J51, "&gt;1")&gt;3,AVERAGE(SMALL(($F51:J51),{1,2,3,4}))-$F$1,COUNTIF($G51:J51, "&gt;1")&gt;1,AVERAGE(SMALL(($E51:J51),{1,2,3,4}))-$F$1,COUNTIF($G51:J51, "&gt;0")=1,AVERAGE(SMALL(($E51:J51),{1,2,3}))-$F$1,COUNTIF($G51:J51, "=0")=0,AVERAGE(SMALL(($E51:J51),{1,2}))-$F$1)</f>
        <v>4.2250000000000014</v>
      </c>
      <c r="T51" s="138">
        <f>_xlfn.IFS(COUNTIF($G51:K51, "&gt;1")&gt;6,AVERAGE(SMALL(($G51:K51),{1,2,3,4,5}))-$F$1,COUNTIF($G51:K51, "&gt;1")&gt;5,AVERAGE(SMALL(($G51:K51),{1,2,3,4}))-$F$1,COUNTIF($G51:K51, "&gt;1")&gt;3,AVERAGE(SMALL(($F51:K51),{1,2,3,4}))-$F$1,COUNTIF($G51:K51, "&gt;1")&gt;1,AVERAGE(SMALL(($E51:K51),{1,2,3,4}))-$F$1,COUNTIF($G51:K51, "&gt;0")=1,AVERAGE(SMALL(($E51:K51),{1,2,3}))-$F$1,COUNTIF($G51:K51, "=0")=0,AVERAGE(SMALL(($E51:K51),{1,2}))-$F$1)</f>
        <v>3.7250000000000014</v>
      </c>
      <c r="U51" s="138">
        <f>_xlfn.IFS(COUNTIF($G51:L51, "&gt;1")&gt;6,AVERAGE(SMALL(($G51:L51),{1,2,3,4,5}))-$F$1,COUNTIF($G51:L51, "&gt;1")&gt;5,AVERAGE(SMALL(($G51:L51),{1,2,3,4}))-$F$1,COUNTIF($G51:L51, "&gt;1")&gt;3,AVERAGE(SMALL(($F51:L51),{1,2,3,4}))-$F$1,COUNTIF($G51:L51, "&gt;1")&gt;1,AVERAGE(SMALL(($E51:L51),{1,2,3,4}))-$F$1,COUNTIF($G51:L51, "&gt;0")=1,AVERAGE(SMALL(($E51:L51),{1,2,3}))-$F$1,COUNTIF($G51:L51, "=0")=0,AVERAGE(SMALL(($E51:L51),{1,2}))-$F$1)</f>
        <v>4.3500000000000014</v>
      </c>
      <c r="V51" s="138">
        <f>_xlfn.IFS(COUNTIF($G51:M51, "&gt;1")&gt;6,AVERAGE(SMALL(($G51:M51),{1,2,3,4,5}))-$F$1,COUNTIF($G51:M51, "&gt;1")&gt;5,AVERAGE(SMALL(($G51:M51),{1,2,3,4}))-$F$1,COUNTIF($G51:M51, "&gt;1")&gt;3,AVERAGE(SMALL(($F51:M51),{1,2,3,4}))-$F$1,COUNTIF($G51:M51, "&gt;1")&gt;1,AVERAGE(SMALL(($E51:M51),{1,2,3,4}))-$F$1,COUNTIF($G51:M51, "&gt;0")=1,AVERAGE(SMALL(($E51:M51),{1,2,3}))-$F$1,COUNTIF($G51:M51, "=0")=0,AVERAGE(SMALL(($E51:M51),{1,2}))-$F$1)</f>
        <v>3.8000000000000043</v>
      </c>
      <c r="W51" s="138">
        <f>_xlfn.IFS(COUNTIF($G51:N51, "&gt;1")&gt;6,AVERAGE(SMALL(($G51:N51),{1,2,3,4,5}))-$F$1,COUNTIF($G51:N51, "&gt;1")&gt;5,AVERAGE(SMALL(($G51:N51),{1,2,3,4}))-$F$1,COUNTIF($G51:N51, "&gt;1")&gt;3,AVERAGE(SMALL(($F51:N51),{1,2,3,4}))-$F$1,COUNTIF($G51:N51, "&gt;1")&gt;1,AVERAGE(SMALL(($E51:N51),{1,2,3,4}))-$F$1,COUNTIF($G51:N51, "&gt;0")=1,AVERAGE(SMALL(($E51:N51),{1,2,3}))-$F$1,COUNTIF($G51:N51, "=0")=0,AVERAGE(SMALL(($E51:N51),{1,2}))-$F$1)</f>
        <v>3.8000000000000043</v>
      </c>
      <c r="X51" s="139">
        <f t="shared" si="6"/>
        <v>8</v>
      </c>
      <c r="Y51" s="140">
        <v>2</v>
      </c>
    </row>
    <row r="52" spans="1:26" ht="15.75" x14ac:dyDescent="0.25">
      <c r="A52" s="38" t="s">
        <v>124</v>
      </c>
      <c r="B52" s="135" t="str">
        <f>INDEX('[1]2025 Sign Ups'!$C$2:$C$103,MATCH(A52,'[1]2025 Sign Ups'!$B$2:$B$103,0))</f>
        <v>Y</v>
      </c>
      <c r="C52" s="135">
        <f>VLOOKUP($A52,'[1]2025 Sign Ups'!$B$2:$F$127,4,FALSE)</f>
        <v>9</v>
      </c>
      <c r="D52" s="135" t="str">
        <f>VLOOKUP($A52,'[1]2025 Sign Ups'!$B$2:$G$127,5,FALSE)</f>
        <v>R</v>
      </c>
      <c r="E52" s="136">
        <f t="shared" si="7"/>
        <v>43.4</v>
      </c>
      <c r="F52" s="136">
        <f t="shared" si="5"/>
        <v>43.4</v>
      </c>
      <c r="G52" s="137">
        <v>50</v>
      </c>
      <c r="H52" s="137">
        <v>51</v>
      </c>
      <c r="I52" s="137">
        <v>45</v>
      </c>
      <c r="J52" s="137">
        <v>48</v>
      </c>
      <c r="K52" s="137">
        <v>44</v>
      </c>
      <c r="L52" s="137" t="s">
        <v>238</v>
      </c>
      <c r="M52" s="137">
        <v>46</v>
      </c>
      <c r="N52" s="137">
        <v>43</v>
      </c>
      <c r="O52" s="136">
        <f>VLOOKUP($A52,'[1]2025 Sign Ups'!$B$2:$K$104,3,FALSE)</f>
        <v>8</v>
      </c>
      <c r="P52" s="138">
        <f>_xlfn.IFS(COUNTIF($G52:G52, "&gt;6")&gt;6,AVERAGE(SMALL(($G52:G52),{1,2,3,4,5}))-$F$1,COUNTIF($G52:G52, "&gt;5")&gt;3,AVERAGE(SMALL(($G52:G52),{1,2,3,4}))-$F$1,COUNTIF($G52:G52, "&gt;3")&gt;3,AVERAGE(SMALL(($F52:G52),{1,2,3,4}))-$F$1,COUNTIF($G52:G52, "&gt;1")&gt;1,AVERAGE(SMALL(($E52:G52),{1,2,3,4}))-$F$1,COUNTIF($G52:G52, "&gt;0")=1,AVERAGE(SMALL(($E52:G52),{1,2,3}))-$F$1,COUNTIF($G52:G52, "=0")=0,AVERAGE(SMALL(($E52:G52),{1,2}))-$F$1)</f>
        <v>10.200000000000003</v>
      </c>
      <c r="Q52" s="138">
        <f>_xlfn.IFS(COUNTIF($G52:H52, "&gt;1")&gt;6,AVERAGE(SMALL(($G52:H52),{1,2,3,4,5}))-$F$1,COUNTIF($G52:H52, "&gt;1")&gt;5,AVERAGE(SMALL(($G52:H52),{1,2,3,4}))-$F$1,COUNTIF($G52:H52, "&gt;1")&gt;3,AVERAGE(SMALL(($F52:H52),{1,2,3,4}))-$F$1,COUNTIF($G52:H52, "&gt;1")&gt;1,AVERAGE(SMALL(($E52:H52),{1,2,3,4}))-$F$1,COUNTIF($G52:H52, "&gt;0")=1,AVERAGE(SMALL(($E52:H52),{1,2,3}))-$F$1,COUNTIF($G52:H52, "=0")=0,AVERAGE(SMALL(($E52:H52),{1,2}))-$F$1)</f>
        <v>11.550000000000004</v>
      </c>
      <c r="R52" s="138">
        <f>_xlfn.IFS(COUNTIF($G52:I52, "&gt;1")&gt;6,AVERAGE(SMALL(($G52:I52),{1,2,3,4,5}))-$F$1,COUNTIF($G52:I52, "&gt;1")&gt;5,AVERAGE(SMALL(($G52:I52),{1,2,3,4}))-$F$1,COUNTIF($G52:I52, "&gt;1")&gt;3,AVERAGE(SMALL(($F52:I52),{1,2,3,4}))-$F$1,COUNTIF($G52:I52, "&gt;1")&gt;1,AVERAGE(SMALL(($E52:I52),{1,2,3,4}))-$F$1,COUNTIF($G52:I52, "&gt;0")=1,AVERAGE(SMALL(($E52:I52),{1,2,3}))-$F$1,COUNTIF($G52:I52, "=0")=0,AVERAGE(SMALL(($E52:I52),{1,2}))-$F$1)</f>
        <v>10.050000000000004</v>
      </c>
      <c r="S52" s="138">
        <f>_xlfn.IFS(COUNTIF($G52:J52, "&gt;1")&gt;6,AVERAGE(SMALL(($G52:J52),{1,2,3,4,5}))-$F$1,COUNTIF($G52:J52, "&gt;1")&gt;5,AVERAGE(SMALL(($G52:J52),{1,2,3,4}))-$F$1,COUNTIF($G52:J52, "&gt;1")&gt;3,AVERAGE(SMALL(($F52:J52),{1,2,3,4}))-$F$1,COUNTIF($G52:J52, "&gt;1")&gt;1,AVERAGE(SMALL(($E52:J52),{1,2,3,4}))-$F$1,COUNTIF($G52:J52, "&gt;0")=1,AVERAGE(SMALL(($E52:J52),{1,2,3}))-$F$1,COUNTIF($G52:J52, "=0")=0,AVERAGE(SMALL(($E52:J52),{1,2}))-$F$1)</f>
        <v>11.200000000000003</v>
      </c>
      <c r="T52" s="138">
        <f>_xlfn.IFS(COUNTIF($G52:K52, "&gt;1")&gt;6,AVERAGE(SMALL(($G52:K52),{1,2,3,4,5}))-$F$1,COUNTIF($G52:K52, "&gt;1")&gt;5,AVERAGE(SMALL(($G52:K52),{1,2,3,4}))-$F$1,COUNTIF($G52:K52, "&gt;1")&gt;3,AVERAGE(SMALL(($F52:K52),{1,2,3,4}))-$F$1,COUNTIF($G52:K52, "&gt;1")&gt;1,AVERAGE(SMALL(($E52:K52),{1,2,3,4}))-$F$1,COUNTIF($G52:K52, "&gt;0")=1,AVERAGE(SMALL(($E52:K52),{1,2,3}))-$F$1,COUNTIF($G52:K52, "=0")=0,AVERAGE(SMALL(($E52:K52),{1,2}))-$F$1)</f>
        <v>9.7000000000000028</v>
      </c>
      <c r="U52" s="138">
        <f>_xlfn.IFS(COUNTIF($G52:L52, "&gt;1")&gt;6,AVERAGE(SMALL(($G52:L52),{1,2,3,4,5}))-$F$1,COUNTIF($G52:L52, "&gt;1")&gt;5,AVERAGE(SMALL(($G52:L52),{1,2,3,4}))-$F$1,COUNTIF($G52:L52, "&gt;1")&gt;3,AVERAGE(SMALL(($F52:L52),{1,2,3,4}))-$F$1,COUNTIF($G52:L52, "&gt;1")&gt;1,AVERAGE(SMALL(($E52:L52),{1,2,3,4}))-$F$1,COUNTIF($G52:L52, "&gt;0")=1,AVERAGE(SMALL(($E52:L52),{1,2,3}))-$F$1,COUNTIF($G52:L52, "=0")=0,AVERAGE(SMALL(($E52:L52),{1,2}))-$F$1)</f>
        <v>9.7000000000000028</v>
      </c>
      <c r="V52" s="138">
        <f>_xlfn.IFS(COUNTIF($G52:M52, "&gt;1")&gt;6,AVERAGE(SMALL(($G52:M52),{1,2,3,4,5}))-$F$1,COUNTIF($G52:M52, "&gt;1")&gt;5,AVERAGE(SMALL(($G52:M52),{1,2,3,4}))-$F$1,COUNTIF($G52:M52, "&gt;1")&gt;3,AVERAGE(SMALL(($F52:M52),{1,2,3,4}))-$F$1,COUNTIF($G52:M52, "&gt;1")&gt;1,AVERAGE(SMALL(($E52:M52),{1,2,3,4}))-$F$1,COUNTIF($G52:M52, "&gt;0")=1,AVERAGE(SMALL(($E52:M52),{1,2,3}))-$F$1,COUNTIF($G52:M52, "=0")=0,AVERAGE(SMALL(($E52:M52),{1,2}))-$F$1)</f>
        <v>10.350000000000001</v>
      </c>
      <c r="W52" s="138">
        <f>_xlfn.IFS(COUNTIF($G52:N52, "&gt;1")&gt;6,AVERAGE(SMALL(($G52:N52),{1,2,3,4,5}))-$F$1,COUNTIF($G52:N52, "&gt;1")&gt;5,AVERAGE(SMALL(($G52:N52),{1,2,3,4}))-$F$1,COUNTIF($G52:N52, "&gt;1")&gt;3,AVERAGE(SMALL(($F52:N52),{1,2,3,4}))-$F$1,COUNTIF($G52:N52, "&gt;1")&gt;1,AVERAGE(SMALL(($E52:N52),{1,2,3,4}))-$F$1,COUNTIF($G52:N52, "&gt;0")=1,AVERAGE(SMALL(($E52:N52),{1,2,3}))-$F$1,COUNTIF($G52:N52, "=0")=0,AVERAGE(SMALL(($E52:N52),{1,2}))-$F$1)</f>
        <v>9.8000000000000043</v>
      </c>
      <c r="X52" s="139">
        <f t="shared" si="6"/>
        <v>7</v>
      </c>
      <c r="Y52" s="140">
        <v>2</v>
      </c>
      <c r="Z52" s="149" t="b">
        <f>COUNTIF($G52:G52,"=0")=0</f>
        <v>1</v>
      </c>
    </row>
    <row r="53" spans="1:26" ht="15.75" x14ac:dyDescent="0.25">
      <c r="A53" s="38" t="s">
        <v>109</v>
      </c>
      <c r="B53" s="135" t="str">
        <f>INDEX('[1]2025 Sign Ups'!$C$2:$C$103,MATCH(A53,'[1]2025 Sign Ups'!$B$2:$B$103,0))</f>
        <v>Y</v>
      </c>
      <c r="C53" s="135">
        <f>VLOOKUP($A53,'[1]2025 Sign Ups'!$B$2:$F$127,4,FALSE)</f>
        <v>6</v>
      </c>
      <c r="D53" s="135" t="str">
        <f>VLOOKUP($A53,'[1]2025 Sign Ups'!$B$2:$G$127,5,FALSE)</f>
        <v>R</v>
      </c>
      <c r="E53" s="136">
        <f t="shared" si="7"/>
        <v>51</v>
      </c>
      <c r="F53" s="136">
        <f t="shared" si="5"/>
        <v>51</v>
      </c>
      <c r="G53" s="137">
        <v>49</v>
      </c>
      <c r="H53" s="137">
        <v>51</v>
      </c>
      <c r="I53" s="137">
        <v>48</v>
      </c>
      <c r="J53" s="137">
        <v>46</v>
      </c>
      <c r="K53" s="137">
        <v>51</v>
      </c>
      <c r="L53" s="137">
        <v>50</v>
      </c>
      <c r="M53" s="137">
        <v>48</v>
      </c>
      <c r="N53" s="137">
        <v>49</v>
      </c>
      <c r="O53" s="136">
        <f>VLOOKUP($A53,'[1]2025 Sign Ups'!$B$2:$K$104,3,FALSE)</f>
        <v>15.600000000000001</v>
      </c>
      <c r="P53" s="138">
        <f>_xlfn.IFS(COUNTIF($G53:G53, "&gt;6")&gt;6,AVERAGE(SMALL(($G53:G53),{1,2,3,4,5}))-$F$1,COUNTIF($G53:G53, "&gt;5")&gt;3,AVERAGE(SMALL(($G53:G53),{1,2,3,4}))-$F$1,COUNTIF($G53:G53, "&gt;3")&gt;3,AVERAGE(SMALL(($F53:G53),{1,2,3,4}))-$F$1,COUNTIF($G53:G53, "&gt;1")&gt;1,AVERAGE(SMALL(($E53:G53),{1,2,3,4}))-$F$1,COUNTIF($G53:G53, "&gt;0")=1,AVERAGE(SMALL(($E53:G53),{1,2,3}))-$F$1,COUNTIF($G53:G53, "=0")=0,AVERAGE(SMALL(($E53:G53),{1,2}))-$F$1)</f>
        <v>14.933333333333337</v>
      </c>
      <c r="Q53" s="138">
        <f>_xlfn.IFS(COUNTIF($G53:H53, "&gt;1")&gt;6,AVERAGE(SMALL(($G53:H53),{1,2,3,4,5}))-$F$1,COUNTIF($G53:H53, "&gt;1")&gt;5,AVERAGE(SMALL(($G53:H53),{1,2,3,4}))-$F$1,COUNTIF($G53:H53, "&gt;1")&gt;3,AVERAGE(SMALL(($F53:H53),{1,2,3,4}))-$F$1,COUNTIF($G53:H53, "&gt;1")&gt;1,AVERAGE(SMALL(($E53:H53),{1,2,3,4}))-$F$1,COUNTIF($G53:H53, "&gt;0")=1,AVERAGE(SMALL(($E53:H53),{1,2,3}))-$F$1,COUNTIF($G53:H53, "=0")=0,AVERAGE(SMALL(($E53:H53),{1,2}))-$F$1)</f>
        <v>15.100000000000001</v>
      </c>
      <c r="R53" s="138">
        <f>_xlfn.IFS(COUNTIF($G53:I53, "&gt;1")&gt;6,AVERAGE(SMALL(($G53:I53),{1,2,3,4,5}))-$F$1,COUNTIF($G53:I53, "&gt;1")&gt;5,AVERAGE(SMALL(($G53:I53),{1,2,3,4}))-$F$1,COUNTIF($G53:I53, "&gt;1")&gt;3,AVERAGE(SMALL(($F53:I53),{1,2,3,4}))-$F$1,COUNTIF($G53:I53, "&gt;1")&gt;1,AVERAGE(SMALL(($E53:I53),{1,2,3,4}))-$F$1,COUNTIF($G53:I53, "&gt;0")=1,AVERAGE(SMALL(($E53:I53),{1,2,3}))-$F$1,COUNTIF($G53:I53, "=0")=0,AVERAGE(SMALL(($E53:I53),{1,2}))-$F$1)</f>
        <v>14.350000000000001</v>
      </c>
      <c r="S53" s="138">
        <f>_xlfn.IFS(COUNTIF($G53:J53, "&gt;1")&gt;6,AVERAGE(SMALL(($G53:J53),{1,2,3,4,5}))-$F$1,COUNTIF($G53:J53, "&gt;1")&gt;5,AVERAGE(SMALL(($G53:J53),{1,2,3,4}))-$F$1,COUNTIF($G53:J53, "&gt;1")&gt;3,AVERAGE(SMALL(($F53:J53),{1,2,3,4}))-$F$1,COUNTIF($G53:J53, "&gt;1")&gt;1,AVERAGE(SMALL(($E53:J53),{1,2,3,4}))-$F$1,COUNTIF($G53:J53, "&gt;0")=1,AVERAGE(SMALL(($E53:J53),{1,2,3}))-$F$1,COUNTIF($G53:J53, "=0")=0,AVERAGE(SMALL(($E53:J53),{1,2}))-$F$1)</f>
        <v>13.100000000000001</v>
      </c>
      <c r="T53" s="138">
        <f>_xlfn.IFS(COUNTIF($G53:K53, "&gt;1")&gt;6,AVERAGE(SMALL(($G53:K53),{1,2,3,4,5}))-$F$1,COUNTIF($G53:K53, "&gt;1")&gt;5,AVERAGE(SMALL(($G53:K53),{1,2,3,4}))-$F$1,COUNTIF($G53:K53, "&gt;1")&gt;3,AVERAGE(SMALL(($F53:K53),{1,2,3,4}))-$F$1,COUNTIF($G53:K53, "&gt;1")&gt;1,AVERAGE(SMALL(($E53:K53),{1,2,3,4}))-$F$1,COUNTIF($G53:K53, "&gt;0")=1,AVERAGE(SMALL(($E53:K53),{1,2,3}))-$F$1,COUNTIF($G53:K53, "=0")=0,AVERAGE(SMALL(($E53:K53),{1,2}))-$F$1)</f>
        <v>13.100000000000001</v>
      </c>
      <c r="U53" s="138">
        <f>_xlfn.IFS(COUNTIF($G53:L53, "&gt;1")&gt;6,AVERAGE(SMALL(($G53:L53),{1,2,3,4,5}))-$F$1,COUNTIF($G53:L53, "&gt;1")&gt;5,AVERAGE(SMALL(($G53:L53),{1,2,3,4}))-$F$1,COUNTIF($G53:L53, "&gt;1")&gt;3,AVERAGE(SMALL(($F53:L53),{1,2,3,4}))-$F$1,COUNTIF($G53:L53, "&gt;1")&gt;1,AVERAGE(SMALL(($E53:L53),{1,2,3,4}))-$F$1,COUNTIF($G53:L53, "&gt;0")=1,AVERAGE(SMALL(($E53:L53),{1,2,3}))-$F$1,COUNTIF($G53:L53, "=0")=0,AVERAGE(SMALL(($E53:L53),{1,2}))-$F$1)</f>
        <v>12.850000000000001</v>
      </c>
      <c r="V53" s="138">
        <f>_xlfn.IFS(COUNTIF($G53:M53, "&gt;1")&gt;6,AVERAGE(SMALL(($G53:M53),{1,2,3,4,5}))-$F$1,COUNTIF($G53:M53, "&gt;1")&gt;5,AVERAGE(SMALL(($G53:M53),{1,2,3,4}))-$F$1,COUNTIF($G53:M53, "&gt;1")&gt;3,AVERAGE(SMALL(($F53:M53),{1,2,3,4}))-$F$1,COUNTIF($G53:M53, "&gt;1")&gt;1,AVERAGE(SMALL(($E53:M53),{1,2,3,4}))-$F$1,COUNTIF($G53:M53, "&gt;0")=1,AVERAGE(SMALL(($E53:M53),{1,2,3}))-$F$1,COUNTIF($G53:M53, "=0")=0,AVERAGE(SMALL(($E53:M53),{1,2}))-$F$1)</f>
        <v>12.800000000000004</v>
      </c>
      <c r="W53" s="138">
        <f>_xlfn.IFS(COUNTIF($G53:N53, "&gt;1")&gt;6,AVERAGE(SMALL(($G53:N53),{1,2,3,4,5}))-$F$1,COUNTIF($G53:N53, "&gt;1")&gt;5,AVERAGE(SMALL(($G53:N53),{1,2,3,4}))-$F$1,COUNTIF($G53:N53, "&gt;1")&gt;3,AVERAGE(SMALL(($F53:N53),{1,2,3,4}))-$F$1,COUNTIF($G53:N53, "&gt;1")&gt;1,AVERAGE(SMALL(($E53:N53),{1,2,3,4}))-$F$1,COUNTIF($G53:N53, "&gt;0")=1,AVERAGE(SMALL(($E53:N53),{1,2,3}))-$F$1,COUNTIF($G53:N53, "=0")=0,AVERAGE(SMALL(($E53:N53),{1,2}))-$F$1)</f>
        <v>12.600000000000001</v>
      </c>
      <c r="X53" s="139">
        <f t="shared" si="6"/>
        <v>8</v>
      </c>
      <c r="Y53" s="140">
        <v>2</v>
      </c>
    </row>
    <row r="54" spans="1:26" s="148" customFormat="1" ht="15.75" x14ac:dyDescent="0.25">
      <c r="A54" s="38" t="s">
        <v>78</v>
      </c>
      <c r="B54" s="135" t="str">
        <f>INDEX('[1]2025 Sign Ups'!$C$2:$C$103,MATCH(A54,'[1]2025 Sign Ups'!$B$2:$B$103,0))</f>
        <v>Y</v>
      </c>
      <c r="C54" s="135">
        <f>VLOOKUP($A54,'[1]2025 Sign Ups'!$B$2:$F$127,4,FALSE)</f>
        <v>7</v>
      </c>
      <c r="D54" s="135" t="str">
        <f>VLOOKUP($A54,'[1]2025 Sign Ups'!$B$2:$G$127,5,FALSE)</f>
        <v>R</v>
      </c>
      <c r="E54" s="136">
        <f t="shared" si="7"/>
        <v>44.5</v>
      </c>
      <c r="F54" s="136">
        <f t="shared" si="5"/>
        <v>44.5</v>
      </c>
      <c r="G54" s="137" t="s">
        <v>238</v>
      </c>
      <c r="H54" s="137">
        <v>45</v>
      </c>
      <c r="I54" s="137" t="s">
        <v>238</v>
      </c>
      <c r="J54" s="137">
        <v>53</v>
      </c>
      <c r="K54" s="137" t="s">
        <v>238</v>
      </c>
      <c r="L54" s="137" t="s">
        <v>238</v>
      </c>
      <c r="M54" s="137" t="s">
        <v>238</v>
      </c>
      <c r="N54" s="137">
        <v>45</v>
      </c>
      <c r="O54" s="136">
        <f>VLOOKUP($A54,'[1]2025 Sign Ups'!$B$2:$K$104,3,FALSE)</f>
        <v>9.1000000000000014</v>
      </c>
      <c r="P54" s="138">
        <f>_xlfn.IFS(COUNTIF($G54:G54, "&gt;1")&gt;6,AVERAGE(SMALL(($G54:G54),{1,2,3,4,5}))-$F$1,COUNTIF($G54:G54, "&gt;1")&gt;5,AVERAGE(SMALL(($G54:G54),{1,2,3,4}))-$F$1,COUNTIF($G54:G54, "&gt;1")&gt;3,AVERAGE(SMALL(($F54:G54),{1,2,3,4}))-$F$1,COUNTIF($G54:G54, "&gt;1")&gt;1,AVERAGE(SMALL(($E54:G54),{1,2,3,4}))-$F$1,COUNTIF($G54:G54, "&gt;0")=1,AVERAGE(SMALL(($E54:G54),{1,2,3}))-$F$1,COUNTIF($G54:G54, "=0")=0,AVERAGE(SMALL(($E54:G54),{1,2}))-$F$1)</f>
        <v>9.1000000000000014</v>
      </c>
      <c r="Q54" s="138">
        <f>_xlfn.IFS(COUNTIF($G54:H54, "&gt;1")&gt;6,AVERAGE(SMALL(($G54:H54),{1,2,3,4,5}))-$F$1,COUNTIF($G54:H54, "&gt;1")&gt;5,AVERAGE(SMALL(($G54:H54),{1,2,3,4}))-$F$1,COUNTIF($G54:H54, "&gt;1")&gt;3,AVERAGE(SMALL(($F54:H54),{1,2,3,4}))-$F$1,COUNTIF($G54:H54, "&gt;1")&gt;1,AVERAGE(SMALL(($E54:H54),{1,2,3,4}))-$F$1,COUNTIF($G54:H54, "&gt;0")=1,AVERAGE(SMALL(($E54:H54),{1,2,3}))-$F$1,COUNTIF($G54:H54, "=0")=0,AVERAGE(SMALL(($E54:H54),{1,2}))-$F$1)</f>
        <v>9.2666666666666657</v>
      </c>
      <c r="R54" s="138">
        <f>_xlfn.IFS(COUNTIF($G54:I54, "&gt;1")&gt;6,AVERAGE(SMALL(($G54:I54),{1,2,3,4,5}))-$F$1,COUNTIF($G54:I54, "&gt;1")&gt;5,AVERAGE(SMALL(($G54:I54),{1,2,3,4}))-$F$1,COUNTIF($G54:I54, "&gt;1")&gt;3,AVERAGE(SMALL(($F54:I54),{1,2,3,4}))-$F$1,COUNTIF($G54:I54, "&gt;1")&gt;1,AVERAGE(SMALL(($E54:I54),{1,2,3,4}))-$F$1,COUNTIF($G54:I54, "&gt;0")=1,AVERAGE(SMALL(($E54:I54),{1,2,3}))-$F$1,COUNTIF($G54:I54, "=0")=0,AVERAGE(SMALL(($E54:I54),{1,2}))-$F$1)</f>
        <v>9.2666666666666657</v>
      </c>
      <c r="S54" s="138">
        <f>_xlfn.IFS(COUNTIF($G54:J54, "&gt;1")&gt;6,AVERAGE(SMALL(($G54:J54),{1,2,3,4,5}))-$F$1,COUNTIF($G54:J54, "&gt;1")&gt;5,AVERAGE(SMALL(($G54:J54),{1,2,3,4}))-$F$1,COUNTIF($G54:J54, "&gt;1")&gt;3,AVERAGE(SMALL(($F54:J54),{1,2,3,4}))-$F$1,COUNTIF($G54:J54, "&gt;1")&gt;1,AVERAGE(SMALL(($E54:J54),{1,2,3,4}))-$F$1,COUNTIF($G54:J54, "&gt;0")=1,AVERAGE(SMALL(($E54:J54),{1,2,3}))-$F$1,COUNTIF($G54:J54, "=0")=0,AVERAGE(SMALL(($E54:J54),{1,2}))-$F$1)</f>
        <v>11.350000000000001</v>
      </c>
      <c r="T54" s="138">
        <f>_xlfn.IFS(COUNTIF($G54:K54, "&gt;1")&gt;6,AVERAGE(SMALL(($G54:K54),{1,2,3,4,5}))-$F$1,COUNTIF($G54:K54, "&gt;1")&gt;5,AVERAGE(SMALL(($G54:K54),{1,2,3,4}))-$F$1,COUNTIF($G54:K54, "&gt;1")&gt;3,AVERAGE(SMALL(($F54:K54),{1,2,3,4}))-$F$1,COUNTIF($G54:K54, "&gt;1")&gt;1,AVERAGE(SMALL(($E54:K54),{1,2,3,4}))-$F$1,COUNTIF($G54:K54, "&gt;0")=1,AVERAGE(SMALL(($E54:K54),{1,2,3}))-$F$1,COUNTIF($G54:K54, "=0")=0,AVERAGE(SMALL(($E54:K54),{1,2}))-$F$1)</f>
        <v>11.350000000000001</v>
      </c>
      <c r="U54" s="138">
        <f>_xlfn.IFS(COUNTIF($G54:L54, "&gt;1")&gt;6,AVERAGE(SMALL(($G54:L54),{1,2,3,4,5}))-$F$1,COUNTIF($G54:L54, "&gt;1")&gt;5,AVERAGE(SMALL(($G54:L54),{1,2,3,4}))-$F$1,COUNTIF($G54:L54, "&gt;1")&gt;3,AVERAGE(SMALL(($F54:L54),{1,2,3,4}))-$F$1,COUNTIF($G54:L54, "&gt;1")&gt;1,AVERAGE(SMALL(($E54:L54),{1,2,3,4}))-$F$1,COUNTIF($G54:L54, "&gt;0")=1,AVERAGE(SMALL(($E54:L54),{1,2,3}))-$F$1,COUNTIF($G54:L54, "=0")=0,AVERAGE(SMALL(($E54:L54),{1,2}))-$F$1)</f>
        <v>11.350000000000001</v>
      </c>
      <c r="V54" s="138">
        <f>_xlfn.IFS(COUNTIF($G54:M54, "&gt;1")&gt;6,AVERAGE(SMALL(($G54:M54),{1,2,3,4,5}))-$F$1,COUNTIF($G54:M54, "&gt;1")&gt;5,AVERAGE(SMALL(($G54:M54),{1,2,3,4}))-$F$1,COUNTIF($G54:M54, "&gt;1")&gt;3,AVERAGE(SMALL(($F54:M54),{1,2,3,4}))-$F$1,COUNTIF($G54:M54, "&gt;1")&gt;1,AVERAGE(SMALL(($E54:M54),{1,2,3,4}))-$F$1,COUNTIF($G54:M54, "&gt;0")=1,AVERAGE(SMALL(($E54:M54),{1,2,3}))-$F$1,COUNTIF($G54:M54, "=0")=0,AVERAGE(SMALL(($E54:M54),{1,2}))-$F$1)</f>
        <v>11.350000000000001</v>
      </c>
      <c r="W54" s="138">
        <f>_xlfn.IFS(COUNTIF($G54:N54, "&gt;1")&gt;6,AVERAGE(SMALL(($G54:N54),{1,2,3,4,5}))-$F$1,COUNTIF($G54:N54, "&gt;1")&gt;5,AVERAGE(SMALL(($G54:N54),{1,2,3,4}))-$F$1,COUNTIF($G54:N54, "&gt;1")&gt;3,AVERAGE(SMALL(($F54:N54),{1,2,3,4}))-$F$1,COUNTIF($G54:N54, "&gt;1")&gt;1,AVERAGE(SMALL(($E54:N54),{1,2,3,4}))-$F$1,COUNTIF($G54:N54, "&gt;0")=1,AVERAGE(SMALL(($E54:N54),{1,2,3}))-$F$1,COUNTIF($G54:N54, "=0")=0,AVERAGE(SMALL(($E54:N54),{1,2}))-$F$1)</f>
        <v>9.3500000000000014</v>
      </c>
      <c r="X54" s="139">
        <f t="shared" si="6"/>
        <v>3</v>
      </c>
      <c r="Y54" s="140">
        <v>2</v>
      </c>
    </row>
    <row r="55" spans="1:26" s="148" customFormat="1" ht="15.75" x14ac:dyDescent="0.25">
      <c r="A55" s="38" t="s">
        <v>107</v>
      </c>
      <c r="B55" s="135" t="str">
        <f>INDEX('[1]2025 Sign Ups'!$C$2:$C$103,MATCH(A55,'[1]2025 Sign Ups'!$B$2:$B$103,0))</f>
        <v>Y</v>
      </c>
      <c r="C55" s="135">
        <f>VLOOKUP($A55,'[1]2025 Sign Ups'!$B$2:$F$127,4,FALSE)</f>
        <v>6</v>
      </c>
      <c r="D55" s="135" t="str">
        <f>VLOOKUP($A55,'[1]2025 Sign Ups'!$B$2:$G$127,5,FALSE)</f>
        <v>R</v>
      </c>
      <c r="E55" s="136">
        <f t="shared" si="7"/>
        <v>43.166666666666664</v>
      </c>
      <c r="F55" s="136">
        <f t="shared" si="5"/>
        <v>43.166666666666664</v>
      </c>
      <c r="G55" s="137">
        <v>43</v>
      </c>
      <c r="H55" s="137">
        <v>42</v>
      </c>
      <c r="I55" s="137">
        <v>49</v>
      </c>
      <c r="J55" s="137">
        <v>42</v>
      </c>
      <c r="K55" s="137">
        <v>43</v>
      </c>
      <c r="L55" s="137">
        <v>39</v>
      </c>
      <c r="M55" s="137">
        <v>48</v>
      </c>
      <c r="N55" s="137">
        <v>41</v>
      </c>
      <c r="O55" s="136">
        <f>VLOOKUP($A55,'[1]2025 Sign Ups'!$B$2:$K$104,3,FALSE)</f>
        <v>7.7666666666666657</v>
      </c>
      <c r="P55" s="138">
        <f>_xlfn.IFS(COUNTIF($G55:G55, "&gt;6")&gt;6,AVERAGE(SMALL(($G55:G55),{1,2,3,4,5}))-$F$1,COUNTIF($G55:G55, "&gt;5")&gt;3,AVERAGE(SMALL(($G55:G55),{1,2,3,4}))-$F$1,COUNTIF($G55:G55, "&gt;3")&gt;3,AVERAGE(SMALL(($F55:G55),{1,2,3,4}))-$F$1,COUNTIF($G55:G55, "&gt;1")&gt;1,AVERAGE(SMALL(($E55:G55),{1,2,3,4}))-$F$1,COUNTIF($G55:G55, "&gt;0")=1,AVERAGE(SMALL(($E55:G55),{1,2,3}))-$F$1,COUNTIF($G55:G55, "=0")=0,AVERAGE(SMALL(($E55:G55),{1,2}))-$F$1)</f>
        <v>7.7111111111111086</v>
      </c>
      <c r="Q55" s="138">
        <f>_xlfn.IFS(COUNTIF($G55:H55, "&gt;1")&gt;6,AVERAGE(SMALL(($G55:H55),{1,2,3,4,5}))-$F$1,COUNTIF($G55:H55, "&gt;1")&gt;5,AVERAGE(SMALL(($G55:H55),{1,2,3,4}))-$F$1,COUNTIF($G55:H55, "&gt;1")&gt;3,AVERAGE(SMALL(($F55:H55),{1,2,3,4}))-$F$1,COUNTIF($G55:H55, "&gt;1")&gt;1,AVERAGE(SMALL(($E55:H55),{1,2,3,4}))-$F$1,COUNTIF($G55:H55, "&gt;0")=1,AVERAGE(SMALL(($E55:H55),{1,2,3}))-$F$1,COUNTIF($G55:H55, "=0")=0,AVERAGE(SMALL(($E55:H55),{1,2}))-$F$1)</f>
        <v>7.43333333333333</v>
      </c>
      <c r="R55" s="138">
        <f>_xlfn.IFS(COUNTIF($G55:I55, "&gt;1")&gt;6,AVERAGE(SMALL(($G55:I55),{1,2,3,4,5}))-$F$1,COUNTIF($G55:I55, "&gt;1")&gt;5,AVERAGE(SMALL(($G55:I55),{1,2,3,4}))-$F$1,COUNTIF($G55:I55, "&gt;1")&gt;3,AVERAGE(SMALL(($F55:I55),{1,2,3,4}))-$F$1,COUNTIF($G55:I55, "&gt;1")&gt;1,AVERAGE(SMALL(($E55:I55),{1,2,3,4}))-$F$1,COUNTIF($G55:I55, "&gt;0")=1,AVERAGE(SMALL(($E55:I55),{1,2,3}))-$F$1,COUNTIF($G55:I55, "=0")=0,AVERAGE(SMALL(($E55:I55),{1,2}))-$F$1)</f>
        <v>7.43333333333333</v>
      </c>
      <c r="S55" s="138">
        <f>_xlfn.IFS(COUNTIF($G55:J55, "&gt;1")&gt;6,AVERAGE(SMALL(($G55:J55),{1,2,3,4,5}))-$F$1,COUNTIF($G55:J55, "&gt;1")&gt;5,AVERAGE(SMALL(($G55:J55),{1,2,3,4}))-$F$1,COUNTIF($G55:J55, "&gt;1")&gt;3,AVERAGE(SMALL(($F55:J55),{1,2,3,4}))-$F$1,COUNTIF($G55:J55, "&gt;1")&gt;1,AVERAGE(SMALL(($E55:J55),{1,2,3,4}))-$F$1,COUNTIF($G55:J55, "&gt;0")=1,AVERAGE(SMALL(($E55:J55),{1,2,3}))-$F$1,COUNTIF($G55:J55, "=0")=0,AVERAGE(SMALL(($E55:J55),{1,2}))-$F$1)</f>
        <v>7.1416666666666657</v>
      </c>
      <c r="T55" s="138">
        <f>_xlfn.IFS(COUNTIF($G55:K55, "&gt;1")&gt;6,AVERAGE(SMALL(($G55:K55),{1,2,3,4,5}))-$F$1,COUNTIF($G55:K55, "&gt;1")&gt;5,AVERAGE(SMALL(($G55:K55),{1,2,3,4}))-$F$1,COUNTIF($G55:K55, "&gt;1")&gt;3,AVERAGE(SMALL(($F55:K55),{1,2,3,4}))-$F$1,COUNTIF($G55:K55, "&gt;1")&gt;1,AVERAGE(SMALL(($E55:K55),{1,2,3,4}))-$F$1,COUNTIF($G55:K55, "&gt;0")=1,AVERAGE(SMALL(($E55:K55),{1,2,3}))-$F$1,COUNTIF($G55:K55, "=0")=0,AVERAGE(SMALL(($E55:K55),{1,2}))-$F$1)</f>
        <v>7.1000000000000014</v>
      </c>
      <c r="U55" s="138">
        <f>_xlfn.IFS(COUNTIF($G55:L55, "&gt;1")&gt;6,AVERAGE(SMALL(($G55:L55),{1,2,3,4,5}))-$F$1,COUNTIF($G55:L55, "&gt;1")&gt;5,AVERAGE(SMALL(($G55:L55),{1,2,3,4}))-$F$1,COUNTIF($G55:L55, "&gt;1")&gt;3,AVERAGE(SMALL(($F55:L55),{1,2,3,4}))-$F$1,COUNTIF($G55:L55, "&gt;1")&gt;1,AVERAGE(SMALL(($E55:L55),{1,2,3,4}))-$F$1,COUNTIF($G55:L55, "&gt;0")=1,AVERAGE(SMALL(($E55:L55),{1,2,3}))-$F$1,COUNTIF($G55:L55, "=0")=0,AVERAGE(SMALL(($E55:L55),{1,2}))-$F$1)</f>
        <v>6.1000000000000014</v>
      </c>
      <c r="V55" s="138">
        <f>_xlfn.IFS(COUNTIF($G55:M55, "&gt;1")&gt;6,AVERAGE(SMALL(($G55:M55),{1,2,3,4,5}))-$F$1,COUNTIF($G55:M55, "&gt;1")&gt;5,AVERAGE(SMALL(($G55:M55),{1,2,3,4}))-$F$1,COUNTIF($G55:M55, "&gt;1")&gt;3,AVERAGE(SMALL(($F55:M55),{1,2,3,4}))-$F$1,COUNTIF($G55:M55, "&gt;1")&gt;1,AVERAGE(SMALL(($E55:M55),{1,2,3,4}))-$F$1,COUNTIF($G55:M55, "&gt;0")=1,AVERAGE(SMALL(($E55:M55),{1,2,3}))-$F$1,COUNTIF($G55:M55, "=0")=0,AVERAGE(SMALL(($E55:M55),{1,2}))-$F$1)</f>
        <v>6.3999999999999986</v>
      </c>
      <c r="W55" s="138">
        <f>_xlfn.IFS(COUNTIF($G55:N55, "&gt;1")&gt;6,AVERAGE(SMALL(($G55:N55),{1,2,3,4,5}))-$F$1,COUNTIF($G55:N55, "&gt;1")&gt;5,AVERAGE(SMALL(($G55:N55),{1,2,3,4}))-$F$1,COUNTIF($G55:N55, "&gt;1")&gt;3,AVERAGE(SMALL(($F55:N55),{1,2,3,4}))-$F$1,COUNTIF($G55:N55, "&gt;1")&gt;1,AVERAGE(SMALL(($E55:N55),{1,2,3,4}))-$F$1,COUNTIF($G55:N55, "&gt;0")=1,AVERAGE(SMALL(($E55:N55),{1,2,3}))-$F$1,COUNTIF($G55:N55, "=0")=0,AVERAGE(SMALL(($E55:N55),{1,2}))-$F$1)</f>
        <v>6</v>
      </c>
      <c r="X55" s="139">
        <f t="shared" si="6"/>
        <v>8</v>
      </c>
      <c r="Y55" s="140">
        <v>2</v>
      </c>
    </row>
    <row r="56" spans="1:26" s="148" customFormat="1" ht="15.75" x14ac:dyDescent="0.25">
      <c r="A56" s="38" t="s">
        <v>106</v>
      </c>
      <c r="B56" s="135" t="str">
        <f>INDEX('[1]2025 Sign Ups'!$C$2:$C$103,MATCH(A56,'[1]2025 Sign Ups'!$B$2:$B$103,0))</f>
        <v>Y</v>
      </c>
      <c r="C56" s="135">
        <f>VLOOKUP($A56,'[1]2025 Sign Ups'!$B$2:$F$127,4,FALSE)</f>
        <v>5</v>
      </c>
      <c r="D56" s="135" t="str">
        <f>VLOOKUP($A56,'[1]2025 Sign Ups'!$B$2:$G$127,5,FALSE)</f>
        <v>R</v>
      </c>
      <c r="E56" s="136">
        <f t="shared" si="7"/>
        <v>45.6</v>
      </c>
      <c r="F56" s="136">
        <f t="shared" si="5"/>
        <v>45.6</v>
      </c>
      <c r="G56" s="137" t="s">
        <v>238</v>
      </c>
      <c r="H56" s="137" t="s">
        <v>238</v>
      </c>
      <c r="I56" s="137">
        <v>47</v>
      </c>
      <c r="J56" s="137">
        <v>44</v>
      </c>
      <c r="K56" s="137">
        <v>46</v>
      </c>
      <c r="L56" s="137" t="s">
        <v>238</v>
      </c>
      <c r="M56" s="137">
        <v>45</v>
      </c>
      <c r="N56" s="137">
        <v>47</v>
      </c>
      <c r="O56" s="136">
        <f>VLOOKUP($A56,'[1]2025 Sign Ups'!$B$2:$K$104,3,FALSE)</f>
        <v>10.200000000000003</v>
      </c>
      <c r="P56" s="138">
        <f>_xlfn.IFS(COUNTIF($G56:G56, "&gt;1")&gt;6,AVERAGE(SMALL(($G56:G56),{1,2,3,4,5}))-$F$1,COUNTIF($G56:G56, "&gt;1")&gt;5,AVERAGE(SMALL(($G56:G56),{1,2,3,4}))-$F$1,COUNTIF($G56:G56, "&gt;1")&gt;3,AVERAGE(SMALL(($F56:G56),{1,2,3,4}))-$F$1,COUNTIF($G56:G56, "&gt;1")&gt;1,AVERAGE(SMALL(($E56:G56),{1,2,3,4}))-$F$1,COUNTIF($G56:G56, "&gt;0")=1,AVERAGE(SMALL(($E56:G56),{1,2,3}))-$F$1,COUNTIF($G56:G56, "=0")=0,AVERAGE(SMALL(($E56:G56),{1,2}))-$F$1)</f>
        <v>10.200000000000003</v>
      </c>
      <c r="Q56" s="138">
        <f>_xlfn.IFS(COUNTIF($G56:H56, "&gt;1")&gt;6,AVERAGE(SMALL(($G56:H56),{1,2,3,4,5}))-$F$1,COUNTIF($G56:H56, "&gt;1")&gt;5,AVERAGE(SMALL(($G56:H56),{1,2,3,4}))-$F$1,COUNTIF($G56:H56, "&gt;1")&gt;3,AVERAGE(SMALL(($F56:H56),{1,2,3,4}))-$F$1,COUNTIF($G56:H56, "&gt;1")&gt;1,AVERAGE(SMALL(($E56:H56),{1,2,3,4}))-$F$1,COUNTIF($G56:H56, "&gt;0")=1,AVERAGE(SMALL(($E56:H56),{1,2,3}))-$F$1,COUNTIF($G56:H56, "=0")=0,AVERAGE(SMALL(($E56:H56),{1,2}))-$F$1)</f>
        <v>10.200000000000003</v>
      </c>
      <c r="R56" s="138">
        <f>_xlfn.IFS(COUNTIF($G56:I56, "&gt;1")&gt;6,AVERAGE(SMALL(($G56:I56),{1,2,3,4,5}))-$F$1,COUNTIF($G56:I56, "&gt;1")&gt;5,AVERAGE(SMALL(($G56:I56),{1,2,3,4}))-$F$1,COUNTIF($G56:I56, "&gt;1")&gt;3,AVERAGE(SMALL(($F56:I56),{1,2,3,4}))-$F$1,COUNTIF($G56:I56, "&gt;1")&gt;1,AVERAGE(SMALL(($E56:I56),{1,2,3,4}))-$F$1,COUNTIF($G56:I56, "&gt;0")=1,AVERAGE(SMALL(($E56:I56),{1,2,3}))-$F$1,COUNTIF($G56:I56, "=0")=0,AVERAGE(SMALL(($E56:I56),{1,2}))-$F$1)</f>
        <v>10.666666666666664</v>
      </c>
      <c r="S56" s="138">
        <f>_xlfn.IFS(COUNTIF($G56:J56, "&gt;1")&gt;6,AVERAGE(SMALL(($G56:J56),{1,2,3,4,5}))-$F$1,COUNTIF($G56:J56, "&gt;1")&gt;5,AVERAGE(SMALL(($G56:J56),{1,2,3,4}))-$F$1,COUNTIF($G56:J56, "&gt;1")&gt;3,AVERAGE(SMALL(($F56:J56),{1,2,3,4}))-$F$1,COUNTIF($G56:J56, "&gt;1")&gt;1,AVERAGE(SMALL(($E56:J56),{1,2,3,4}))-$F$1,COUNTIF($G56:J56, "&gt;0")=1,AVERAGE(SMALL(($E56:J56),{1,2,3}))-$F$1,COUNTIF($G56:J56, "=0")=0,AVERAGE(SMALL(($E56:J56),{1,2}))-$F$1)</f>
        <v>10.149999999999999</v>
      </c>
      <c r="T56" s="138">
        <f>_xlfn.IFS(COUNTIF($G56:K56, "&gt;1")&gt;6,AVERAGE(SMALL(($G56:K56),{1,2,3,4,5}))-$F$1,COUNTIF($G56:K56, "&gt;1")&gt;5,AVERAGE(SMALL(($G56:K56),{1,2,3,4}))-$F$1,COUNTIF($G56:K56, "&gt;1")&gt;3,AVERAGE(SMALL(($F56:K56),{1,2,3,4}))-$F$1,COUNTIF($G56:K56, "&gt;1")&gt;1,AVERAGE(SMALL(($E56:K56),{1,2,3,4}))-$F$1,COUNTIF($G56:K56, "&gt;0")=1,AVERAGE(SMALL(($E56:K56),{1,2,3}))-$F$1,COUNTIF($G56:K56, "=0")=0,AVERAGE(SMALL(($E56:K56),{1,2}))-$F$1)</f>
        <v>9.8999999999999986</v>
      </c>
      <c r="U56" s="138">
        <f>_xlfn.IFS(COUNTIF($G56:L56, "&gt;1")&gt;6,AVERAGE(SMALL(($G56:L56),{1,2,3,4,5}))-$F$1,COUNTIF($G56:L56, "&gt;1")&gt;5,AVERAGE(SMALL(($G56:L56),{1,2,3,4}))-$F$1,COUNTIF($G56:L56, "&gt;1")&gt;3,AVERAGE(SMALL(($F56:L56),{1,2,3,4}))-$F$1,COUNTIF($G56:L56, "&gt;1")&gt;1,AVERAGE(SMALL(($E56:L56),{1,2,3,4}))-$F$1,COUNTIF($G56:L56, "&gt;0")=1,AVERAGE(SMALL(($E56:L56),{1,2,3}))-$F$1,COUNTIF($G56:L56, "=0")=0,AVERAGE(SMALL(($E56:L56),{1,2}))-$F$1)</f>
        <v>9.8999999999999986</v>
      </c>
      <c r="V56" s="138">
        <f>_xlfn.IFS(COUNTIF($G56:M56, "&gt;1")&gt;6,AVERAGE(SMALL(($G56:M56),{1,2,3,4,5}))-$F$1,COUNTIF($G56:M56, "&gt;1")&gt;5,AVERAGE(SMALL(($G56:M56),{1,2,3,4}))-$F$1,COUNTIF($G56:M56, "&gt;1")&gt;3,AVERAGE(SMALL(($F56:M56),{1,2,3,4}))-$F$1,COUNTIF($G56:M56, "&gt;1")&gt;1,AVERAGE(SMALL(($E56:M56),{1,2,3,4}))-$F$1,COUNTIF($G56:M56, "&gt;0")=1,AVERAGE(SMALL(($E56:M56),{1,2,3}))-$F$1,COUNTIF($G56:M56, "=0")=0,AVERAGE(SMALL(($E56:M56),{1,2}))-$F$1)</f>
        <v>9.75</v>
      </c>
      <c r="W56" s="138">
        <f>_xlfn.IFS(COUNTIF($G56:N56, "&gt;1")&gt;6,AVERAGE(SMALL(($G56:N56),{1,2,3,4,5}))-$F$1,COUNTIF($G56:N56, "&gt;1")&gt;5,AVERAGE(SMALL(($G56:N56),{1,2,3,4}))-$F$1,COUNTIF($G56:N56, "&gt;1")&gt;3,AVERAGE(SMALL(($F56:N56),{1,2,3,4}))-$F$1,COUNTIF($G56:N56, "&gt;1")&gt;1,AVERAGE(SMALL(($E56:N56),{1,2,3,4}))-$F$1,COUNTIF($G56:N56, "&gt;0")=1,AVERAGE(SMALL(($E56:N56),{1,2,3}))-$F$1,COUNTIF($G56:N56, "=0")=0,AVERAGE(SMALL(($E56:N56),{1,2}))-$F$1)</f>
        <v>9.75</v>
      </c>
      <c r="X56" s="139">
        <f t="shared" si="6"/>
        <v>5</v>
      </c>
      <c r="Y56" s="140">
        <v>2</v>
      </c>
      <c r="Z56" s="148" t="b">
        <f>COUNTIF($G56:H56,"&gt;0")=1</f>
        <v>0</v>
      </c>
    </row>
    <row r="57" spans="1:26" ht="15.75" x14ac:dyDescent="0.25">
      <c r="A57" s="38" t="s">
        <v>101</v>
      </c>
      <c r="B57" s="135" t="str">
        <f>INDEX('[1]2025 Sign Ups'!$C$2:$C$103,MATCH(A57,'[1]2025 Sign Ups'!$B$2:$B$103,0))</f>
        <v>Y</v>
      </c>
      <c r="C57" s="135">
        <f>VLOOKUP($A57,'[1]2025 Sign Ups'!$B$2:$F$127,4,FALSE)</f>
        <v>6</v>
      </c>
      <c r="D57" s="135" t="str">
        <f>VLOOKUP($A57,'[1]2025 Sign Ups'!$B$2:$G$127,5,FALSE)</f>
        <v>R</v>
      </c>
      <c r="E57" s="136">
        <f t="shared" si="7"/>
        <v>39.4</v>
      </c>
      <c r="F57" s="136">
        <f t="shared" si="5"/>
        <v>39.4</v>
      </c>
      <c r="G57" s="137">
        <v>41</v>
      </c>
      <c r="H57" s="137">
        <v>48</v>
      </c>
      <c r="I57" s="137">
        <v>41</v>
      </c>
      <c r="J57" s="137">
        <v>41</v>
      </c>
      <c r="K57" s="137">
        <v>38</v>
      </c>
      <c r="L57" s="137">
        <v>39</v>
      </c>
      <c r="M57" s="137" t="s">
        <v>238</v>
      </c>
      <c r="N57" s="137">
        <v>37</v>
      </c>
      <c r="O57" s="136">
        <f>VLOOKUP($A57,'[1]2025 Sign Ups'!$B$2:$K$104,3,FALSE)</f>
        <v>4</v>
      </c>
      <c r="P57" s="138">
        <f>_xlfn.IFS(COUNTIF($G57:G57, "&gt;6")&gt;6,AVERAGE(SMALL(($G57:G57),{1,2,3,4,5}))-$F$1,COUNTIF($G57:G57, "&gt;5")&gt;3,AVERAGE(SMALL(($G57:G57),{1,2,3,4}))-$F$1,COUNTIF($G57:G57, "&gt;3")&gt;3,AVERAGE(SMALL(($F57:G57),{1,2,3,4}))-$F$1,COUNTIF($G57:G57, "&gt;1")&gt;1,AVERAGE(SMALL(($E57:G57),{1,2,3,4}))-$F$1,COUNTIF($G57:G57, "&gt;0")=1,AVERAGE(SMALL(($E57:G57),{1,2,3}))-$F$1,COUNTIF($G57:G57, "=0")=0,AVERAGE(SMALL(($E57:G57),{1,2}))-$F$1)</f>
        <v>4.5333333333333314</v>
      </c>
      <c r="Q57" s="138">
        <f>_xlfn.IFS(COUNTIF($G57:H57, "&gt;1")&gt;6,AVERAGE(SMALL(($G57:H57),{1,2,3,4,5}))-$F$1,COUNTIF($G57:H57, "&gt;1")&gt;5,AVERAGE(SMALL(($G57:H57),{1,2,3,4}))-$F$1,COUNTIF($G57:H57, "&gt;1")&gt;3,AVERAGE(SMALL(($F57:H57),{1,2,3,4}))-$F$1,COUNTIF($G57:H57, "&gt;1")&gt;1,AVERAGE(SMALL(($E57:H57),{1,2,3,4}))-$F$1,COUNTIF($G57:H57, "&gt;0")=1,AVERAGE(SMALL(($E57:H57),{1,2,3}))-$F$1,COUNTIF($G57:H57, "=0")=0,AVERAGE(SMALL(($E57:H57),{1,2}))-$F$1)</f>
        <v>6.5500000000000043</v>
      </c>
      <c r="R57" s="138">
        <f>_xlfn.IFS(COUNTIF($G57:I57, "&gt;1")&gt;6,AVERAGE(SMALL(($G57:I57),{1,2,3,4,5}))-$F$1,COUNTIF($G57:I57, "&gt;1")&gt;5,AVERAGE(SMALL(($G57:I57),{1,2,3,4}))-$F$1,COUNTIF($G57:I57, "&gt;1")&gt;3,AVERAGE(SMALL(($F57:I57),{1,2,3,4}))-$F$1,COUNTIF($G57:I57, "&gt;1")&gt;1,AVERAGE(SMALL(($E57:I57),{1,2,3,4}))-$F$1,COUNTIF($G57:I57, "&gt;0")=1,AVERAGE(SMALL(($E57:I57),{1,2,3}))-$F$1,COUNTIF($G57:I57, "=0")=0,AVERAGE(SMALL(($E57:I57),{1,2}))-$F$1)</f>
        <v>4.8000000000000043</v>
      </c>
      <c r="S57" s="138">
        <f>_xlfn.IFS(COUNTIF($G57:J57, "&gt;1")&gt;6,AVERAGE(SMALL(($G57:J57),{1,2,3,4,5}))-$F$1,COUNTIF($G57:J57, "&gt;1")&gt;5,AVERAGE(SMALL(($G57:J57),{1,2,3,4}))-$F$1,COUNTIF($G57:J57, "&gt;1")&gt;3,AVERAGE(SMALL(($F57:J57),{1,2,3,4}))-$F$1,COUNTIF($G57:J57, "&gt;1")&gt;1,AVERAGE(SMALL(($E57:J57),{1,2,3,4}))-$F$1,COUNTIF($G57:J57, "&gt;0")=1,AVERAGE(SMALL(($E57:J57),{1,2,3}))-$F$1,COUNTIF($G57:J57, "=0")=0,AVERAGE(SMALL(($E57:J57),{1,2}))-$F$1)</f>
        <v>5.2000000000000028</v>
      </c>
      <c r="T57" s="138">
        <f>_xlfn.IFS(COUNTIF($G57:K57, "&gt;1")&gt;6,AVERAGE(SMALL(($G57:K57),{1,2,3,4,5}))-$F$1,COUNTIF($G57:K57, "&gt;1")&gt;5,AVERAGE(SMALL(($G57:K57),{1,2,3,4}))-$F$1,COUNTIF($G57:K57, "&gt;1")&gt;3,AVERAGE(SMALL(($F57:K57),{1,2,3,4}))-$F$1,COUNTIF($G57:K57, "&gt;1")&gt;1,AVERAGE(SMALL(($E57:K57),{1,2,3,4}))-$F$1,COUNTIF($G57:K57, "&gt;0")=1,AVERAGE(SMALL(($E57:K57),{1,2,3}))-$F$1,COUNTIF($G57:K57, "=0")=0,AVERAGE(SMALL(($E57:K57),{1,2}))-$F$1)</f>
        <v>4.4500000000000028</v>
      </c>
      <c r="U57" s="138">
        <f>_xlfn.IFS(COUNTIF($G57:L57, "&gt;1")&gt;6,AVERAGE(SMALL(($G57:L57),{1,2,3,4,5}))-$F$1,COUNTIF($G57:L57, "&gt;1")&gt;5,AVERAGE(SMALL(($G57:L57),{1,2,3,4}))-$F$1,COUNTIF($G57:L57, "&gt;1")&gt;3,AVERAGE(SMALL(($F57:L57),{1,2,3,4}))-$F$1,COUNTIF($G57:L57, "&gt;1")&gt;1,AVERAGE(SMALL(($E57:L57),{1,2,3,4}))-$F$1,COUNTIF($G57:L57, "&gt;0")=1,AVERAGE(SMALL(($E57:L57),{1,2,3}))-$F$1,COUNTIF($G57:L57, "=0")=0,AVERAGE(SMALL(($E57:L57),{1,2}))-$F$1)</f>
        <v>4.3500000000000014</v>
      </c>
      <c r="V57" s="138">
        <f>_xlfn.IFS(COUNTIF($G57:M57, "&gt;1")&gt;6,AVERAGE(SMALL(($G57:M57),{1,2,3,4,5}))-$F$1,COUNTIF($G57:M57, "&gt;1")&gt;5,AVERAGE(SMALL(($G57:M57),{1,2,3,4}))-$F$1,COUNTIF($G57:M57, "&gt;1")&gt;3,AVERAGE(SMALL(($F57:M57),{1,2,3,4}))-$F$1,COUNTIF($G57:M57, "&gt;1")&gt;1,AVERAGE(SMALL(($E57:M57),{1,2,3,4}))-$F$1,COUNTIF($G57:M57, "&gt;0")=1,AVERAGE(SMALL(($E57:M57),{1,2,3}))-$F$1,COUNTIF($G57:M57, "=0")=0,AVERAGE(SMALL(($E57:M57),{1,2}))-$F$1)</f>
        <v>4.3500000000000014</v>
      </c>
      <c r="W57" s="138">
        <f>_xlfn.IFS(COUNTIF($G57:N57, "&gt;1")&gt;6,AVERAGE(SMALL(($G57:N57),{1,2,3,4,5}))-$F$1,COUNTIF($G57:N57, "&gt;1")&gt;5,AVERAGE(SMALL(($G57:N57),{1,2,3,4}))-$F$1,COUNTIF($G57:N57, "&gt;1")&gt;3,AVERAGE(SMALL(($F57:N57),{1,2,3,4}))-$F$1,COUNTIF($G57:N57, "&gt;1")&gt;1,AVERAGE(SMALL(($E57:N57),{1,2,3,4}))-$F$1,COUNTIF($G57:N57, "&gt;0")=1,AVERAGE(SMALL(($E57:N57),{1,2,3}))-$F$1,COUNTIF($G57:N57, "=0")=0,AVERAGE(SMALL(($E57:N57),{1,2}))-$F$1)</f>
        <v>3.8000000000000043</v>
      </c>
      <c r="X57" s="139">
        <f t="shared" si="6"/>
        <v>7</v>
      </c>
      <c r="Y57" s="140">
        <v>2</v>
      </c>
    </row>
    <row r="58" spans="1:26" s="148" customFormat="1" ht="15.75" x14ac:dyDescent="0.25">
      <c r="A58" s="38" t="s">
        <v>134</v>
      </c>
      <c r="B58" s="135" t="str">
        <f>INDEX('[1]2025 Sign Ups'!$C$2:$C$103,MATCH(A58,'[1]2025 Sign Ups'!$B$2:$B$103,0))</f>
        <v>Y</v>
      </c>
      <c r="C58" s="135">
        <f>VLOOKUP($A58,'[1]2025 Sign Ups'!$B$2:$F$127,4,FALSE)</f>
        <v>3</v>
      </c>
      <c r="D58" s="135" t="str">
        <f>VLOOKUP($A58,'[1]2025 Sign Ups'!$B$2:$G$127,5,FALSE)</f>
        <v>R</v>
      </c>
      <c r="E58" s="136">
        <f t="shared" si="7"/>
        <v>43</v>
      </c>
      <c r="F58" s="136">
        <f t="shared" si="5"/>
        <v>43</v>
      </c>
      <c r="G58" s="137">
        <v>42</v>
      </c>
      <c r="H58" s="137">
        <v>42</v>
      </c>
      <c r="I58" s="137">
        <v>45</v>
      </c>
      <c r="J58" s="137" t="s">
        <v>238</v>
      </c>
      <c r="K58" s="137" t="s">
        <v>238</v>
      </c>
      <c r="L58" s="137" t="s">
        <v>238</v>
      </c>
      <c r="M58" s="137">
        <v>42</v>
      </c>
      <c r="N58" s="137">
        <v>41</v>
      </c>
      <c r="O58" s="136">
        <f>VLOOKUP($A58,'[1]2025 Sign Ups'!$B$2:$K$104,3,FALSE)</f>
        <v>7.6000000000000014</v>
      </c>
      <c r="P58" s="138">
        <f>_xlfn.IFS(COUNTIF($G58:G58, "&gt;6")&gt;6,AVERAGE(SMALL(($G58:G58),{1,2,3,4,5}))-$F$1,COUNTIF($G58:G58, "&gt;5")&gt;3,AVERAGE(SMALL(($G58:G58),{1,2,3,4}))-$F$1,COUNTIF($G58:G58, "&gt;3")&gt;3,AVERAGE(SMALL(($F58:G58),{1,2,3,4}))-$F$1,COUNTIF($G58:G58, "&gt;1")&gt;1,AVERAGE(SMALL(($E58:G58),{1,2,3,4}))-$F$1,COUNTIF($G58:G58, "&gt;0")=1,AVERAGE(SMALL(($E58:G58),{1,2,3}))-$F$1,COUNTIF($G58:G58, "=0")=0,AVERAGE(SMALL(($E58:G58),{1,2}))-$F$1)</f>
        <v>7.2666666666666657</v>
      </c>
      <c r="Q58" s="138">
        <f>_xlfn.IFS(COUNTIF($G58:H58, "&gt;1")&gt;6,AVERAGE(SMALL(($G58:H58),{1,2,3,4,5}))-$F$1,COUNTIF($G58:H58, "&gt;1")&gt;5,AVERAGE(SMALL(($G58:H58),{1,2,3,4}))-$F$1,COUNTIF($G58:H58, "&gt;1")&gt;3,AVERAGE(SMALL(($F58:H58),{1,2,3,4}))-$F$1,COUNTIF($G58:H58, "&gt;1")&gt;1,AVERAGE(SMALL(($E58:H58),{1,2,3,4}))-$F$1,COUNTIF($G58:H58, "&gt;0")=1,AVERAGE(SMALL(($E58:H58),{1,2,3}))-$F$1,COUNTIF($G58:H58, "=0")=0,AVERAGE(SMALL(($E58:H58),{1,2}))-$F$1)</f>
        <v>7.1000000000000014</v>
      </c>
      <c r="R58" s="138">
        <f>_xlfn.IFS(COUNTIF($G58:I58, "&gt;1")&gt;6,AVERAGE(SMALL(($G58:I58),{1,2,3,4,5}))-$F$1,COUNTIF($G58:I58, "&gt;1")&gt;5,AVERAGE(SMALL(($G58:I58),{1,2,3,4}))-$F$1,COUNTIF($G58:I58, "&gt;1")&gt;3,AVERAGE(SMALL(($F58:I58),{1,2,3,4}))-$F$1,COUNTIF($G58:I58, "&gt;1")&gt;1,AVERAGE(SMALL(($E58:I58),{1,2,3,4}))-$F$1,COUNTIF($G58:I58, "&gt;0")=1,AVERAGE(SMALL(($E58:I58),{1,2,3}))-$F$1,COUNTIF($G58:I58, "=0")=0,AVERAGE(SMALL(($E58:I58),{1,2}))-$F$1)</f>
        <v>7.1000000000000014</v>
      </c>
      <c r="S58" s="138">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T58" s="138">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U58" s="138">
        <f>_xlfn.IFS(COUNTIF($G58:L58, "&gt;1")&gt;6,AVERAGE(SMALL(($G58:L58),{1,2,3,4,5}))-$F$1,COUNTIF($G58:L58, "&gt;1")&gt;5,AVERAGE(SMALL(($G58:L58),{1,2,3,4}))-$F$1,COUNTIF($G58:L58, "&gt;1")&gt;3,AVERAGE(SMALL(($F58:L58),{1,2,3,4}))-$F$1,COUNTIF($G58:L58, "&gt;1")&gt;1,AVERAGE(SMALL(($E58:L58),{1,2,3,4}))-$F$1,COUNTIF($G58:L58, "&gt;0")=1,AVERAGE(SMALL(($E58:L58),{1,2,3}))-$F$1,COUNTIF($G58:L58, "=0")=0,AVERAGE(SMALL(($E58:L58),{1,2}))-$F$1)</f>
        <v>7.1000000000000014</v>
      </c>
      <c r="V58" s="138">
        <f>_xlfn.IFS(COUNTIF($G58:M58, "&gt;1")&gt;6,AVERAGE(SMALL(($G58:M58),{1,2,3,4,5}))-$F$1,COUNTIF($G58:M58, "&gt;1")&gt;5,AVERAGE(SMALL(($G58:M58),{1,2,3,4}))-$F$1,COUNTIF($G58:M58, "&gt;1")&gt;3,AVERAGE(SMALL(($F58:M58),{1,2,3,4}))-$F$1,COUNTIF($G58:M58, "&gt;1")&gt;1,AVERAGE(SMALL(($E58:M58),{1,2,3,4}))-$F$1,COUNTIF($G58:M58, "&gt;0")=1,AVERAGE(SMALL(($E58:M58),{1,2,3}))-$F$1,COUNTIF($G58:M58, "=0")=0,AVERAGE(SMALL(($E58:M58),{1,2}))-$F$1)</f>
        <v>6.8500000000000014</v>
      </c>
      <c r="W58" s="138">
        <f>_xlfn.IFS(COUNTIF($G58:N58, "&gt;1")&gt;6,AVERAGE(SMALL(($G58:N58),{1,2,3,4,5}))-$F$1,COUNTIF($G58:N58, "&gt;1")&gt;5,AVERAGE(SMALL(($G58:N58),{1,2,3,4}))-$F$1,COUNTIF($G58:N58, "&gt;1")&gt;3,AVERAGE(SMALL(($F58:N58),{1,2,3,4}))-$F$1,COUNTIF($G58:N58, "&gt;1")&gt;1,AVERAGE(SMALL(($E58:N58),{1,2,3,4}))-$F$1,COUNTIF($G58:N58, "&gt;0")=1,AVERAGE(SMALL(($E58:N58),{1,2,3}))-$F$1,COUNTIF($G58:N58, "=0")=0,AVERAGE(SMALL(($E58:N58),{1,2}))-$F$1)</f>
        <v>6.3500000000000014</v>
      </c>
      <c r="X58" s="139">
        <f t="shared" si="6"/>
        <v>5</v>
      </c>
      <c r="Y58" s="140">
        <v>2</v>
      </c>
      <c r="Z58" s="148">
        <f>COUNTIF($G58:G58,"&gt;0")</f>
        <v>1</v>
      </c>
    </row>
    <row r="59" spans="1:26" ht="15.75" x14ac:dyDescent="0.25">
      <c r="A59" s="38" t="s">
        <v>55</v>
      </c>
      <c r="B59" s="135" t="str">
        <f>INDEX('[1]2025 Sign Ups'!$C$2:$C$103,MATCH(A59,'[1]2025 Sign Ups'!$B$2:$B$103,0))</f>
        <v>Y</v>
      </c>
      <c r="C59" s="135">
        <f>VLOOKUP($A59,'[1]2025 Sign Ups'!$B$2:$F$127,4,FALSE)</f>
        <v>10</v>
      </c>
      <c r="D59" s="135" t="str">
        <f>VLOOKUP($A59,'[1]2025 Sign Ups'!$B$2:$G$127,5,FALSE)</f>
        <v>R</v>
      </c>
      <c r="E59" s="136">
        <f t="shared" si="7"/>
        <v>43.833333333333336</v>
      </c>
      <c r="F59" s="136">
        <f t="shared" si="5"/>
        <v>43.833333333333336</v>
      </c>
      <c r="G59" s="137">
        <v>42</v>
      </c>
      <c r="H59" s="137">
        <v>42</v>
      </c>
      <c r="I59" s="137">
        <v>43</v>
      </c>
      <c r="J59" s="137">
        <v>43</v>
      </c>
      <c r="K59" s="137" t="s">
        <v>238</v>
      </c>
      <c r="L59" s="137">
        <v>42</v>
      </c>
      <c r="M59" s="137">
        <v>41</v>
      </c>
      <c r="N59" s="137">
        <v>44</v>
      </c>
      <c r="O59" s="136">
        <f>VLOOKUP($A59,'[1]2025 Sign Ups'!$B$2:$K$104,3,FALSE)</f>
        <v>8.4333333333333371</v>
      </c>
      <c r="P59" s="138">
        <f>_xlfn.IFS(COUNTIF($G59:G59, "&gt;6")&gt;6,AVERAGE(SMALL(($G59:G59),{1,2,3,4,5}))-$F$1,COUNTIF($G59:G59, "&gt;5")&gt;3,AVERAGE(SMALL(($G59:G59),{1,2,3,4}))-$F$1,COUNTIF($G59:G59, "&gt;3")&gt;3,AVERAGE(SMALL(($F59:G59),{1,2,3,4}))-$F$1,COUNTIF($G59:G59, "&gt;1")&gt;1,AVERAGE(SMALL(($E59:G59),{1,2,3,4}))-$F$1,COUNTIF($G59:G59, "&gt;0")=1,AVERAGE(SMALL(($E59:G59),{1,2,3}))-$F$1,COUNTIF($G59:G59, "=0")=0,AVERAGE(SMALL(($E59:G59),{1,2}))-$F$1)</f>
        <v>7.82222222222223</v>
      </c>
      <c r="Q59" s="138">
        <f>_xlfn.IFS(COUNTIF($G59:H59, "&gt;1")&gt;6,AVERAGE(SMALL(($G59:H59),{1,2,3,4,5}))-$F$1,COUNTIF($G59:H59, "&gt;1")&gt;5,AVERAGE(SMALL(($G59:H59),{1,2,3,4}))-$F$1,COUNTIF($G59:H59, "&gt;1")&gt;3,AVERAGE(SMALL(($F59:H59),{1,2,3,4}))-$F$1,COUNTIF($G59:H59, "&gt;1")&gt;1,AVERAGE(SMALL(($E59:H59),{1,2,3,4}))-$F$1,COUNTIF($G59:H59, "&gt;0")=1,AVERAGE(SMALL(($E59:H59),{1,2,3}))-$F$1,COUNTIF($G59:H59, "=0")=0,AVERAGE(SMALL(($E59:H59),{1,2}))-$F$1)</f>
        <v>7.5166666666666728</v>
      </c>
      <c r="R59" s="138">
        <f>_xlfn.IFS(COUNTIF($G59:I59, "&gt;1")&gt;6,AVERAGE(SMALL(($G59:I59),{1,2,3,4,5}))-$F$1,COUNTIF($G59:I59, "&gt;1")&gt;5,AVERAGE(SMALL(($G59:I59),{1,2,3,4}))-$F$1,COUNTIF($G59:I59, "&gt;1")&gt;3,AVERAGE(SMALL(($F59:I59),{1,2,3,4}))-$F$1,COUNTIF($G59:I59, "&gt;1")&gt;1,AVERAGE(SMALL(($E59:I59),{1,2,3,4}))-$F$1,COUNTIF($G59:I59, "&gt;0")=1,AVERAGE(SMALL(($E59:I59),{1,2,3}))-$F$1,COUNTIF($G59:I59, "=0")=0,AVERAGE(SMALL(($E59:I59),{1,2}))-$F$1)</f>
        <v>7.3083333333333371</v>
      </c>
      <c r="S59" s="138">
        <f>_xlfn.IFS(COUNTIF($G59:J59, "&gt;1")&gt;6,AVERAGE(SMALL(($G59:J59),{1,2,3,4,5}))-$F$1,COUNTIF($G59:J59, "&gt;1")&gt;5,AVERAGE(SMALL(($G59:J59),{1,2,3,4}))-$F$1,COUNTIF($G59:J59, "&gt;1")&gt;3,AVERAGE(SMALL(($F59:J59),{1,2,3,4}))-$F$1,COUNTIF($G59:J59, "&gt;1")&gt;1,AVERAGE(SMALL(($E59:J59),{1,2,3,4}))-$F$1,COUNTIF($G59:J59, "&gt;0")=1,AVERAGE(SMALL(($E59:J59),{1,2,3}))-$F$1,COUNTIF($G59:J59, "=0")=0,AVERAGE(SMALL(($E59:J59),{1,2}))-$F$1)</f>
        <v>7.1000000000000014</v>
      </c>
      <c r="T59" s="138">
        <f>_xlfn.IFS(COUNTIF($G59:K59, "&gt;1")&gt;6,AVERAGE(SMALL(($G59:K59),{1,2,3,4,5}))-$F$1,COUNTIF($G59:K59, "&gt;1")&gt;5,AVERAGE(SMALL(($G59:K59),{1,2,3,4}))-$F$1,COUNTIF($G59:K59, "&gt;1")&gt;3,AVERAGE(SMALL(($F59:K59),{1,2,3,4}))-$F$1,COUNTIF($G59:K59, "&gt;1")&gt;1,AVERAGE(SMALL(($E59:K59),{1,2,3,4}))-$F$1,COUNTIF($G59:K59, "&gt;0")=1,AVERAGE(SMALL(($E59:K59),{1,2,3}))-$F$1,COUNTIF($G59:K59, "=0")=0,AVERAGE(SMALL(($E59:K59),{1,2}))-$F$1)</f>
        <v>7.1000000000000014</v>
      </c>
      <c r="U59" s="138">
        <f>_xlfn.IFS(COUNTIF($G59:L59, "&gt;1")&gt;6,AVERAGE(SMALL(($G59:L59),{1,2,3,4,5}))-$F$1,COUNTIF($G59:L59, "&gt;1")&gt;5,AVERAGE(SMALL(($G59:L59),{1,2,3,4}))-$F$1,COUNTIF($G59:L59, "&gt;1")&gt;3,AVERAGE(SMALL(($F59:L59),{1,2,3,4}))-$F$1,COUNTIF($G59:L59, "&gt;1")&gt;1,AVERAGE(SMALL(($E59:L59),{1,2,3,4}))-$F$1,COUNTIF($G59:L59, "&gt;0")=1,AVERAGE(SMALL(($E59:L59),{1,2,3}))-$F$1,COUNTIF($G59:L59, "=0")=0,AVERAGE(SMALL(($E59:L59),{1,2}))-$F$1)</f>
        <v>6.8500000000000014</v>
      </c>
      <c r="V59" s="138">
        <f>_xlfn.IFS(COUNTIF($G59:M59, "&gt;1")&gt;6,AVERAGE(SMALL(($G59:M59),{1,2,3,4,5}))-$F$1,COUNTIF($G59:M59, "&gt;1")&gt;5,AVERAGE(SMALL(($G59:M59),{1,2,3,4}))-$F$1,COUNTIF($G59:M59, "&gt;1")&gt;3,AVERAGE(SMALL(($F59:M59),{1,2,3,4}))-$F$1,COUNTIF($G59:M59, "&gt;1")&gt;1,AVERAGE(SMALL(($E59:M59),{1,2,3,4}))-$F$1,COUNTIF($G59:M59, "&gt;0")=1,AVERAGE(SMALL(($E59:M59),{1,2,3}))-$F$1,COUNTIF($G59:M59, "=0")=0,AVERAGE(SMALL(($E59:M59),{1,2}))-$F$1)</f>
        <v>6.3500000000000014</v>
      </c>
      <c r="W59" s="138">
        <f>_xlfn.IFS(COUNTIF($G59:N59, "&gt;1")&gt;6,AVERAGE(SMALL(($G59:N59),{1,2,3,4,5}))-$F$1,COUNTIF($G59:N59, "&gt;1")&gt;5,AVERAGE(SMALL(($G59:N59),{1,2,3,4}))-$F$1,COUNTIF($G59:N59, "&gt;1")&gt;3,AVERAGE(SMALL(($F59:N59),{1,2,3,4}))-$F$1,COUNTIF($G59:N59, "&gt;1")&gt;1,AVERAGE(SMALL(($E59:N59),{1,2,3,4}))-$F$1,COUNTIF($G59:N59, "&gt;0")=1,AVERAGE(SMALL(($E59:N59),{1,2,3}))-$F$1,COUNTIF($G59:N59, "=0")=0,AVERAGE(SMALL(($E59:N59),{1,2}))-$F$1)</f>
        <v>6.6000000000000014</v>
      </c>
      <c r="X59" s="139">
        <f t="shared" si="6"/>
        <v>7</v>
      </c>
      <c r="Y59" s="140">
        <v>2</v>
      </c>
    </row>
    <row r="60" spans="1:26" ht="15.75" x14ac:dyDescent="0.25">
      <c r="A60" s="38" t="s">
        <v>75</v>
      </c>
      <c r="B60" s="135" t="str">
        <f>INDEX('[1]2025 Sign Ups'!$C$2:$C$103,MATCH(A60,'[1]2025 Sign Ups'!$B$2:$B$103,0))</f>
        <v>Y</v>
      </c>
      <c r="C60" s="135">
        <f>VLOOKUP($A60,'[1]2025 Sign Ups'!$B$2:$F$127,4,FALSE)</f>
        <v>4</v>
      </c>
      <c r="D60" s="135" t="str">
        <f>VLOOKUP($A60,'[1]2025 Sign Ups'!$B$2:$G$127,5,FALSE)</f>
        <v>R</v>
      </c>
      <c r="E60" s="136">
        <f t="shared" si="7"/>
        <v>43.077999999999996</v>
      </c>
      <c r="F60" s="136">
        <f t="shared" si="5"/>
        <v>43.077999999999996</v>
      </c>
      <c r="G60" s="136" t="s">
        <v>238</v>
      </c>
      <c r="H60" s="136" t="s">
        <v>238</v>
      </c>
      <c r="I60" s="136">
        <v>43</v>
      </c>
      <c r="J60" s="136" t="s">
        <v>238</v>
      </c>
      <c r="K60" s="136" t="s">
        <v>238</v>
      </c>
      <c r="L60" s="136">
        <v>42</v>
      </c>
      <c r="M60" s="136" t="s">
        <v>238</v>
      </c>
      <c r="N60" s="136">
        <v>40</v>
      </c>
      <c r="O60" s="136">
        <f>VLOOKUP($A60,'[1]2025 Sign Ups'!$B$2:$K$104,3,FALSE)</f>
        <v>7.6779999999999973</v>
      </c>
      <c r="P60" s="138">
        <f>_xlfn.IFS(COUNTIF($G60:G60, "&gt;1")&gt;6,AVERAGE(SMALL(($G60:G60),{1,2,3,4,5}))-$F$1,COUNTIF($G60:G60, "&gt;1")&gt;5,AVERAGE(SMALL(($G60:G60),{1,2,3,4}))-$F$1,COUNTIF($G60:G60, "&gt;1")&gt;3,AVERAGE(SMALL(($F60:G60),{1,2,3,4}))-$F$1,COUNTIF($G60:G60, "&gt;1")&gt;1,AVERAGE(SMALL(($E60:G60),{1,2,3,4}))-$F$1,COUNTIF($G60:G60, "&gt;0")=1,AVERAGE(SMALL(($E60:G60),{1,2,3}))-$F$1,COUNTIF($G60:G60, "=0")=0,AVERAGE(SMALL(($E60:G60),{1,2}))-$F$1)</f>
        <v>7.6779999999999973</v>
      </c>
      <c r="Q60" s="138">
        <f>_xlfn.IFS(COUNTIF($G60:H60, "&gt;1")&gt;6,AVERAGE(SMALL(($G60:H60),{1,2,3,4,5}))-$F$1,COUNTIF($G60:H60, "&gt;1")&gt;5,AVERAGE(SMALL(($G60:H60),{1,2,3,4}))-$F$1,COUNTIF($G60:H60, "&gt;1")&gt;3,AVERAGE(SMALL(($F60:H60),{1,2,3,4}))-$F$1,COUNTIF($G60:H60, "&gt;1")&gt;1,AVERAGE(SMALL(($E60:H60),{1,2,3,4}))-$F$1,COUNTIF($G60:H60, "&gt;0")=1,AVERAGE(SMALL(($E60:H60),{1,2,3}))-$F$1,COUNTIF($G60:H60, "=0")=0,AVERAGE(SMALL(($E60:H60),{1,2}))-$F$1)</f>
        <v>7.6779999999999973</v>
      </c>
      <c r="R60" s="138">
        <f>_xlfn.IFS(COUNTIF($G60:I60, "&gt;1")&gt;6,AVERAGE(SMALL(($G60:I60),{1,2,3,4,5}))-$F$1,COUNTIF($G60:I60, "&gt;1")&gt;5,AVERAGE(SMALL(($G60:I60),{1,2,3,4}))-$F$1,COUNTIF($G60:I60, "&gt;1")&gt;3,AVERAGE(SMALL(($F60:I60),{1,2,3,4}))-$F$1,COUNTIF($G60:I60, "&gt;1")&gt;1,AVERAGE(SMALL(($E60:I60),{1,2,3,4}))-$F$1,COUNTIF($G60:I60, "&gt;0")=1,AVERAGE(SMALL(($E60:I60),{1,2,3}))-$F$1,COUNTIF($G60:I60, "=0")=0,AVERAGE(SMALL(($E60:I60),{1,2}))-$F$1)</f>
        <v>7.652000000000001</v>
      </c>
      <c r="S60" s="138">
        <f>_xlfn.IFS(COUNTIF($G60:J60, "&gt;1")&gt;6,AVERAGE(SMALL(($G60:J60),{1,2,3,4,5}))-$F$1,COUNTIF($G60:J60, "&gt;1")&gt;5,AVERAGE(SMALL(($G60:J60),{1,2,3,4}))-$F$1,COUNTIF($G60:J60, "&gt;1")&gt;3,AVERAGE(SMALL(($F60:J60),{1,2,3,4}))-$F$1,COUNTIF($G60:J60, "&gt;1")&gt;1,AVERAGE(SMALL(($E60:J60),{1,2,3,4}))-$F$1,COUNTIF($G60:J60, "&gt;0")=1,AVERAGE(SMALL(($E60:J60),{1,2,3}))-$F$1,COUNTIF($G60:J60, "=0")=0,AVERAGE(SMALL(($E60:J60),{1,2}))-$F$1)</f>
        <v>7.652000000000001</v>
      </c>
      <c r="T60" s="138">
        <f>_xlfn.IFS(COUNTIF($G60:K60, "&gt;1")&gt;6,AVERAGE(SMALL(($G60:K60),{1,2,3,4,5}))-$F$1,COUNTIF($G60:K60, "&gt;1")&gt;5,AVERAGE(SMALL(($G60:K60),{1,2,3,4}))-$F$1,COUNTIF($G60:K60, "&gt;1")&gt;3,AVERAGE(SMALL(($F60:K60),{1,2,3,4}))-$F$1,COUNTIF($G60:K60, "&gt;1")&gt;1,AVERAGE(SMALL(($E60:K60),{1,2,3,4}))-$F$1,COUNTIF($G60:K60, "&gt;0")=1,AVERAGE(SMALL(($E60:K60),{1,2,3}))-$F$1,COUNTIF($G60:K60, "=0")=0,AVERAGE(SMALL(($E60:K60),{1,2}))-$F$1)</f>
        <v>7.652000000000001</v>
      </c>
      <c r="U60" s="138">
        <f>_xlfn.IFS(COUNTIF($G60:L60, "&gt;1")&gt;6,AVERAGE(SMALL(($G60:L60),{1,2,3,4,5}))-$F$1,COUNTIF($G60:L60, "&gt;1")&gt;5,AVERAGE(SMALL(($G60:L60),{1,2,3,4}))-$F$1,COUNTIF($G60:L60, "&gt;1")&gt;3,AVERAGE(SMALL(($F60:L60),{1,2,3,4}))-$F$1,COUNTIF($G60:L60, "&gt;1")&gt;1,AVERAGE(SMALL(($E60:L60),{1,2,3,4}))-$F$1,COUNTIF($G60:L60, "&gt;0")=1,AVERAGE(SMALL(($E60:L60),{1,2,3}))-$F$1,COUNTIF($G60:L60, "=0")=0,AVERAGE(SMALL(($E60:L60),{1,2}))-$F$1)</f>
        <v>7.3890000000000029</v>
      </c>
      <c r="V60" s="138">
        <f>_xlfn.IFS(COUNTIF($G60:M60, "&gt;1")&gt;6,AVERAGE(SMALL(($G60:M60),{1,2,3,4,5}))-$F$1,COUNTIF($G60:M60, "&gt;1")&gt;5,AVERAGE(SMALL(($G60:M60),{1,2,3,4}))-$F$1,COUNTIF($G60:M60, "&gt;1")&gt;3,AVERAGE(SMALL(($F60:M60),{1,2,3,4}))-$F$1,COUNTIF($G60:M60, "&gt;1")&gt;1,AVERAGE(SMALL(($E60:M60),{1,2,3,4}))-$F$1,COUNTIF($G60:M60, "&gt;0")=1,AVERAGE(SMALL(($E60:M60),{1,2,3}))-$F$1,COUNTIF($G60:M60, "=0")=0,AVERAGE(SMALL(($E60:M60),{1,2}))-$F$1)</f>
        <v>7.3890000000000029</v>
      </c>
      <c r="W60" s="138">
        <f>_xlfn.IFS(COUNTIF($G60:N60, "&gt;1")&gt;6,AVERAGE(SMALL(($G60:N60),{1,2,3,4,5}))-$F$1,COUNTIF($G60:N60, "&gt;1")&gt;5,AVERAGE(SMALL(($G60:N60),{1,2,3,4}))-$F$1,COUNTIF($G60:N60, "&gt;1")&gt;3,AVERAGE(SMALL(($F60:N60),{1,2,3,4}))-$F$1,COUNTIF($G60:N60, "&gt;1")&gt;1,AVERAGE(SMALL(($E60:N60),{1,2,3,4}))-$F$1,COUNTIF($G60:N60, "&gt;0")=1,AVERAGE(SMALL(($E60:N60),{1,2,3}))-$F$1,COUNTIF($G60:N60, "=0")=0,AVERAGE(SMALL(($E60:N60),{1,2}))-$F$1)</f>
        <v>6.6195000000000022</v>
      </c>
      <c r="X60" s="139">
        <f t="shared" si="6"/>
        <v>3</v>
      </c>
      <c r="Y60" s="140">
        <v>2</v>
      </c>
    </row>
    <row r="61" spans="1:26" ht="15.75" x14ac:dyDescent="0.25">
      <c r="A61" s="46" t="s">
        <v>102</v>
      </c>
      <c r="B61" s="135" t="str">
        <f>INDEX('[1]2025 Sign Ups'!$C$2:$C$103,MATCH(A61,'[1]2025 Sign Ups'!$B$2:$B$103,0))</f>
        <v>Y</v>
      </c>
      <c r="C61" s="135">
        <f>VLOOKUP($A61,'[1]2025 Sign Ups'!$B$2:$F$127,4,FALSE)</f>
        <v>6</v>
      </c>
      <c r="D61" s="135" t="s">
        <v>221</v>
      </c>
      <c r="E61" s="136">
        <f>AVERAGE(G61:H61)</f>
        <v>47</v>
      </c>
      <c r="F61" s="136">
        <f t="shared" si="5"/>
        <v>47</v>
      </c>
      <c r="G61" s="137">
        <v>48</v>
      </c>
      <c r="H61" s="137">
        <v>46</v>
      </c>
      <c r="I61" s="137">
        <v>44</v>
      </c>
      <c r="J61" s="137">
        <v>41</v>
      </c>
      <c r="K61" s="137">
        <v>43</v>
      </c>
      <c r="L61" s="137">
        <v>43</v>
      </c>
      <c r="M61" s="137">
        <v>43</v>
      </c>
      <c r="N61" s="137">
        <v>41</v>
      </c>
      <c r="O61" s="136">
        <f>(G61-$F$1)*0.7</f>
        <v>8.82</v>
      </c>
      <c r="P61" s="136">
        <f>(H61-$F$1)*0.6</f>
        <v>6.36</v>
      </c>
      <c r="Q61" s="138">
        <f>_xlfn.IFS(COUNTIF($G61:H61, "&gt;1")&gt;6,AVERAGE(SMALL(($G61:H61),{1,2,3,4,5}))-$F$1,COUNTIF($G61:H61, "&gt;1")&gt;5,AVERAGE(SMALL(($G61:H61),{1,2,3,4}))-$F$1,COUNTIF($G61:H61, "&gt;1")&gt;3,AVERAGE(SMALL(($F61:H61),{1,2,3,4}))-$F$1,COUNTIF($G61:H61, "&gt;1")&gt;1,AVERAGE(SMALL(($E61:H61),{1,2,3,4}))-$F$1,COUNTIF($G61:H61, "&gt;0")=1,AVERAGE(SMALL(($E61:H61),{1,2,3}))-$F$1,COUNTIF($G61:H61, "=0")=0,AVERAGE(SMALL(($E61:H61),{1,2}))-$F$1)</f>
        <v>11.600000000000001</v>
      </c>
      <c r="R61" s="138">
        <f>_xlfn.IFS(COUNTIF($G61:I61, "&gt;1")&gt;6,AVERAGE(SMALL(($G61:I61),{1,2,3,4,5}))-$F$1,COUNTIF($G61:I61, "&gt;1")&gt;5,AVERAGE(SMALL(($G61:I61),{1,2,3,4}))-$F$1,COUNTIF($G61:I61, "&gt;1")&gt;3,AVERAGE(SMALL(($F61:I61),{1,2,3,4}))-$F$1,COUNTIF($G61:I61, "&gt;1")&gt;1,AVERAGE(SMALL(($E61:I61),{1,2,3,4}))-$F$1,COUNTIF($G61:I61, "&gt;0")=1,AVERAGE(SMALL(($E61:I61),{1,2,3}))-$F$1,COUNTIF($G61:I61, "=0")=0,AVERAGE(SMALL(($E61:I61),{1,2}))-$F$1)</f>
        <v>10.600000000000001</v>
      </c>
      <c r="S61" s="150">
        <f>_xlfn.IFS(COUNTIF($G61:J61, "&gt;1")&gt;6,AVERAGE(SMALL(($G61:J61),{1,2,3,4,5}))-$F$1,COUNTIF($G61:J61, "&gt;1")&gt;5,AVERAGE(SMALL(($G61:J61),{1,2,3,4}))-$F$1,COUNTIF($G61:J61, "&gt;1")&gt;3,AVERAGE(SMALL(($F61:J61),{1,2,3,4}))-$F$1,COUNTIF($G61:J61, "&gt;1")&gt;1,AVERAGE(SMALL(($E61:J61),{1,2,3,4}))-$F$1,COUNTIF($G61:J61, "&gt;0")=1,AVERAGE(SMALL(($E61:J61),{1,2,3}))-$F$1,COUNTIF($G61:J61, "=0")=0,AVERAGE(SMALL(($E61:J61),{1,2}))-$F$1)-1</f>
        <v>8.1000000000000014</v>
      </c>
      <c r="T61" s="138">
        <f>_xlfn.IFS(COUNTIF($G61:K61, "&gt;1")&gt;6,AVERAGE(SMALL(($G61:K61),{1,2,3,4,5}))-$F$1,COUNTIF($G61:K61, "&gt;1")&gt;5,AVERAGE(SMALL(($G61:K61),{1,2,3,4}))-$F$1,COUNTIF($G61:K61, "&gt;1")&gt;3,AVERAGE(SMALL(($F61:K61),{1,2,3,4}))-$F$1,COUNTIF($G61:K61, "&gt;1")&gt;1,AVERAGE(SMALL(($E61:K61),{1,2,3,4}))-$F$1,COUNTIF($G61:K61, "&gt;0")=1,AVERAGE(SMALL(($E61:K61),{1,2,3}))-$F$1,COUNTIF($G61:K61, "=0")=0,AVERAGE(SMALL(($E61:K61),{1,2}))-$F$1)</f>
        <v>8.1000000000000014</v>
      </c>
      <c r="U61" s="138">
        <f>_xlfn.IFS(COUNTIF($G61:L61, "&gt;1")&gt;6,AVERAGE(SMALL(($G61:L61),{1,2,3,4,5}))-$F$1,COUNTIF($G61:L61, "&gt;1")&gt;5,AVERAGE(SMALL(($G61:L61),{1,2,3,4}))-$F$1,COUNTIF($G61:L61, "&gt;1")&gt;3,AVERAGE(SMALL(($F61:L61),{1,2,3,4}))-$F$1,COUNTIF($G61:L61, "&gt;1")&gt;1,AVERAGE(SMALL(($E61:L61),{1,2,3,4}))-$F$1,COUNTIF($G61:L61, "&gt;0")=1,AVERAGE(SMALL(($E61:L61),{1,2,3}))-$F$1,COUNTIF($G61:L61, "=0")=0,AVERAGE(SMALL(($E61:L61),{1,2}))-$F$1)</f>
        <v>7.3500000000000014</v>
      </c>
      <c r="V61" s="138">
        <f>_xlfn.IFS(COUNTIF($G61:M61, "&gt;1")&gt;6,AVERAGE(SMALL(($G61:M61),{1,2,3,4,5}))-$F$1,COUNTIF($G61:M61, "&gt;1")&gt;5,AVERAGE(SMALL(($G61:M61),{1,2,3,4}))-$F$1,COUNTIF($G61:M61, "&gt;1")&gt;3,AVERAGE(SMALL(($F61:M61),{1,2,3,4}))-$F$1,COUNTIF($G61:M61, "&gt;1")&gt;1,AVERAGE(SMALL(($E61:M61),{1,2,3,4}))-$F$1,COUNTIF($G61:M61, "&gt;0")=1,AVERAGE(SMALL(($E61:M61),{1,2,3}))-$F$1,COUNTIF($G61:M61, "=0")=0,AVERAGE(SMALL(($E61:M61),{1,2}))-$F$1)</f>
        <v>7.3999999999999986</v>
      </c>
      <c r="W61" s="138">
        <f>_xlfn.IFS(COUNTIF($G61:N61, "&gt;1")&gt;6,AVERAGE(SMALL(($G61:N61),{1,2,3,4,5}))-$F$1,COUNTIF($G61:N61, "&gt;1")&gt;5,AVERAGE(SMALL(($G61:N61),{1,2,3,4}))-$F$1,COUNTIF($G61:N61, "&gt;1")&gt;3,AVERAGE(SMALL(($F61:N61),{1,2,3,4}))-$F$1,COUNTIF($G61:N61, "&gt;1")&gt;1,AVERAGE(SMALL(($E61:N61),{1,2,3,4}))-$F$1,COUNTIF($G61:N61, "&gt;0")=1,AVERAGE(SMALL(($E61:N61),{1,2,3}))-$F$1,COUNTIF($G61:N61, "=0")=0,AVERAGE(SMALL(($E61:N61),{1,2}))-$F$1)</f>
        <v>6.8000000000000043</v>
      </c>
      <c r="X61" s="139">
        <f t="shared" si="6"/>
        <v>8</v>
      </c>
      <c r="Y61" s="140">
        <v>1</v>
      </c>
    </row>
    <row r="62" spans="1:26" ht="15.75" x14ac:dyDescent="0.25">
      <c r="A62" s="38" t="s">
        <v>128</v>
      </c>
      <c r="B62" s="135" t="str">
        <f>INDEX('[1]2025 Sign Ups'!$C$2:$C$103,MATCH(A62,'[1]2025 Sign Ups'!$B$2:$B$103,0))</f>
        <v>Y</v>
      </c>
      <c r="C62" s="135">
        <f>VLOOKUP($A62,'[1]2025 Sign Ups'!$B$2:$F$127,4,FALSE)</f>
        <v>2</v>
      </c>
      <c r="D62" s="135" t="str">
        <f>VLOOKUP($A62,'[1]2025 Sign Ups'!$B$2:$G$127,5,FALSE)</f>
        <v>S</v>
      </c>
      <c r="E62" s="136">
        <f t="shared" ref="E62:E71" si="8">O62+35.4</f>
        <v>42.5</v>
      </c>
      <c r="F62" s="136">
        <f t="shared" si="5"/>
        <v>42.5</v>
      </c>
      <c r="G62" s="137" t="s">
        <v>238</v>
      </c>
      <c r="H62" s="137" t="s">
        <v>238</v>
      </c>
      <c r="I62" s="137">
        <v>49</v>
      </c>
      <c r="J62" s="137">
        <v>44</v>
      </c>
      <c r="K62" s="137" t="s">
        <v>238</v>
      </c>
      <c r="L62" s="137" t="s">
        <v>238</v>
      </c>
      <c r="M62" s="137">
        <v>41</v>
      </c>
      <c r="N62" s="137">
        <v>42</v>
      </c>
      <c r="O62" s="136">
        <f>VLOOKUP($A62,'[1]2025 Sign Ups'!$B$2:$K$104,3,FALSE)</f>
        <v>7.1000000000000014</v>
      </c>
      <c r="P62" s="138">
        <f>_xlfn.IFS(COUNTIF($G62:G62, "&gt;1")&gt;6,AVERAGE(SMALL(($G62:G62),{1,2,3,4,5}))-$F$1,COUNTIF($G62:G62, "&gt;1")&gt;5,AVERAGE(SMALL(($G62:G62),{1,2,3,4}))-$F$1,COUNTIF($G62:G62, "&gt;1")&gt;3,AVERAGE(SMALL(($F62:G62),{1,2,3,4}))-$F$1,COUNTIF($G62:G62, "&gt;1")&gt;1,AVERAGE(SMALL(($E62:G62),{1,2,3,4}))-$F$1,COUNTIF($G62:G62, "&gt;0")=1,AVERAGE(SMALL(($E62:G62),{1,2,3}))-$F$1,COUNTIF($G62:G62, "=0")=0,AVERAGE(SMALL(($E62:G62),{1,2}))-$F$1)</f>
        <v>7.1000000000000014</v>
      </c>
      <c r="Q62" s="138">
        <f>_xlfn.IFS(COUNTIF($G62:H62, "&gt;1")&gt;6,AVERAGE(SMALL(($G62:H62),{1,2,3,4,5}))-$F$1,COUNTIF($G62:H62, "&gt;1")&gt;5,AVERAGE(SMALL(($G62:H62),{1,2,3,4}))-$F$1,COUNTIF($G62:H62, "&gt;1")&gt;3,AVERAGE(SMALL(($F62:H62),{1,2,3,4}))-$F$1,COUNTIF($G62:H62, "&gt;1")&gt;1,AVERAGE(SMALL(($E62:H62),{1,2,3,4}))-$F$1,COUNTIF($G62:H62, "&gt;0")=1,AVERAGE(SMALL(($E62:H62),{1,2,3}))-$F$1,COUNTIF($G62:H62, "=0")=0,AVERAGE(SMALL(($E62:H62),{1,2}))-$F$1)</f>
        <v>7.1000000000000014</v>
      </c>
      <c r="R62" s="138">
        <f>_xlfn.IFS(COUNTIF($G62:I62, "&gt;1")&gt;6,AVERAGE(SMALL(($G62:I62),{1,2,3,4,5}))-$F$1,COUNTIF($G62:I62, "&gt;1")&gt;5,AVERAGE(SMALL(($G62:I62),{1,2,3,4}))-$F$1,COUNTIF($G62:I62, "&gt;1")&gt;3,AVERAGE(SMALL(($F62:I62),{1,2,3,4}))-$F$1,COUNTIF($G62:I62, "&gt;1")&gt;1,AVERAGE(SMALL(($E62:I62),{1,2,3,4}))-$F$1,COUNTIF($G62:I62, "&gt;0")=1,AVERAGE(SMALL(($E62:I62),{1,2,3}))-$F$1,COUNTIF($G62:I62, "=0")=0,AVERAGE(SMALL(($E62:I62),{1,2}))-$F$1)</f>
        <v>9.2666666666666657</v>
      </c>
      <c r="S62" s="138">
        <f>_xlfn.IFS(COUNTIF($G62:J62, "&gt;1")&gt;6,AVERAGE(SMALL(($G62:J62),{1,2,3,4,5}))-$F$1,COUNTIF($G62:J62, "&gt;1")&gt;5,AVERAGE(SMALL(($G62:J62),{1,2,3,4}))-$F$1,COUNTIF($G62:J62, "&gt;1")&gt;3,AVERAGE(SMALL(($F62:J62),{1,2,3,4}))-$F$1,COUNTIF($G62:J62, "&gt;1")&gt;1,AVERAGE(SMALL(($E62:J62),{1,2,3,4}))-$F$1,COUNTIF($G62:J62, "&gt;0")=1,AVERAGE(SMALL(($E62:J62),{1,2,3}))-$F$1,COUNTIF($G62:J62, "=0")=0,AVERAGE(SMALL(($E62:J62),{1,2}))-$F$1)</f>
        <v>9.1000000000000014</v>
      </c>
      <c r="T62" s="138">
        <f>_xlfn.IFS(COUNTIF($G62:K62, "&gt;1")&gt;6,AVERAGE(SMALL(($G62:K62),{1,2,3,4,5}))-$F$1,COUNTIF($G62:K62, "&gt;1")&gt;5,AVERAGE(SMALL(($G62:K62),{1,2,3,4}))-$F$1,COUNTIF($G62:K62, "&gt;1")&gt;3,AVERAGE(SMALL(($F62:K62),{1,2,3,4}))-$F$1,COUNTIF($G62:K62, "&gt;1")&gt;1,AVERAGE(SMALL(($E62:K62),{1,2,3,4}))-$F$1,COUNTIF($G62:K62, "&gt;0")=1,AVERAGE(SMALL(($E62:K62),{1,2,3}))-$F$1,COUNTIF($G62:K62, "=0")=0,AVERAGE(SMALL(($E62:K62),{1,2}))-$F$1)</f>
        <v>9.1000000000000014</v>
      </c>
      <c r="U62" s="138">
        <f>_xlfn.IFS(COUNTIF($G62:L62, "&gt;1")&gt;6,AVERAGE(SMALL(($G62:L62),{1,2,3,4,5}))-$F$1,COUNTIF($G62:L62, "&gt;1")&gt;5,AVERAGE(SMALL(($G62:L62),{1,2,3,4}))-$F$1,COUNTIF($G62:L62, "&gt;1")&gt;3,AVERAGE(SMALL(($F62:L62),{1,2,3,4}))-$F$1,COUNTIF($G62:L62, "&gt;1")&gt;1,AVERAGE(SMALL(($E62:L62),{1,2,3,4}))-$F$1,COUNTIF($G62:L62, "&gt;0")=1,AVERAGE(SMALL(($E62:L62),{1,2,3}))-$F$1,COUNTIF($G62:L62, "=0")=0,AVERAGE(SMALL(($E62:L62),{1,2}))-$F$1)</f>
        <v>9.1000000000000014</v>
      </c>
      <c r="V62" s="138">
        <f>_xlfn.IFS(COUNTIF($G62:M62, "&gt;1")&gt;6,AVERAGE(SMALL(($G62:M62),{1,2,3,4,5}))-$F$1,COUNTIF($G62:M62, "&gt;1")&gt;5,AVERAGE(SMALL(($G62:M62),{1,2,3,4}))-$F$1,COUNTIF($G62:M62, "&gt;1")&gt;3,AVERAGE(SMALL(($F62:M62),{1,2,3,4}))-$F$1,COUNTIF($G62:M62, "&gt;1")&gt;1,AVERAGE(SMALL(($E62:M62),{1,2,3,4}))-$F$1,COUNTIF($G62:M62, "&gt;0")=1,AVERAGE(SMALL(($E62:M62),{1,2,3}))-$F$1,COUNTIF($G62:M62, "=0")=0,AVERAGE(SMALL(($E62:M62),{1,2}))-$F$1)</f>
        <v>7.1000000000000014</v>
      </c>
      <c r="W62" s="138">
        <f>_xlfn.IFS(COUNTIF($G62:N62, "&gt;1")&gt;6,AVERAGE(SMALL(($G62:N62),{1,2,3,4,5}))-$F$1,COUNTIF($G62:N62, "&gt;1")&gt;5,AVERAGE(SMALL(($G62:N62),{1,2,3,4}))-$F$1,COUNTIF($G62:N62, "&gt;1")&gt;3,AVERAGE(SMALL(($F62:N62),{1,2,3,4}))-$F$1,COUNTIF($G62:N62, "&gt;1")&gt;1,AVERAGE(SMALL(($E62:N62),{1,2,3,4}))-$F$1,COUNTIF($G62:N62, "&gt;0")=1,AVERAGE(SMALL(($E62:N62),{1,2,3}))-$F$1,COUNTIF($G62:N62, "=0")=0,AVERAGE(SMALL(($E62:N62),{1,2}))-$F$1)</f>
        <v>6.9750000000000014</v>
      </c>
      <c r="X62" s="139">
        <f t="shared" si="6"/>
        <v>4</v>
      </c>
      <c r="Y62" s="140">
        <v>2</v>
      </c>
    </row>
    <row r="63" spans="1:26" ht="15.75" x14ac:dyDescent="0.25">
      <c r="A63" s="38" t="s">
        <v>138</v>
      </c>
      <c r="B63" s="135" t="str">
        <f>INDEX('[1]2025 Sign Ups'!$C$2:$C$103,MATCH(A63,'[1]2025 Sign Ups'!$B$2:$B$103,0))</f>
        <v>Y</v>
      </c>
      <c r="C63" s="135">
        <f>VLOOKUP($A63,'[1]2025 Sign Ups'!$B$2:$F$127,4,FALSE)</f>
        <v>8</v>
      </c>
      <c r="D63" s="135" t="str">
        <f>VLOOKUP($A63,'[1]2025 Sign Ups'!$B$2:$G$127,5,FALSE)</f>
        <v>R</v>
      </c>
      <c r="E63" s="136">
        <f t="shared" si="8"/>
        <v>43.2</v>
      </c>
      <c r="F63" s="136">
        <f t="shared" si="5"/>
        <v>43.2</v>
      </c>
      <c r="G63" s="136">
        <v>41</v>
      </c>
      <c r="H63" s="136">
        <v>48</v>
      </c>
      <c r="I63" s="136">
        <v>42</v>
      </c>
      <c r="J63" s="136">
        <v>42</v>
      </c>
      <c r="K63" s="136">
        <v>40</v>
      </c>
      <c r="L63" s="136" t="s">
        <v>238</v>
      </c>
      <c r="M63" s="136">
        <v>37</v>
      </c>
      <c r="N63" s="136">
        <v>41</v>
      </c>
      <c r="O63" s="136">
        <f>VLOOKUP($A63,'[1]2025 Sign Ups'!$B$2:$K$104,3,FALSE)</f>
        <v>7.8000000000000043</v>
      </c>
      <c r="P63" s="138">
        <f>_xlfn.IFS(COUNTIF($G63:G63, "&gt;6")&gt;6,AVERAGE(SMALL(($G63:G63),{1,2,3,4,5}))-$F$1,COUNTIF($G63:G63, "&gt;5")&gt;3,AVERAGE(SMALL(($G63:G63),{1,2,3,4}))-$F$1,COUNTIF($G63:G63, "&gt;3")&gt;3,AVERAGE(SMALL(($F63:G63),{1,2,3,4}))-$F$1,COUNTIF($G63:G63, "&gt;1")&gt;1,AVERAGE(SMALL(($E63:G63),{1,2,3,4}))-$F$1,COUNTIF($G63:G63, "&gt;0")=1,AVERAGE(SMALL(($E63:G63),{1,2,3}))-$F$1,COUNTIF($G63:G63, "=0")=0,AVERAGE(SMALL(($E63:G63),{1,2}))-$F$1)</f>
        <v>7.06666666666667</v>
      </c>
      <c r="Q63" s="138">
        <f>_xlfn.IFS(COUNTIF($G63:H63, "&gt;1")&gt;6,AVERAGE(SMALL(($G63:H63),{1,2,3,4,5}))-$F$1,COUNTIF($G63:H63, "&gt;1")&gt;5,AVERAGE(SMALL(($G63:H63),{1,2,3,4}))-$F$1,COUNTIF($G63:H63, "&gt;1")&gt;3,AVERAGE(SMALL(($F63:H63),{1,2,3,4}))-$F$1,COUNTIF($G63:H63, "&gt;1")&gt;1,AVERAGE(SMALL(($E63:H63),{1,2,3,4}))-$F$1,COUNTIF($G63:H63, "&gt;0")=1,AVERAGE(SMALL(($E63:H63),{1,2,3}))-$F$1,COUNTIF($G63:H63, "=0")=0,AVERAGE(SMALL(($E63:H63),{1,2}))-$F$1)</f>
        <v>8.4500000000000028</v>
      </c>
      <c r="R63" s="138">
        <f>_xlfn.IFS(COUNTIF($G63:I63, "&gt;1")&gt;6,AVERAGE(SMALL(($G63:I63),{1,2,3,4,5}))-$F$1,COUNTIF($G63:I63, "&gt;1")&gt;5,AVERAGE(SMALL(($G63:I63),{1,2,3,4}))-$F$1,COUNTIF($G63:I63, "&gt;1")&gt;3,AVERAGE(SMALL(($F63:I63),{1,2,3,4}))-$F$1,COUNTIF($G63:I63, "&gt;1")&gt;1,AVERAGE(SMALL(($E63:I63),{1,2,3,4}))-$F$1,COUNTIF($G63:I63, "&gt;0")=1,AVERAGE(SMALL(($E63:I63),{1,2,3}))-$F$1,COUNTIF($G63:I63, "=0")=0,AVERAGE(SMALL(($E63:I63),{1,2}))-$F$1)</f>
        <v>6.9500000000000028</v>
      </c>
      <c r="S63" s="138">
        <f>_xlfn.IFS(COUNTIF($G63:J63, "&gt;1")&gt;6,AVERAGE(SMALL(($G63:J63),{1,2,3,4,5}))-$F$1,COUNTIF($G63:J63, "&gt;1")&gt;5,AVERAGE(SMALL(($G63:J63),{1,2,3,4}))-$F$1,COUNTIF($G63:J63, "&gt;1")&gt;3,AVERAGE(SMALL(($F63:J63),{1,2,3,4}))-$F$1,COUNTIF($G63:J63, "&gt;1")&gt;1,AVERAGE(SMALL(($E63:J63),{1,2,3,4}))-$F$1,COUNTIF($G63:J63, "&gt;0")=1,AVERAGE(SMALL(($E63:J63),{1,2,3}))-$F$1,COUNTIF($G63:J63, "=0")=0,AVERAGE(SMALL(($E63:J63),{1,2}))-$F$1)</f>
        <v>6.6499999999999986</v>
      </c>
      <c r="T63" s="138">
        <f>_xlfn.IFS(COUNTIF($G63:K63, "&gt;1")&gt;6,AVERAGE(SMALL(($G63:K63),{1,2,3,4,5}))-$F$1,COUNTIF($G63:K63, "&gt;1")&gt;5,AVERAGE(SMALL(($G63:K63),{1,2,3,4}))-$F$1,COUNTIF($G63:K63, "&gt;1")&gt;3,AVERAGE(SMALL(($F63:K63),{1,2,3,4}))-$F$1,COUNTIF($G63:K63, "&gt;1")&gt;1,AVERAGE(SMALL(($E63:K63),{1,2,3,4}))-$F$1,COUNTIF($G63:K63, "&gt;0")=1,AVERAGE(SMALL(($E63:K63),{1,2,3}))-$F$1,COUNTIF($G63:K63, "=0")=0,AVERAGE(SMALL(($E63:K63),{1,2}))-$F$1)</f>
        <v>5.8500000000000014</v>
      </c>
      <c r="U63" s="138">
        <f>_xlfn.IFS(COUNTIF($G63:L63, "&gt;1")&gt;6,AVERAGE(SMALL(($G63:L63),{1,2,3,4,5}))-$F$1,COUNTIF($G63:L63, "&gt;1")&gt;5,AVERAGE(SMALL(($G63:L63),{1,2,3,4}))-$F$1,COUNTIF($G63:L63, "&gt;1")&gt;3,AVERAGE(SMALL(($F63:L63),{1,2,3,4}))-$F$1,COUNTIF($G63:L63, "&gt;1")&gt;1,AVERAGE(SMALL(($E63:L63),{1,2,3,4}))-$F$1,COUNTIF($G63:L63, "&gt;0")=1,AVERAGE(SMALL(($E63:L63),{1,2,3}))-$F$1,COUNTIF($G63:L63, "=0")=0,AVERAGE(SMALL(($E63:L63),{1,2}))-$F$1)</f>
        <v>5.8500000000000014</v>
      </c>
      <c r="V63" s="138">
        <f>_xlfn.IFS(COUNTIF($G63:M63, "&gt;1")&gt;6,AVERAGE(SMALL(($G63:M63),{1,2,3,4,5}))-$F$1,COUNTIF($G63:M63, "&gt;1")&gt;5,AVERAGE(SMALL(($G63:M63),{1,2,3,4}))-$F$1,COUNTIF($G63:M63, "&gt;1")&gt;3,AVERAGE(SMALL(($F63:M63),{1,2,3,4}))-$F$1,COUNTIF($G63:M63, "&gt;1")&gt;1,AVERAGE(SMALL(($E63:M63),{1,2,3,4}))-$F$1,COUNTIF($G63:M63, "&gt;0")=1,AVERAGE(SMALL(($E63:M63),{1,2,3}))-$F$1,COUNTIF($G63:M63, "=0")=0,AVERAGE(SMALL(($E63:M63),{1,2}))-$F$1)</f>
        <v>4.6000000000000014</v>
      </c>
      <c r="W63" s="138">
        <f>_xlfn.IFS(COUNTIF($G63:N63, "&gt;1")&gt;6,AVERAGE(SMALL(($G63:N63),{1,2,3,4,5}))-$F$1,COUNTIF($G63:N63, "&gt;1")&gt;5,AVERAGE(SMALL(($G63:N63),{1,2,3,4}))-$F$1,COUNTIF($G63:N63, "&gt;1")&gt;3,AVERAGE(SMALL(($F63:N63),{1,2,3,4}))-$F$1,COUNTIF($G63:N63, "&gt;1")&gt;1,AVERAGE(SMALL(($E63:N63),{1,2,3,4}))-$F$1,COUNTIF($G63:N63, "&gt;0")=1,AVERAGE(SMALL(($E63:N63),{1,2,3}))-$F$1,COUNTIF($G63:N63, "=0")=0,AVERAGE(SMALL(($E63:N63),{1,2}))-$F$1)</f>
        <v>4.8000000000000043</v>
      </c>
      <c r="X63" s="139">
        <f t="shared" si="6"/>
        <v>7</v>
      </c>
      <c r="Y63" s="140">
        <v>2</v>
      </c>
    </row>
    <row r="64" spans="1:26" ht="15.75" x14ac:dyDescent="0.25">
      <c r="A64" s="38" t="s">
        <v>139</v>
      </c>
      <c r="B64" s="135" t="str">
        <f>INDEX('[1]2025 Sign Ups'!$C$2:$C$103,MATCH(A64,'[1]2025 Sign Ups'!$B$2:$B$103,0))</f>
        <v>Y</v>
      </c>
      <c r="C64" s="135">
        <f>VLOOKUP($A64,'[1]2025 Sign Ups'!$B$2:$F$127,4,FALSE)</f>
        <v>3</v>
      </c>
      <c r="D64" s="135" t="str">
        <f>VLOOKUP($A64,'[1]2025 Sign Ups'!$B$2:$G$127,5,FALSE)</f>
        <v>R</v>
      </c>
      <c r="E64" s="136">
        <f t="shared" si="8"/>
        <v>40.666666666666664</v>
      </c>
      <c r="F64" s="136">
        <f t="shared" si="5"/>
        <v>40.666666666666664</v>
      </c>
      <c r="G64" s="137" t="s">
        <v>238</v>
      </c>
      <c r="H64" s="137">
        <v>49</v>
      </c>
      <c r="I64" s="137">
        <v>42</v>
      </c>
      <c r="J64" s="137">
        <v>40</v>
      </c>
      <c r="K64" s="137">
        <v>41</v>
      </c>
      <c r="L64" s="137">
        <v>41</v>
      </c>
      <c r="M64" s="137">
        <v>42</v>
      </c>
      <c r="N64" s="137" t="s">
        <v>238</v>
      </c>
      <c r="O64" s="136">
        <f>VLOOKUP($A64,'[1]2025 Sign Ups'!$B$2:$K$104,3,FALSE)</f>
        <v>5.2666666666666657</v>
      </c>
      <c r="P64" s="138">
        <f>_xlfn.IFS(COUNTIF($G64:G64, "&gt;1")&gt;6,AVERAGE(SMALL(($G64:G64),{1,2,3,4,5}))-$F$1,COUNTIF($G64:G64, "&gt;1")&gt;5,AVERAGE(SMALL(($G64:G64),{1,2,3,4}))-$F$1,COUNTIF($G64:G64, "&gt;1")&gt;3,AVERAGE(SMALL(($F64:G64),{1,2,3,4}))-$F$1,COUNTIF($G64:G64, "&gt;1")&gt;1,AVERAGE(SMALL(($E64:G64),{1,2,3,4}))-$F$1,COUNTIF($G64:G64, "&gt;0")=1,AVERAGE(SMALL(($E64:G64),{1,2,3}))-$F$1,COUNTIF($G64:G64, "=0")=0,AVERAGE(SMALL(($E64:G64),{1,2}))-$F$1)</f>
        <v>5.2666666666666657</v>
      </c>
      <c r="Q64" s="138">
        <f>_xlfn.IFS(COUNTIF($G64:H64, "&gt;1")&gt;6,AVERAGE(SMALL(($G64:H64),{1,2,3,4,5}))-$F$1,COUNTIF($G64:H64, "&gt;1")&gt;5,AVERAGE(SMALL(($G64:H64),{1,2,3,4}))-$F$1,COUNTIF($G64:H64, "&gt;1")&gt;3,AVERAGE(SMALL(($F64:H64),{1,2,3,4}))-$F$1,COUNTIF($G64:H64, "&gt;1")&gt;1,AVERAGE(SMALL(($E64:H64),{1,2,3,4}))-$F$1,COUNTIF($G64:H64, "&gt;0")=1,AVERAGE(SMALL(($E64:H64),{1,2,3}))-$F$1,COUNTIF($G64:H64, "=0")=0,AVERAGE(SMALL(($E64:H64),{1,2}))-$F$1)</f>
        <v>8.0444444444444372</v>
      </c>
      <c r="R64" s="138">
        <f>_xlfn.IFS(COUNTIF($G64:I64, "&gt;1")&gt;6,AVERAGE(SMALL(($G64:I64),{1,2,3,4,5}))-$F$1,COUNTIF($G64:I64, "&gt;1")&gt;5,AVERAGE(SMALL(($G64:I64),{1,2,3,4}))-$F$1,COUNTIF($G64:I64, "&gt;1")&gt;3,AVERAGE(SMALL(($F64:I64),{1,2,3,4}))-$F$1,COUNTIF($G64:I64, "&gt;1")&gt;1,AVERAGE(SMALL(($E64:I64),{1,2,3,4}))-$F$1,COUNTIF($G64:I64, "&gt;0")=1,AVERAGE(SMALL(($E64:I64),{1,2,3}))-$F$1,COUNTIF($G64:I64, "=0")=0,AVERAGE(SMALL(($E64:I64),{1,2}))-$F$1)</f>
        <v>7.68333333333333</v>
      </c>
      <c r="S64" s="138">
        <f>_xlfn.IFS(COUNTIF($G64:J64, "&gt;1")&gt;6,AVERAGE(SMALL(($G64:J64),{1,2,3,4,5}))-$F$1,COUNTIF($G64:J64, "&gt;1")&gt;5,AVERAGE(SMALL(($G64:J64),{1,2,3,4}))-$F$1,COUNTIF($G64:J64, "&gt;1")&gt;3,AVERAGE(SMALL(($F64:J64),{1,2,3,4}))-$F$1,COUNTIF($G64:J64, "&gt;1")&gt;1,AVERAGE(SMALL(($E64:J64),{1,2,3,4}))-$F$1,COUNTIF($G64:J64, "&gt;0")=1,AVERAGE(SMALL(($E64:J64),{1,2,3}))-$F$1,COUNTIF($G64:J64, "=0")=0,AVERAGE(SMALL(($E64:J64),{1,2}))-$F$1)</f>
        <v>5.43333333333333</v>
      </c>
      <c r="T64" s="138">
        <f>_xlfn.IFS(COUNTIF($G64:K64, "&gt;1")&gt;6,AVERAGE(SMALL(($G64:K64),{1,2,3,4,5}))-$F$1,COUNTIF($G64:K64, "&gt;1")&gt;5,AVERAGE(SMALL(($G64:K64),{1,2,3,4}))-$F$1,COUNTIF($G64:K64, "&gt;1")&gt;3,AVERAGE(SMALL(($F64:K64),{1,2,3,4}))-$F$1,COUNTIF($G64:K64, "&gt;1")&gt;1,AVERAGE(SMALL(($E64:K64),{1,2,3,4}))-$F$1,COUNTIF($G64:K64, "&gt;0")=1,AVERAGE(SMALL(($E64:K64),{1,2,3}))-$F$1,COUNTIF($G64:K64, "=0")=0,AVERAGE(SMALL(($E64:K64),{1,2}))-$F$1)</f>
        <v>5.5166666666666657</v>
      </c>
      <c r="U64" s="138">
        <f>_xlfn.IFS(COUNTIF($G64:L64, "&gt;1")&gt;6,AVERAGE(SMALL(($G64:L64),{1,2,3,4,5}))-$F$1,COUNTIF($G64:L64, "&gt;1")&gt;5,AVERAGE(SMALL(($G64:L64),{1,2,3,4}))-$F$1,COUNTIF($G64:L64, "&gt;1")&gt;3,AVERAGE(SMALL(($F64:L64),{1,2,3,4}))-$F$1,COUNTIF($G64:L64, "&gt;1")&gt;1,AVERAGE(SMALL(($E64:L64),{1,2,3,4}))-$F$1,COUNTIF($G64:L64, "&gt;0")=1,AVERAGE(SMALL(($E64:L64),{1,2,3}))-$F$1,COUNTIF($G64:L64, "=0")=0,AVERAGE(SMALL(($E64:L64),{1,2}))-$F$1)</f>
        <v>5.2666666666666657</v>
      </c>
      <c r="V64" s="138">
        <f>_xlfn.IFS(COUNTIF($G64:M64, "&gt;1")&gt;6,AVERAGE(SMALL(($G64:M64),{1,2,3,4,5}))-$F$1,COUNTIF($G64:M64, "&gt;1")&gt;5,AVERAGE(SMALL(($G64:M64),{1,2,3,4}))-$F$1,COUNTIF($G64:M64, "&gt;1")&gt;3,AVERAGE(SMALL(($F64:M64),{1,2,3,4}))-$F$1,COUNTIF($G64:M64, "&gt;1")&gt;1,AVERAGE(SMALL(($E64:M64),{1,2,3,4}))-$F$1,COUNTIF($G64:M64, "&gt;0")=1,AVERAGE(SMALL(($E64:M64),{1,2,3}))-$F$1,COUNTIF($G64:M64, "=0")=0,AVERAGE(SMALL(($E64:M64),{1,2}))-$F$1)</f>
        <v>5.6000000000000014</v>
      </c>
      <c r="W64" s="138">
        <f>_xlfn.IFS(COUNTIF($G64:N64, "&gt;1")&gt;6,AVERAGE(SMALL(($G64:N64),{1,2,3,4,5}))-$F$1,COUNTIF($G64:N64, "&gt;1")&gt;5,AVERAGE(SMALL(($G64:N64),{1,2,3,4}))-$F$1,COUNTIF($G64:N64, "&gt;1")&gt;3,AVERAGE(SMALL(($F64:N64),{1,2,3,4}))-$F$1,COUNTIF($G64:N64, "&gt;1")&gt;1,AVERAGE(SMALL(($E64:N64),{1,2,3,4}))-$F$1,COUNTIF($G64:N64, "&gt;0")=1,AVERAGE(SMALL(($E64:N64),{1,2,3}))-$F$1,COUNTIF($G64:N64, "=0")=0,AVERAGE(SMALL(($E64:N64),{1,2}))-$F$1)</f>
        <v>5.6000000000000014</v>
      </c>
      <c r="X64" s="139">
        <f t="shared" si="6"/>
        <v>6</v>
      </c>
      <c r="Y64" s="140">
        <v>2</v>
      </c>
    </row>
    <row r="65" spans="1:25" ht="15.75" x14ac:dyDescent="0.25">
      <c r="A65" s="38" t="s">
        <v>110</v>
      </c>
      <c r="B65" s="135" t="str">
        <f>INDEX('[1]2025 Sign Ups'!$C$2:$C$103,MATCH(A65,'[1]2025 Sign Ups'!$B$2:$B$103,0))</f>
        <v>Y</v>
      </c>
      <c r="C65" s="135">
        <f>VLOOKUP($A65,'[1]2025 Sign Ups'!$B$2:$F$127,4,FALSE)</f>
        <v>5</v>
      </c>
      <c r="D65" s="135" t="str">
        <f>VLOOKUP($A65,'[1]2025 Sign Ups'!$B$2:$G$127,5,FALSE)</f>
        <v>R</v>
      </c>
      <c r="E65" s="136">
        <f t="shared" si="8"/>
        <v>36.799999999999997</v>
      </c>
      <c r="F65" s="136">
        <f t="shared" si="5"/>
        <v>36.799999999999997</v>
      </c>
      <c r="G65" s="136">
        <v>37</v>
      </c>
      <c r="H65" s="136">
        <v>37</v>
      </c>
      <c r="I65" s="136">
        <v>38</v>
      </c>
      <c r="J65" s="136">
        <v>39</v>
      </c>
      <c r="K65" s="136">
        <v>38</v>
      </c>
      <c r="L65" s="136">
        <v>39</v>
      </c>
      <c r="M65" s="136">
        <v>39</v>
      </c>
      <c r="N65" s="136">
        <v>40</v>
      </c>
      <c r="O65" s="136">
        <f>VLOOKUP($A65,'[1]2025 Sign Ups'!$B$2:$K$104,3,FALSE)</f>
        <v>1.3999999999999986</v>
      </c>
      <c r="P65" s="138">
        <f>_xlfn.IFS(COUNTIF($G65:G65, "&gt;6")&gt;6,AVERAGE(SMALL(($G65:G65),{1,2,3,4,5}))-$F$1,COUNTIF($G65:G65, "&gt;5")&gt;3,AVERAGE(SMALL(($G65:G65),{1,2,3,4}))-$F$1,COUNTIF($G65:G65, "&gt;3")&gt;3,AVERAGE(SMALL(($F65:G65),{1,2,3,4}))-$F$1,COUNTIF($G65:G65, "&gt;1")&gt;1,AVERAGE(SMALL(($E65:G65),{1,2,3,4}))-$F$1,COUNTIF($G65:G65, "&gt;0")=1,AVERAGE(SMALL(($E65:G65),{1,2,3}))-$F$1,COUNTIF($G65:G65, "=0")=0,AVERAGE(SMALL(($E65:G65),{1,2}))-$F$1)</f>
        <v>1.4666666666666686</v>
      </c>
      <c r="Q65" s="138">
        <f>_xlfn.IFS(COUNTIF($G65:H65, "&gt;1")&gt;6,AVERAGE(SMALL(($G65:H65),{1,2,3,4,5}))-$F$1,COUNTIF($G65:H65, "&gt;1")&gt;5,AVERAGE(SMALL(($G65:H65),{1,2,3,4}))-$F$1,COUNTIF($G65:H65, "&gt;1")&gt;3,AVERAGE(SMALL(($F65:H65),{1,2,3,4}))-$F$1,COUNTIF($G65:H65, "&gt;1")&gt;1,AVERAGE(SMALL(($E65:H65),{1,2,3,4}))-$F$1,COUNTIF($G65:H65, "&gt;0")=1,AVERAGE(SMALL(($E65:H65),{1,2,3}))-$F$1,COUNTIF($G65:H65, "=0")=0,AVERAGE(SMALL(($E65:H65),{1,2}))-$F$1)</f>
        <v>1.5</v>
      </c>
      <c r="R65" s="138">
        <f>_xlfn.IFS(COUNTIF($G65:I65, "&gt;1")&gt;6,AVERAGE(SMALL(($G65:I65),{1,2,3,4,5}))-$F$1,COUNTIF($G65:I65, "&gt;1")&gt;5,AVERAGE(SMALL(($G65:I65),{1,2,3,4}))-$F$1,COUNTIF($G65:I65, "&gt;1")&gt;3,AVERAGE(SMALL(($F65:I65),{1,2,3,4}))-$F$1,COUNTIF($G65:I65, "&gt;1")&gt;1,AVERAGE(SMALL(($E65:I65),{1,2,3,4}))-$F$1,COUNTIF($G65:I65, "&gt;0")=1,AVERAGE(SMALL(($E65:I65),{1,2,3}))-$F$1,COUNTIF($G65:I65, "=0")=0,AVERAGE(SMALL(($E65:I65),{1,2}))-$F$1)</f>
        <v>1.5</v>
      </c>
      <c r="S65" s="138">
        <f>_xlfn.IFS(COUNTIF($G65:J65, "&gt;1")&gt;6,AVERAGE(SMALL(($G65:J65),{1,2,3,4,5}))-$F$1,COUNTIF($G65:J65, "&gt;1")&gt;5,AVERAGE(SMALL(($G65:J65),{1,2,3,4}))-$F$1,COUNTIF($G65:J65, "&gt;1")&gt;3,AVERAGE(SMALL(($F65:J65),{1,2,3,4}))-$F$1,COUNTIF($G65:J65, "&gt;1")&gt;1,AVERAGE(SMALL(($E65:J65),{1,2,3,4}))-$F$1,COUNTIF($G65:J65, "&gt;0")=1,AVERAGE(SMALL(($E65:J65),{1,2,3}))-$F$1,COUNTIF($G65:J65, "=0")=0,AVERAGE(SMALL(($E65:J65),{1,2}))-$F$1)</f>
        <v>1.8000000000000043</v>
      </c>
      <c r="T65" s="138">
        <f>_xlfn.IFS(COUNTIF($G65:K65, "&gt;1")&gt;6,AVERAGE(SMALL(($G65:K65),{1,2,3,4,5}))-$F$1,COUNTIF($G65:K65, "&gt;1")&gt;5,AVERAGE(SMALL(($G65:K65),{1,2,3,4}))-$F$1,COUNTIF($G65:K65, "&gt;1")&gt;3,AVERAGE(SMALL(($F65:K65),{1,2,3,4}))-$F$1,COUNTIF($G65:K65, "&gt;1")&gt;1,AVERAGE(SMALL(($E65:K65),{1,2,3,4}))-$F$1,COUNTIF($G65:K65, "&gt;0")=1,AVERAGE(SMALL(($E65:K65),{1,2,3}))-$F$1,COUNTIF($G65:K65, "=0")=0,AVERAGE(SMALL(($E65:K65),{1,2}))-$F$1)</f>
        <v>1.8000000000000043</v>
      </c>
      <c r="U65" s="138">
        <f>_xlfn.IFS(COUNTIF($G65:L65, "&gt;1")&gt;6,AVERAGE(SMALL(($G65:L65),{1,2,3,4,5}))-$F$1,COUNTIF($G65:L65, "&gt;1")&gt;5,AVERAGE(SMALL(($G65:L65),{1,2,3,4}))-$F$1,COUNTIF($G65:L65, "&gt;1")&gt;3,AVERAGE(SMALL(($F65:L65),{1,2,3,4}))-$F$1,COUNTIF($G65:L65, "&gt;1")&gt;1,AVERAGE(SMALL(($E65:L65),{1,2,3,4}))-$F$1,COUNTIF($G65:L65, "&gt;0")=1,AVERAGE(SMALL(($E65:L65),{1,2,3}))-$F$1,COUNTIF($G65:L65, "=0")=0,AVERAGE(SMALL(($E65:L65),{1,2}))-$F$1)</f>
        <v>2.1000000000000014</v>
      </c>
      <c r="V65" s="138">
        <f>_xlfn.IFS(COUNTIF($G65:M65, "&gt;1")&gt;6,AVERAGE(SMALL(($G65:M65),{1,2,3,4,5}))-$F$1,COUNTIF($G65:M65, "&gt;1")&gt;5,AVERAGE(SMALL(($G65:M65),{1,2,3,4}))-$F$1,COUNTIF($G65:M65, "&gt;1")&gt;3,AVERAGE(SMALL(($F65:M65),{1,2,3,4}))-$F$1,COUNTIF($G65:M65, "&gt;1")&gt;1,AVERAGE(SMALL(($E65:M65),{1,2,3,4}))-$F$1,COUNTIF($G65:M65, "&gt;0")=1,AVERAGE(SMALL(($E65:M65),{1,2,3}))-$F$1,COUNTIF($G65:M65, "=0")=0,AVERAGE(SMALL(($E65:M65),{1,2}))-$F$1)</f>
        <v>2.3999999999999986</v>
      </c>
      <c r="W65" s="138">
        <f>_xlfn.IFS(COUNTIF($G65:N65, "&gt;1")&gt;6,AVERAGE(SMALL(($G65:N65),{1,2,3,4,5}))-$F$1,COUNTIF($G65:N65, "&gt;1")&gt;5,AVERAGE(SMALL(($G65:N65),{1,2,3,4}))-$F$1,COUNTIF($G65:N65, "&gt;1")&gt;3,AVERAGE(SMALL(($F65:N65),{1,2,3,4}))-$F$1,COUNTIF($G65:N65, "&gt;1")&gt;1,AVERAGE(SMALL(($E65:N65),{1,2,3,4}))-$F$1,COUNTIF($G65:N65, "&gt;0")=1,AVERAGE(SMALL(($E65:N65),{1,2,3}))-$F$1,COUNTIF($G65:N65, "=0")=0,AVERAGE(SMALL(($E65:N65),{1,2}))-$F$1)</f>
        <v>2.3999999999999986</v>
      </c>
      <c r="X65" s="139">
        <f t="shared" si="6"/>
        <v>8</v>
      </c>
      <c r="Y65" s="140">
        <v>2</v>
      </c>
    </row>
    <row r="66" spans="1:25" ht="15.75" x14ac:dyDescent="0.25">
      <c r="A66" s="38" t="s">
        <v>58</v>
      </c>
      <c r="B66" s="135" t="str">
        <f>INDEX('[1]2025 Sign Ups'!$C$2:$C$103,MATCH(A66,'[1]2025 Sign Ups'!$B$2:$B$103,0))</f>
        <v>Y</v>
      </c>
      <c r="C66" s="135">
        <f>VLOOKUP($A66,'[1]2025 Sign Ups'!$B$2:$F$127,4,FALSE)</f>
        <v>10</v>
      </c>
      <c r="D66" s="135" t="str">
        <f>VLOOKUP($A66,'[1]2025 Sign Ups'!$B$2:$G$127,5,FALSE)</f>
        <v>R</v>
      </c>
      <c r="E66" s="136">
        <f t="shared" si="8"/>
        <v>41.4</v>
      </c>
      <c r="F66" s="136">
        <f t="shared" si="5"/>
        <v>41.4</v>
      </c>
      <c r="G66" s="137">
        <v>38</v>
      </c>
      <c r="H66" s="137">
        <v>43</v>
      </c>
      <c r="I66" s="137">
        <v>40</v>
      </c>
      <c r="J66" s="137">
        <v>43</v>
      </c>
      <c r="K66" s="137" t="s">
        <v>238</v>
      </c>
      <c r="L66" s="137" t="s">
        <v>238</v>
      </c>
      <c r="M66" s="137" t="s">
        <v>238</v>
      </c>
      <c r="N66" s="137">
        <v>46</v>
      </c>
      <c r="O66" s="136">
        <f>VLOOKUP($A66,'[1]2025 Sign Ups'!$B$2:$K$104,3,FALSE)</f>
        <v>6</v>
      </c>
      <c r="P66" s="138">
        <f>_xlfn.IFS(COUNTIF($G66:G66, "&gt;6")&gt;6,AVERAGE(SMALL(($G66:G66),{1,2,3,4,5}))-$F$1,COUNTIF($G66:G66, "&gt;5")&gt;3,AVERAGE(SMALL(($G66:G66),{1,2,3,4}))-$F$1,COUNTIF($G66:G66, "&gt;3")&gt;3,AVERAGE(SMALL(($F66:G66),{1,2,3,4}))-$F$1,COUNTIF($G66:G66, "&gt;1")&gt;1,AVERAGE(SMALL(($E66:G66),{1,2,3,4}))-$F$1,COUNTIF($G66:G66, "&gt;0")=1,AVERAGE(SMALL(($E66:G66),{1,2,3}))-$F$1,COUNTIF($G66:G66, "=0")=0,AVERAGE(SMALL(($E66:G66),{1,2}))-$F$1)</f>
        <v>4.8666666666666742</v>
      </c>
      <c r="Q66" s="138">
        <f>_xlfn.IFS(COUNTIF($G66:H66, "&gt;1")&gt;6,AVERAGE(SMALL(($G66:H66),{1,2,3,4,5}))-$F$1,COUNTIF($G66:H66, "&gt;1")&gt;5,AVERAGE(SMALL(($G66:H66),{1,2,3,4}))-$F$1,COUNTIF($G66:H66, "&gt;1")&gt;3,AVERAGE(SMALL(($F66:H66),{1,2,3,4}))-$F$1,COUNTIF($G66:H66, "&gt;1")&gt;1,AVERAGE(SMALL(($E66:H66),{1,2,3,4}))-$F$1,COUNTIF($G66:H66, "&gt;0")=1,AVERAGE(SMALL(($E66:H66),{1,2,3}))-$F$1,COUNTIF($G66:H66, "=0")=0,AVERAGE(SMALL(($E66:H66),{1,2}))-$F$1)</f>
        <v>5.5500000000000043</v>
      </c>
      <c r="R66" s="138">
        <f>_xlfn.IFS(COUNTIF($G66:I66, "&gt;1")&gt;6,AVERAGE(SMALL(($G66:I66),{1,2,3,4,5}))-$F$1,COUNTIF($G66:I66, "&gt;1")&gt;5,AVERAGE(SMALL(($G66:I66),{1,2,3,4}))-$F$1,COUNTIF($G66:I66, "&gt;1")&gt;3,AVERAGE(SMALL(($F66:I66),{1,2,3,4}))-$F$1,COUNTIF($G66:I66, "&gt;1")&gt;1,AVERAGE(SMALL(($E66:I66),{1,2,3,4}))-$F$1,COUNTIF($G66:I66, "&gt;0")=1,AVERAGE(SMALL(($E66:I66),{1,2,3}))-$F$1,COUNTIF($G66:I66, "=0")=0,AVERAGE(SMALL(($E66:I66),{1,2}))-$F$1)</f>
        <v>4.8000000000000043</v>
      </c>
      <c r="S66" s="138">
        <f>_xlfn.IFS(COUNTIF($G66:J66, "&gt;1")&gt;6,AVERAGE(SMALL(($G66:J66),{1,2,3,4,5}))-$F$1,COUNTIF($G66:J66, "&gt;1")&gt;5,AVERAGE(SMALL(($G66:J66),{1,2,3,4}))-$F$1,COUNTIF($G66:J66, "&gt;1")&gt;3,AVERAGE(SMALL(($F66:J66),{1,2,3,4}))-$F$1,COUNTIF($G66:J66, "&gt;1")&gt;1,AVERAGE(SMALL(($E66:J66),{1,2,3,4}))-$F$1,COUNTIF($G66:J66, "&gt;0")=1,AVERAGE(SMALL(($E66:J66),{1,2,3}))-$F$1,COUNTIF($G66:J66, "=0")=0,AVERAGE(SMALL(($E66:J66),{1,2}))-$F$1)</f>
        <v>5.2000000000000028</v>
      </c>
      <c r="T66" s="138">
        <f>_xlfn.IFS(COUNTIF($G66:K66, "&gt;1")&gt;6,AVERAGE(SMALL(($G66:K66),{1,2,3,4,5}))-$F$1,COUNTIF($G66:K66, "&gt;1")&gt;5,AVERAGE(SMALL(($G66:K66),{1,2,3,4}))-$F$1,COUNTIF($G66:K66, "&gt;1")&gt;3,AVERAGE(SMALL(($F66:K66),{1,2,3,4}))-$F$1,COUNTIF($G66:K66, "&gt;1")&gt;1,AVERAGE(SMALL(($E66:K66),{1,2,3,4}))-$F$1,COUNTIF($G66:K66, "&gt;0")=1,AVERAGE(SMALL(($E66:K66),{1,2,3}))-$F$1,COUNTIF($G66:K66, "=0")=0,AVERAGE(SMALL(($E66:K66),{1,2}))-$F$1)</f>
        <v>5.2000000000000028</v>
      </c>
      <c r="U66" s="138">
        <f>_xlfn.IFS(COUNTIF($G66:L66, "&gt;1")&gt;6,AVERAGE(SMALL(($G66:L66),{1,2,3,4,5}))-$F$1,COUNTIF($G66:L66, "&gt;1")&gt;5,AVERAGE(SMALL(($G66:L66),{1,2,3,4}))-$F$1,COUNTIF($G66:L66, "&gt;1")&gt;3,AVERAGE(SMALL(($F66:L66),{1,2,3,4}))-$F$1,COUNTIF($G66:L66, "&gt;1")&gt;1,AVERAGE(SMALL(($E66:L66),{1,2,3,4}))-$F$1,COUNTIF($G66:L66, "&gt;0")=1,AVERAGE(SMALL(($E66:L66),{1,2,3}))-$F$1,COUNTIF($G66:L66, "=0")=0,AVERAGE(SMALL(($E66:L66),{1,2}))-$F$1)</f>
        <v>5.2000000000000028</v>
      </c>
      <c r="V66" s="138">
        <f>_xlfn.IFS(COUNTIF($G66:M66, "&gt;1")&gt;6,AVERAGE(SMALL(($G66:M66),{1,2,3,4,5}))-$F$1,COUNTIF($G66:M66, "&gt;1")&gt;5,AVERAGE(SMALL(($G66:M66),{1,2,3,4}))-$F$1,COUNTIF($G66:M66, "&gt;1")&gt;3,AVERAGE(SMALL(($F66:M66),{1,2,3,4}))-$F$1,COUNTIF($G66:M66, "&gt;1")&gt;1,AVERAGE(SMALL(($E66:M66),{1,2,3,4}))-$F$1,COUNTIF($G66:M66, "&gt;0")=1,AVERAGE(SMALL(($E66:M66),{1,2,3}))-$F$1,COUNTIF($G66:M66, "=0")=0,AVERAGE(SMALL(($E66:M66),{1,2}))-$F$1)</f>
        <v>5.2000000000000028</v>
      </c>
      <c r="W66" s="138">
        <f>_xlfn.IFS(COUNTIF($G66:N66, "&gt;1")&gt;6,AVERAGE(SMALL(($G66:N66),{1,2,3,4,5}))-$F$1,COUNTIF($G66:N66, "&gt;1")&gt;5,AVERAGE(SMALL(($G66:N66),{1,2,3,4}))-$F$1,COUNTIF($G66:N66, "&gt;1")&gt;3,AVERAGE(SMALL(($F66:N66),{1,2,3,4}))-$F$1,COUNTIF($G66:N66, "&gt;1")&gt;1,AVERAGE(SMALL(($E66:N66),{1,2,3,4}))-$F$1,COUNTIF($G66:N66, "&gt;0")=1,AVERAGE(SMALL(($E66:N66),{1,2,3}))-$F$1,COUNTIF($G66:N66, "=0")=0,AVERAGE(SMALL(($E66:N66),{1,2}))-$F$1)</f>
        <v>5.2000000000000028</v>
      </c>
      <c r="X66" s="139">
        <f t="shared" si="6"/>
        <v>5</v>
      </c>
      <c r="Y66" s="140">
        <v>2</v>
      </c>
    </row>
    <row r="67" spans="1:25" ht="15.75" x14ac:dyDescent="0.25">
      <c r="A67" s="38" t="s">
        <v>129</v>
      </c>
      <c r="B67" s="135" t="str">
        <f>INDEX('[1]2025 Sign Ups'!$C$2:$C$103,MATCH(A67,'[1]2025 Sign Ups'!$B$2:$B$103,0))</f>
        <v>Y</v>
      </c>
      <c r="C67" s="135">
        <f>VLOOKUP($A67,'[1]2025 Sign Ups'!$B$2:$F$127,4,FALSE)</f>
        <v>9</v>
      </c>
      <c r="D67" s="135" t="str">
        <f>VLOOKUP($A67,'[1]2025 Sign Ups'!$B$2:$G$127,5,FALSE)</f>
        <v>R</v>
      </c>
      <c r="E67" s="136">
        <f t="shared" si="8"/>
        <v>41.4</v>
      </c>
      <c r="F67" s="136">
        <f t="shared" ref="F67:F98" si="9">E67</f>
        <v>41.4</v>
      </c>
      <c r="G67" s="136" t="s">
        <v>238</v>
      </c>
      <c r="H67" s="136" t="s">
        <v>238</v>
      </c>
      <c r="I67" s="136" t="s">
        <v>238</v>
      </c>
      <c r="J67" s="136" t="s">
        <v>238</v>
      </c>
      <c r="K67" s="136">
        <v>40</v>
      </c>
      <c r="L67" s="136" t="s">
        <v>238</v>
      </c>
      <c r="M67" s="136" t="s">
        <v>238</v>
      </c>
      <c r="N67" s="136" t="s">
        <v>238</v>
      </c>
      <c r="O67" s="136">
        <f>VLOOKUP($A67,'[1]2025 Sign Ups'!$B$2:$K$104,3,FALSE)</f>
        <v>6</v>
      </c>
      <c r="P67" s="138">
        <f>_xlfn.IFS(COUNTIF($G67:G67, "&gt;1")&gt;6,AVERAGE(SMALL(($G67:G67),{1,2,3,4,5}))-$F$1,COUNTIF($G67:G67, "&gt;1")&gt;5,AVERAGE(SMALL(($G67:G67),{1,2,3,4}))-$F$1,COUNTIF($G67:G67, "&gt;1")&gt;3,AVERAGE(SMALL(($F67:G67),{1,2,3,4}))-$F$1,COUNTIF($G67:G67, "&gt;1")&gt;1,AVERAGE(SMALL(($E67:G67),{1,2,3,4}))-$F$1,COUNTIF($G67:G67, "&gt;0")=1,AVERAGE(SMALL(($E67:G67),{1,2,3}))-$F$1,COUNTIF($G67:G67, "=0")=0,AVERAGE(SMALL(($E67:G67),{1,2}))-$F$1)</f>
        <v>6</v>
      </c>
      <c r="Q67" s="138">
        <f>_xlfn.IFS(COUNTIF($G67:H67, "&gt;1")&gt;6,AVERAGE(SMALL(($G67:H67),{1,2,3,4,5}))-$F$1,COUNTIF($G67:H67, "&gt;1")&gt;5,AVERAGE(SMALL(($G67:H67),{1,2,3,4}))-$F$1,COUNTIF($G67:H67, "&gt;1")&gt;3,AVERAGE(SMALL(($F67:H67),{1,2,3,4}))-$F$1,COUNTIF($G67:H67, "&gt;1")&gt;1,AVERAGE(SMALL(($E67:H67),{1,2,3,4}))-$F$1,COUNTIF($G67:H67, "&gt;0")=1,AVERAGE(SMALL(($E67:H67),{1,2,3}))-$F$1,COUNTIF($G67:H67, "=0")=0,AVERAGE(SMALL(($E67:H67),{1,2}))-$F$1)</f>
        <v>6</v>
      </c>
      <c r="R67" s="138">
        <f>_xlfn.IFS(COUNTIF($G67:I67, "&gt;1")&gt;6,AVERAGE(SMALL(($G67:I67),{1,2,3,4,5}))-$F$1,COUNTIF($G67:I67, "&gt;1")&gt;5,AVERAGE(SMALL(($G67:I67),{1,2,3,4}))-$F$1,COUNTIF($G67:I67, "&gt;1")&gt;3,AVERAGE(SMALL(($F67:I67),{1,2,3,4}))-$F$1,COUNTIF($G67:I67, "&gt;1")&gt;1,AVERAGE(SMALL(($E67:I67),{1,2,3,4}))-$F$1,COUNTIF($G67:I67, "&gt;0")=1,AVERAGE(SMALL(($E67:I67),{1,2,3}))-$F$1,COUNTIF($G67:I67, "=0")=0,AVERAGE(SMALL(($E67:I67),{1,2}))-$F$1)</f>
        <v>6</v>
      </c>
      <c r="S67" s="138">
        <f>_xlfn.IFS(COUNTIF($G67:J67, "&gt;1")&gt;6,AVERAGE(SMALL(($G67:J67),{1,2,3,4,5}))-$F$1,COUNTIF($G67:J67, "&gt;1")&gt;5,AVERAGE(SMALL(($G67:J67),{1,2,3,4}))-$F$1,COUNTIF($G67:J67, "&gt;1")&gt;3,AVERAGE(SMALL(($F67:J67),{1,2,3,4}))-$F$1,COUNTIF($G67:J67, "&gt;1")&gt;1,AVERAGE(SMALL(($E67:J67),{1,2,3,4}))-$F$1,COUNTIF($G67:J67, "&gt;0")=1,AVERAGE(SMALL(($E67:J67),{1,2,3}))-$F$1,COUNTIF($G67:J67, "=0")=0,AVERAGE(SMALL(($E67:J67),{1,2}))-$F$1)</f>
        <v>6</v>
      </c>
      <c r="T67" s="138">
        <f>_xlfn.IFS(COUNTIF($G67:K67, "&gt;1")&gt;6,AVERAGE(SMALL(($G67:K67),{1,2,3,4,5}))-$F$1,COUNTIF($G67:K67, "&gt;1")&gt;5,AVERAGE(SMALL(($G67:K67),{1,2,3,4}))-$F$1,COUNTIF($G67:K67, "&gt;1")&gt;3,AVERAGE(SMALL(($F67:K67),{1,2,3,4}))-$F$1,COUNTIF($G67:K67, "&gt;1")&gt;1,AVERAGE(SMALL(($E67:K67),{1,2,3,4}))-$F$1,COUNTIF($G67:K67, "&gt;0")=1,AVERAGE(SMALL(($E67:K67),{1,2,3}))-$F$1,COUNTIF($G67:K67, "=0")=0,AVERAGE(SMALL(($E67:K67),{1,2}))-$F$1)</f>
        <v>5.5333333333333385</v>
      </c>
      <c r="U67" s="138">
        <f>_xlfn.IFS(COUNTIF($G67:L67, "&gt;1")&gt;6,AVERAGE(SMALL(($G67:L67),{1,2,3,4,5}))-$F$1,COUNTIF($G67:L67, "&gt;1")&gt;5,AVERAGE(SMALL(($G67:L67),{1,2,3,4}))-$F$1,COUNTIF($G67:L67, "&gt;1")&gt;3,AVERAGE(SMALL(($F67:L67),{1,2,3,4}))-$F$1,COUNTIF($G67:L67, "&gt;1")&gt;1,AVERAGE(SMALL(($E67:L67),{1,2,3,4}))-$F$1,COUNTIF($G67:L67, "&gt;0")=1,AVERAGE(SMALL(($E67:L67),{1,2,3}))-$F$1,COUNTIF($G67:L67, "=0")=0,AVERAGE(SMALL(($E67:L67),{1,2}))-$F$1)</f>
        <v>5.5333333333333385</v>
      </c>
      <c r="V67" s="138">
        <f>_xlfn.IFS(COUNTIF($G67:M67, "&gt;1")&gt;6,AVERAGE(SMALL(($G67:M67),{1,2,3,4,5}))-$F$1,COUNTIF($G67:M67, "&gt;1")&gt;5,AVERAGE(SMALL(($G67:M67),{1,2,3,4}))-$F$1,COUNTIF($G67:M67, "&gt;1")&gt;3,AVERAGE(SMALL(($F67:M67),{1,2,3,4}))-$F$1,COUNTIF($G67:M67, "&gt;1")&gt;1,AVERAGE(SMALL(($E67:M67),{1,2,3,4}))-$F$1,COUNTIF($G67:M67, "&gt;0")=1,AVERAGE(SMALL(($E67:M67),{1,2,3}))-$F$1,COUNTIF($G67:M67, "=0")=0,AVERAGE(SMALL(($E67:M67),{1,2}))-$F$1)</f>
        <v>5.5333333333333385</v>
      </c>
      <c r="W67" s="138">
        <f>_xlfn.IFS(COUNTIF($G67:N67, "&gt;1")&gt;6,AVERAGE(SMALL(($G67:N67),{1,2,3,4,5}))-$F$1,COUNTIF($G67:N67, "&gt;1")&gt;5,AVERAGE(SMALL(($G67:N67),{1,2,3,4}))-$F$1,COUNTIF($G67:N67, "&gt;1")&gt;3,AVERAGE(SMALL(($F67:N67),{1,2,3,4}))-$F$1,COUNTIF($G67:N67, "&gt;1")&gt;1,AVERAGE(SMALL(($E67:N67),{1,2,3,4}))-$F$1,COUNTIF($G67:N67, "&gt;0")=1,AVERAGE(SMALL(($E67:N67),{1,2,3}))-$F$1,COUNTIF($G67:N67, "=0")=0,AVERAGE(SMALL(($E67:N67),{1,2}))-$F$1)</f>
        <v>5.5333333333333385</v>
      </c>
      <c r="X67" s="139">
        <f t="shared" ref="X67:X103" si="10">COUNT(G67:N67)</f>
        <v>1</v>
      </c>
      <c r="Y67" s="140">
        <v>2</v>
      </c>
    </row>
    <row r="68" spans="1:25" ht="15.75" x14ac:dyDescent="0.25">
      <c r="A68" s="38" t="s">
        <v>108</v>
      </c>
      <c r="B68" s="135" t="str">
        <f>INDEX('[1]2025 Sign Ups'!$C$2:$C$103,MATCH(A68,'[1]2025 Sign Ups'!$B$2:$B$103,0))</f>
        <v>Y</v>
      </c>
      <c r="C68" s="135">
        <f>VLOOKUP($A68,'[1]2025 Sign Ups'!$B$2:$F$127,4,FALSE)</f>
        <v>6</v>
      </c>
      <c r="D68" s="135" t="str">
        <f>VLOOKUP($A68,'[1]2025 Sign Ups'!$B$2:$G$127,5,FALSE)</f>
        <v>R</v>
      </c>
      <c r="E68" s="136">
        <f t="shared" si="8"/>
        <v>36.833333333333336</v>
      </c>
      <c r="F68" s="136">
        <f t="shared" si="9"/>
        <v>36.833333333333336</v>
      </c>
      <c r="G68" s="137">
        <v>38</v>
      </c>
      <c r="H68" s="137">
        <v>39</v>
      </c>
      <c r="I68" s="137">
        <v>38</v>
      </c>
      <c r="J68" s="137">
        <v>40</v>
      </c>
      <c r="K68" s="137">
        <v>39</v>
      </c>
      <c r="L68" s="137">
        <v>35</v>
      </c>
      <c r="M68" s="137">
        <v>37</v>
      </c>
      <c r="N68" s="137">
        <v>38</v>
      </c>
      <c r="O68" s="136">
        <f>VLOOKUP($A68,'[1]2025 Sign Ups'!$B$2:$K$104,3,FALSE)</f>
        <v>1.4333333333333371</v>
      </c>
      <c r="P68" s="138">
        <f>_xlfn.IFS(COUNTIF($G68:G68, "&gt;6")&gt;6,AVERAGE(SMALL(($G68:G68),{1,2,3,4,5}))-$F$1,COUNTIF($G68:G68, "&gt;5")&gt;3,AVERAGE(SMALL(($G68:G68),{1,2,3,4}))-$F$1,COUNTIF($G68:G68, "&gt;3")&gt;3,AVERAGE(SMALL(($F68:G68),{1,2,3,4}))-$F$1,COUNTIF($G68:G68, "&gt;1")&gt;1,AVERAGE(SMALL(($E68:G68),{1,2,3,4}))-$F$1,COUNTIF($G68:G68, "&gt;0")=1,AVERAGE(SMALL(($E68:G68),{1,2,3}))-$F$1,COUNTIF($G68:G68, "=0")=0,AVERAGE(SMALL(($E68:G68),{1,2}))-$F$1)</f>
        <v>1.8222222222222229</v>
      </c>
      <c r="Q68" s="138">
        <f>_xlfn.IFS(COUNTIF($G68:H68, "&gt;1")&gt;6,AVERAGE(SMALL(($G68:H68),{1,2,3,4,5}))-$F$1,COUNTIF($G68:H68, "&gt;1")&gt;5,AVERAGE(SMALL(($G68:H68),{1,2,3,4}))-$F$1,COUNTIF($G68:H68, "&gt;1")&gt;3,AVERAGE(SMALL(($F68:H68),{1,2,3,4}))-$F$1,COUNTIF($G68:H68, "&gt;1")&gt;1,AVERAGE(SMALL(($E68:H68),{1,2,3,4}))-$F$1,COUNTIF($G68:H68, "&gt;0")=1,AVERAGE(SMALL(($E68:H68),{1,2,3}))-$F$1,COUNTIF($G68:H68, "=0")=0,AVERAGE(SMALL(($E68:H68),{1,2}))-$F$1)</f>
        <v>2.2666666666666728</v>
      </c>
      <c r="R68" s="138">
        <f>_xlfn.IFS(COUNTIF($G68:I68, "&gt;1")&gt;6,AVERAGE(SMALL(($G68:I68),{1,2,3,4,5}))-$F$1,COUNTIF($G68:I68, "&gt;1")&gt;5,AVERAGE(SMALL(($G68:I68),{1,2,3,4}))-$F$1,COUNTIF($G68:I68, "&gt;1")&gt;3,AVERAGE(SMALL(($F68:I68),{1,2,3,4}))-$F$1,COUNTIF($G68:I68, "&gt;1")&gt;1,AVERAGE(SMALL(($E68:I68),{1,2,3,4}))-$F$1,COUNTIF($G68:I68, "&gt;0")=1,AVERAGE(SMALL(($E68:I68),{1,2,3}))-$F$1,COUNTIF($G68:I68, "=0")=0,AVERAGE(SMALL(($E68:I68),{1,2}))-$F$1)</f>
        <v>2.0166666666666728</v>
      </c>
      <c r="S68" s="138">
        <f>_xlfn.IFS(COUNTIF($G68:J68, "&gt;1")&gt;6,AVERAGE(SMALL(($G68:J68),{1,2,3,4,5}))-$F$1,COUNTIF($G68:J68, "&gt;1")&gt;5,AVERAGE(SMALL(($G68:J68),{1,2,3,4}))-$F$1,COUNTIF($G68:J68, "&gt;1")&gt;3,AVERAGE(SMALL(($F68:J68),{1,2,3,4}))-$F$1,COUNTIF($G68:J68, "&gt;1")&gt;1,AVERAGE(SMALL(($E68:J68),{1,2,3,4}))-$F$1,COUNTIF($G68:J68, "&gt;0")=1,AVERAGE(SMALL(($E68:J68),{1,2,3}))-$F$1,COUNTIF($G68:J68, "=0")=0,AVERAGE(SMALL(($E68:J68),{1,2}))-$F$1)</f>
        <v>2.5583333333333371</v>
      </c>
      <c r="T68" s="138">
        <f>_xlfn.IFS(COUNTIF($G68:K68, "&gt;1")&gt;6,AVERAGE(SMALL(($G68:K68),{1,2,3,4,5}))-$F$1,COUNTIF($G68:K68, "&gt;1")&gt;5,AVERAGE(SMALL(($G68:K68),{1,2,3,4}))-$F$1,COUNTIF($G68:K68, "&gt;1")&gt;3,AVERAGE(SMALL(($F68:K68),{1,2,3,4}))-$F$1,COUNTIF($G68:K68, "&gt;1")&gt;1,AVERAGE(SMALL(($E68:K68),{1,2,3,4}))-$F$1,COUNTIF($G68:K68, "&gt;0")=1,AVERAGE(SMALL(($E68:K68),{1,2,3}))-$F$1,COUNTIF($G68:K68, "=0")=0,AVERAGE(SMALL(($E68:K68),{1,2}))-$F$1)</f>
        <v>2.5583333333333371</v>
      </c>
      <c r="U68" s="138">
        <f>_xlfn.IFS(COUNTIF($G68:L68, "&gt;1")&gt;6,AVERAGE(SMALL(($G68:L68),{1,2,3,4,5}))-$F$1,COUNTIF($G68:L68, "&gt;1")&gt;5,AVERAGE(SMALL(($G68:L68),{1,2,3,4}))-$F$1,COUNTIF($G68:L68, "&gt;1")&gt;3,AVERAGE(SMALL(($F68:L68),{1,2,3,4}))-$F$1,COUNTIF($G68:L68, "&gt;1")&gt;1,AVERAGE(SMALL(($E68:L68),{1,2,3,4}))-$F$1,COUNTIF($G68:L68, "&gt;0")=1,AVERAGE(SMALL(($E68:L68),{1,2,3}))-$F$1,COUNTIF($G68:L68, "=0")=0,AVERAGE(SMALL(($E68:L68),{1,2}))-$F$1)</f>
        <v>2.1000000000000014</v>
      </c>
      <c r="V68" s="138">
        <f>_xlfn.IFS(COUNTIF($G68:M68, "&gt;1")&gt;6,AVERAGE(SMALL(($G68:M68),{1,2,3,4,5}))-$F$1,COUNTIF($G68:M68, "&gt;1")&gt;5,AVERAGE(SMALL(($G68:M68),{1,2,3,4}))-$F$1,COUNTIF($G68:M68, "&gt;1")&gt;3,AVERAGE(SMALL(($F68:M68),{1,2,3,4}))-$F$1,COUNTIF($G68:M68, "&gt;1")&gt;1,AVERAGE(SMALL(($E68:M68),{1,2,3,4}))-$F$1,COUNTIF($G68:M68, "&gt;0")=1,AVERAGE(SMALL(($E68:M68),{1,2,3}))-$F$1,COUNTIF($G68:M68, "=0")=0,AVERAGE(SMALL(($E68:M68),{1,2}))-$F$1)</f>
        <v>2</v>
      </c>
      <c r="W68" s="138">
        <f>_xlfn.IFS(COUNTIF($G68:N68, "&gt;1")&gt;6,AVERAGE(SMALL(($G68:N68),{1,2,3,4,5}))-$F$1,COUNTIF($G68:N68, "&gt;1")&gt;5,AVERAGE(SMALL(($G68:N68),{1,2,3,4}))-$F$1,COUNTIF($G68:N68, "&gt;1")&gt;3,AVERAGE(SMALL(($F68:N68),{1,2,3,4}))-$F$1,COUNTIF($G68:N68, "&gt;1")&gt;1,AVERAGE(SMALL(($E68:N68),{1,2,3,4}))-$F$1,COUNTIF($G68:N68, "&gt;0")=1,AVERAGE(SMALL(($E68:N68),{1,2,3}))-$F$1,COUNTIF($G68:N68, "=0")=0,AVERAGE(SMALL(($E68:N68),{1,2}))-$F$1)</f>
        <v>1.8000000000000043</v>
      </c>
      <c r="X68" s="139">
        <f t="shared" si="10"/>
        <v>8</v>
      </c>
      <c r="Y68" s="140">
        <v>2</v>
      </c>
    </row>
    <row r="69" spans="1:25" ht="15.75" x14ac:dyDescent="0.25">
      <c r="A69" s="38" t="s">
        <v>51</v>
      </c>
      <c r="B69" s="135" t="str">
        <f>INDEX('[1]2025 Sign Ups'!$C$2:$C$103,MATCH(A69,'[1]2025 Sign Ups'!$B$2:$B$103,0))</f>
        <v>Y</v>
      </c>
      <c r="C69" s="135">
        <f>VLOOKUP($A69,'[1]2025 Sign Ups'!$B$2:$F$127,4,FALSE)</f>
        <v>1</v>
      </c>
      <c r="D69" s="135" t="str">
        <f>VLOOKUP($A69,'[1]2025 Sign Ups'!$B$2:$G$127,5,FALSE)</f>
        <v>R</v>
      </c>
      <c r="E69" s="136">
        <f t="shared" si="8"/>
        <v>45.166666666666664</v>
      </c>
      <c r="F69" s="136">
        <f t="shared" si="9"/>
        <v>45.166666666666664</v>
      </c>
      <c r="G69" s="137">
        <v>47</v>
      </c>
      <c r="H69" s="137">
        <v>47</v>
      </c>
      <c r="I69" s="137">
        <v>49</v>
      </c>
      <c r="J69" s="137">
        <v>54</v>
      </c>
      <c r="K69" s="137">
        <v>47</v>
      </c>
      <c r="L69" s="137" t="s">
        <v>238</v>
      </c>
      <c r="M69" s="137">
        <v>49</v>
      </c>
      <c r="N69" s="137" t="s">
        <v>238</v>
      </c>
      <c r="O69" s="136">
        <f>VLOOKUP($A69,'[1]2025 Sign Ups'!$B$2:$K$104,3,FALSE)</f>
        <v>9.7666666666666657</v>
      </c>
      <c r="P69" s="138">
        <f>_xlfn.IFS(COUNTIF($G69:G69, "&gt;6")&gt;6,AVERAGE(SMALL(($G69:G69),{1,2,3,4,5}))-$F$1,COUNTIF($G69:G69, "&gt;5")&gt;3,AVERAGE(SMALL(($G69:G69),{1,2,3,4}))-$F$1,COUNTIF($G69:G69, "&gt;3")&gt;3,AVERAGE(SMALL(($F69:G69),{1,2,3,4}))-$F$1,COUNTIF($G69:G69, "&gt;1")&gt;1,AVERAGE(SMALL(($E69:G69),{1,2,3,4}))-$F$1,COUNTIF($G69:G69, "&gt;0")=1,AVERAGE(SMALL(($E69:G69),{1,2,3}))-$F$1,COUNTIF($G69:G69, "=0")=0,AVERAGE(SMALL(($E69:G69),{1,2}))-$F$1)</f>
        <v>10.377777777777773</v>
      </c>
      <c r="Q69" s="138">
        <f>_xlfn.IFS(COUNTIF($G69:H69, "&gt;1")&gt;6,AVERAGE(SMALL(($G69:H69),{1,2,3,4,5}))-$F$1,COUNTIF($G69:H69, "&gt;1")&gt;5,AVERAGE(SMALL(($G69:H69),{1,2,3,4}))-$F$1,COUNTIF($G69:H69, "&gt;1")&gt;3,AVERAGE(SMALL(($F69:H69),{1,2,3,4}))-$F$1,COUNTIF($G69:H69, "&gt;1")&gt;1,AVERAGE(SMALL(($E69:H69),{1,2,3,4}))-$F$1,COUNTIF($G69:H69, "&gt;0")=1,AVERAGE(SMALL(($E69:H69),{1,2,3}))-$F$1,COUNTIF($G69:H69, "=0")=0,AVERAGE(SMALL(($E69:H69),{1,2}))-$F$1)</f>
        <v>10.68333333333333</v>
      </c>
      <c r="R69" s="138">
        <f>_xlfn.IFS(COUNTIF($G69:I69, "&gt;1")&gt;6,AVERAGE(SMALL(($G69:I69),{1,2,3,4,5}))-$F$1,COUNTIF($G69:I69, "&gt;1")&gt;5,AVERAGE(SMALL(($G69:I69),{1,2,3,4}))-$F$1,COUNTIF($G69:I69, "&gt;1")&gt;3,AVERAGE(SMALL(($F69:I69),{1,2,3,4}))-$F$1,COUNTIF($G69:I69, "&gt;1")&gt;1,AVERAGE(SMALL(($E69:I69),{1,2,3,4}))-$F$1,COUNTIF($G69:I69, "&gt;0")=1,AVERAGE(SMALL(($E69:I69),{1,2,3}))-$F$1,COUNTIF($G69:I69, "=0")=0,AVERAGE(SMALL(($E69:I69),{1,2}))-$F$1)</f>
        <v>10.68333333333333</v>
      </c>
      <c r="S69" s="138">
        <f>_xlfn.IFS(COUNTIF($G69:J69, "&gt;1")&gt;6,AVERAGE(SMALL(($G69:J69),{1,2,3,4,5}))-$F$1,COUNTIF($G69:J69, "&gt;1")&gt;5,AVERAGE(SMALL(($G69:J69),{1,2,3,4}))-$F$1,COUNTIF($G69:J69, "&gt;1")&gt;3,AVERAGE(SMALL(($F69:J69),{1,2,3,4}))-$F$1,COUNTIF($G69:J69, "&gt;1")&gt;1,AVERAGE(SMALL(($E69:J69),{1,2,3,4}))-$F$1,COUNTIF($G69:J69, "&gt;0")=1,AVERAGE(SMALL(($E69:J69),{1,2,3}))-$F$1,COUNTIF($G69:J69, "=0")=0,AVERAGE(SMALL(($E69:J69),{1,2}))-$F$1)</f>
        <v>11.641666666666666</v>
      </c>
      <c r="T69" s="138">
        <f>_xlfn.IFS(COUNTIF($G69:K69, "&gt;1")&gt;6,AVERAGE(SMALL(($G69:K69),{1,2,3,4,5}))-$F$1,COUNTIF($G69:K69, "&gt;1")&gt;5,AVERAGE(SMALL(($G69:K69),{1,2,3,4}))-$F$1,COUNTIF($G69:K69, "&gt;1")&gt;3,AVERAGE(SMALL(($F69:K69),{1,2,3,4}))-$F$1,COUNTIF($G69:K69, "&gt;1")&gt;1,AVERAGE(SMALL(($E69:K69),{1,2,3,4}))-$F$1,COUNTIF($G69:K69, "&gt;0")=1,AVERAGE(SMALL(($E69:K69),{1,2,3}))-$F$1,COUNTIF($G69:K69, "=0")=0,AVERAGE(SMALL(($E69:K69),{1,2}))-$F$1)</f>
        <v>11.141666666666666</v>
      </c>
      <c r="U69" s="138">
        <f>_xlfn.IFS(COUNTIF($G69:L69, "&gt;1")&gt;6,AVERAGE(SMALL(($G69:L69),{1,2,3,4,5}))-$F$1,COUNTIF($G69:L69, "&gt;1")&gt;5,AVERAGE(SMALL(($G69:L69),{1,2,3,4}))-$F$1,COUNTIF($G69:L69, "&gt;1")&gt;3,AVERAGE(SMALL(($F69:L69),{1,2,3,4}))-$F$1,COUNTIF($G69:L69, "&gt;1")&gt;1,AVERAGE(SMALL(($E69:L69),{1,2,3,4}))-$F$1,COUNTIF($G69:L69, "&gt;0")=1,AVERAGE(SMALL(($E69:L69),{1,2,3}))-$F$1,COUNTIF($G69:L69, "=0")=0,AVERAGE(SMALL(($E69:L69),{1,2}))-$F$1)</f>
        <v>11.141666666666666</v>
      </c>
      <c r="V69" s="138">
        <f>_xlfn.IFS(COUNTIF($G69:M69, "&gt;1")&gt;6,AVERAGE(SMALL(($G69:M69),{1,2,3,4,5}))-$F$1,COUNTIF($G69:M69, "&gt;1")&gt;5,AVERAGE(SMALL(($G69:M69),{1,2,3,4}))-$F$1,COUNTIF($G69:M69, "&gt;1")&gt;3,AVERAGE(SMALL(($F69:M69),{1,2,3,4}))-$F$1,COUNTIF($G69:M69, "&gt;1")&gt;1,AVERAGE(SMALL(($E69:M69),{1,2,3,4}))-$F$1,COUNTIF($G69:M69, "&gt;0")=1,AVERAGE(SMALL(($E69:M69),{1,2,3}))-$F$1,COUNTIF($G69:M69, "=0")=0,AVERAGE(SMALL(($E69:M69),{1,2}))-$F$1)</f>
        <v>12.100000000000001</v>
      </c>
      <c r="W69" s="138">
        <f>_xlfn.IFS(COUNTIF($G69:N69, "&gt;1")&gt;6,AVERAGE(SMALL(($G69:N69),{1,2,3,4,5}))-$F$1,COUNTIF($G69:N69, "&gt;1")&gt;5,AVERAGE(SMALL(($G69:N69),{1,2,3,4}))-$F$1,COUNTIF($G69:N69, "&gt;1")&gt;3,AVERAGE(SMALL(($F69:N69),{1,2,3,4}))-$F$1,COUNTIF($G69:N69, "&gt;1")&gt;1,AVERAGE(SMALL(($E69:N69),{1,2,3,4}))-$F$1,COUNTIF($G69:N69, "&gt;0")=1,AVERAGE(SMALL(($E69:N69),{1,2,3}))-$F$1,COUNTIF($G69:N69, "=0")=0,AVERAGE(SMALL(($E69:N69),{1,2}))-$F$1)</f>
        <v>12.100000000000001</v>
      </c>
      <c r="X69" s="139">
        <f t="shared" si="10"/>
        <v>6</v>
      </c>
      <c r="Y69" s="140">
        <v>2</v>
      </c>
    </row>
    <row r="70" spans="1:25" ht="15.75" x14ac:dyDescent="0.25">
      <c r="A70" s="69" t="s">
        <v>147</v>
      </c>
      <c r="B70" s="135" t="str">
        <f>INDEX('[1]2025 Sign Ups'!$C$2:$C$103,MATCH(A70,'[1]2025 Sign Ups'!$B$2:$B$103,0))</f>
        <v>Y</v>
      </c>
      <c r="C70" s="135">
        <f>VLOOKUP($A70,'[1]2025 Sign Ups'!$B$2:$F$127,4,FALSE)</f>
        <v>8</v>
      </c>
      <c r="D70" s="135" t="str">
        <f>VLOOKUP($A70,'[1]2025 Sign Ups'!$B$2:$G$127,5,FALSE)</f>
        <v>R</v>
      </c>
      <c r="E70" s="136">
        <f t="shared" si="8"/>
        <v>39.200000000000003</v>
      </c>
      <c r="F70" s="136">
        <f t="shared" si="9"/>
        <v>39.200000000000003</v>
      </c>
      <c r="G70" s="137" t="s">
        <v>238</v>
      </c>
      <c r="H70" s="137">
        <v>43</v>
      </c>
      <c r="I70" s="137">
        <v>42</v>
      </c>
      <c r="J70" s="137">
        <v>40</v>
      </c>
      <c r="K70" s="137">
        <v>45</v>
      </c>
      <c r="L70" s="137">
        <v>42</v>
      </c>
      <c r="M70" s="137" t="s">
        <v>238</v>
      </c>
      <c r="N70" s="137" t="s">
        <v>238</v>
      </c>
      <c r="O70" s="136">
        <f>VLOOKUP($A70,'[1]2025 Sign Ups'!$B$2:$K$104,3,FALSE)</f>
        <v>3.8000000000000043</v>
      </c>
      <c r="P70" s="138">
        <f>_xlfn.IFS(COUNTIF($G70:G70, "&gt;1")&gt;6,AVERAGE(SMALL(($G70:G70),{1,2,3,4,5}))-$F$1,COUNTIF($G70:G70, "&gt;1")&gt;5,AVERAGE(SMALL(($G70:G70),{1,2,3,4}))-$F$1,COUNTIF($G70:G70, "&gt;1")&gt;3,AVERAGE(SMALL(($F70:G70),{1,2,3,4}))-$F$1,COUNTIF($G70:G70, "&gt;1")&gt;1,AVERAGE(SMALL(($E70:G70),{1,2,3,4}))-$F$1,COUNTIF($G70:G70, "&gt;0")=1,AVERAGE(SMALL(($E70:G70),{1,2,3}))-$F$1,COUNTIF($G70:G70, "=0")=0,AVERAGE(SMALL(($E70:G70),{1,2}))-$F$1)</f>
        <v>3.8000000000000043</v>
      </c>
      <c r="Q70" s="138">
        <f>_xlfn.IFS(COUNTIF($G70:H70, "&gt;1")&gt;6,AVERAGE(SMALL(($G70:H70),{1,2,3,4,5}))-$F$1,COUNTIF($G70:H70, "&gt;1")&gt;5,AVERAGE(SMALL(($G70:H70),{1,2,3,4}))-$F$1,COUNTIF($G70:H70, "&gt;1")&gt;3,AVERAGE(SMALL(($F70:H70),{1,2,3,4}))-$F$1,COUNTIF($G70:H70, "&gt;1")&gt;1,AVERAGE(SMALL(($E70:H70),{1,2,3,4}))-$F$1,COUNTIF($G70:H70, "&gt;0")=1,AVERAGE(SMALL(($E70:H70),{1,2,3}))-$F$1,COUNTIF($G70:H70, "=0")=0,AVERAGE(SMALL(($E70:H70),{1,2}))-$F$1)</f>
        <v>5.06666666666667</v>
      </c>
      <c r="R70" s="138">
        <f>_xlfn.IFS(COUNTIF($G70:I70, "&gt;1")&gt;6,AVERAGE(SMALL(($G70:I70),{1,2,3,4,5}))-$F$1,COUNTIF($G70:I70, "&gt;1")&gt;5,AVERAGE(SMALL(($G70:I70),{1,2,3,4}))-$F$1,COUNTIF($G70:I70, "&gt;1")&gt;3,AVERAGE(SMALL(($F70:I70),{1,2,3,4}))-$F$1,COUNTIF($G70:I70, "&gt;1")&gt;1,AVERAGE(SMALL(($E70:I70),{1,2,3,4}))-$F$1,COUNTIF($G70:I70, "&gt;0")=1,AVERAGE(SMALL(($E70:I70),{1,2,3}))-$F$1,COUNTIF($G70:I70, "=0")=0,AVERAGE(SMALL(($E70:I70),{1,2}))-$F$1)</f>
        <v>5.4500000000000028</v>
      </c>
      <c r="S70" s="138">
        <f>_xlfn.IFS(COUNTIF($G70:J70, "&gt;1")&gt;6,AVERAGE(SMALL(($G70:J70),{1,2,3,4,5}))-$F$1,COUNTIF($G70:J70, "&gt;1")&gt;5,AVERAGE(SMALL(($G70:J70),{1,2,3,4}))-$F$1,COUNTIF($G70:J70, "&gt;1")&gt;3,AVERAGE(SMALL(($F70:J70),{1,2,3,4}))-$F$1,COUNTIF($G70:J70, "&gt;1")&gt;1,AVERAGE(SMALL(($E70:J70),{1,2,3,4}))-$F$1,COUNTIF($G70:J70, "&gt;0")=1,AVERAGE(SMALL(($E70:J70),{1,2,3}))-$F$1,COUNTIF($G70:J70, "=0")=0,AVERAGE(SMALL(($E70:J70),{1,2}))-$F$1)</f>
        <v>4.7000000000000028</v>
      </c>
      <c r="T70" s="138">
        <f>_xlfn.IFS(COUNTIF($G70:K70, "&gt;1")&gt;6,AVERAGE(SMALL(($G70:K70),{1,2,3,4,5}))-$F$1,COUNTIF($G70:K70, "&gt;1")&gt;5,AVERAGE(SMALL(($G70:K70),{1,2,3,4}))-$F$1,COUNTIF($G70:K70, "&gt;1")&gt;3,AVERAGE(SMALL(($F70:K70),{1,2,3,4}))-$F$1,COUNTIF($G70:K70, "&gt;1")&gt;1,AVERAGE(SMALL(($E70:K70),{1,2,3,4}))-$F$1,COUNTIF($G70:K70, "&gt;0")=1,AVERAGE(SMALL(($E70:K70),{1,2,3}))-$F$1,COUNTIF($G70:K70, "=0")=0,AVERAGE(SMALL(($E70:K70),{1,2}))-$F$1)</f>
        <v>5.6499999999999986</v>
      </c>
      <c r="U70" s="138">
        <f>_xlfn.IFS(COUNTIF($G70:L70, "&gt;1")&gt;6,AVERAGE(SMALL(($G70:L70),{1,2,3,4,5}))-$F$1,COUNTIF($G70:L70, "&gt;1")&gt;5,AVERAGE(SMALL(($G70:L70),{1,2,3,4}))-$F$1,COUNTIF($G70:L70, "&gt;1")&gt;3,AVERAGE(SMALL(($F70:L70),{1,2,3,4}))-$F$1,COUNTIF($G70:L70, "&gt;1")&gt;1,AVERAGE(SMALL(($E70:L70),{1,2,3,4}))-$F$1,COUNTIF($G70:L70, "&gt;0")=1,AVERAGE(SMALL(($E70:L70),{1,2,3}))-$F$1,COUNTIF($G70:L70, "=0")=0,AVERAGE(SMALL(($E70:L70),{1,2}))-$F$1)</f>
        <v>5.3999999999999986</v>
      </c>
      <c r="V70" s="138">
        <f>_xlfn.IFS(COUNTIF($G70:M70, "&gt;1")&gt;6,AVERAGE(SMALL(($G70:M70),{1,2,3,4,5}))-$F$1,COUNTIF($G70:M70, "&gt;1")&gt;5,AVERAGE(SMALL(($G70:M70),{1,2,3,4}))-$F$1,COUNTIF($G70:M70, "&gt;1")&gt;3,AVERAGE(SMALL(($F70:M70),{1,2,3,4}))-$F$1,COUNTIF($G70:M70, "&gt;1")&gt;1,AVERAGE(SMALL(($E70:M70),{1,2,3,4}))-$F$1,COUNTIF($G70:M70, "&gt;0")=1,AVERAGE(SMALL(($E70:M70),{1,2,3}))-$F$1,COUNTIF($G70:M70, "=0")=0,AVERAGE(SMALL(($E70:M70),{1,2}))-$F$1)</f>
        <v>5.3999999999999986</v>
      </c>
      <c r="W70" s="138">
        <f>_xlfn.IFS(COUNTIF($G70:N70, "&gt;1")&gt;6,AVERAGE(SMALL(($G70:N70),{1,2,3,4,5}))-$F$1,COUNTIF($G70:N70, "&gt;1")&gt;5,AVERAGE(SMALL(($G70:N70),{1,2,3,4}))-$F$1,COUNTIF($G70:N70, "&gt;1")&gt;3,AVERAGE(SMALL(($F70:N70),{1,2,3,4}))-$F$1,COUNTIF($G70:N70, "&gt;1")&gt;1,AVERAGE(SMALL(($E70:N70),{1,2,3,4}))-$F$1,COUNTIF($G70:N70, "&gt;0")=1,AVERAGE(SMALL(($E70:N70),{1,2,3}))-$F$1,COUNTIF($G70:N70, "=0")=0,AVERAGE(SMALL(($E70:N70),{1,2}))-$F$1)</f>
        <v>5.3999999999999986</v>
      </c>
      <c r="X70" s="139">
        <f t="shared" si="10"/>
        <v>5</v>
      </c>
      <c r="Y70" s="140">
        <v>2</v>
      </c>
    </row>
    <row r="71" spans="1:25" ht="15.75" x14ac:dyDescent="0.25">
      <c r="A71" s="38" t="s">
        <v>126</v>
      </c>
      <c r="B71" s="135" t="str">
        <f>INDEX('[1]2025 Sign Ups'!$C$2:$C$103,MATCH(A71,'[1]2025 Sign Ups'!$B$2:$B$103,0))</f>
        <v>Y</v>
      </c>
      <c r="C71" s="135">
        <f>VLOOKUP($A71,'[1]2025 Sign Ups'!$B$2:$F$127,4,FALSE)</f>
        <v>2</v>
      </c>
      <c r="D71" s="135" t="str">
        <f>VLOOKUP($A71,'[1]2025 Sign Ups'!$B$2:$G$127,5,FALSE)</f>
        <v>R</v>
      </c>
      <c r="E71" s="136">
        <f t="shared" si="8"/>
        <v>35.65</v>
      </c>
      <c r="F71" s="136">
        <f t="shared" si="9"/>
        <v>35.65</v>
      </c>
      <c r="G71" s="136" t="s">
        <v>238</v>
      </c>
      <c r="H71" s="136" t="s">
        <v>238</v>
      </c>
      <c r="I71" s="136" t="s">
        <v>238</v>
      </c>
      <c r="J71" s="136">
        <v>38</v>
      </c>
      <c r="K71" s="136" t="s">
        <v>238</v>
      </c>
      <c r="L71" s="136" t="s">
        <v>238</v>
      </c>
      <c r="M71" s="136">
        <v>41</v>
      </c>
      <c r="N71" s="136">
        <v>36</v>
      </c>
      <c r="O71" s="136">
        <f>VLOOKUP($A71,'[1]2025 Sign Ups'!$B$2:$K$104,3,FALSE)</f>
        <v>0.25</v>
      </c>
      <c r="P71" s="138">
        <f>_xlfn.IFS(COUNTIF($G71:G71, "&gt;1")&gt;6,AVERAGE(SMALL(($G71:G71),{1,2,3,4,5}))-$F$1,COUNTIF($G71:G71, "&gt;1")&gt;5,AVERAGE(SMALL(($G71:G71),{1,2,3,4}))-$F$1,COUNTIF($G71:G71, "&gt;1")&gt;3,AVERAGE(SMALL(($F71:G71),{1,2,3,4}))-$F$1,COUNTIF($G71:G71, "&gt;1")&gt;1,AVERAGE(SMALL(($E71:G71),{1,2,3,4}))-$F$1,COUNTIF($G71:G71, "&gt;0")=1,AVERAGE(SMALL(($E71:G71),{1,2,3}))-$F$1,COUNTIF($G71:G71, "=0")=0,AVERAGE(SMALL(($E71:G71),{1,2}))-$F$1)</f>
        <v>0.25</v>
      </c>
      <c r="Q71" s="138">
        <f>_xlfn.IFS(COUNTIF($G71:H71, "&gt;1")&gt;6,AVERAGE(SMALL(($G71:H71),{1,2,3,4,5}))-$F$1,COUNTIF($G71:H71, "&gt;1")&gt;5,AVERAGE(SMALL(($G71:H71),{1,2,3,4}))-$F$1,COUNTIF($G71:H71, "&gt;1")&gt;3,AVERAGE(SMALL(($F71:H71),{1,2,3,4}))-$F$1,COUNTIF($G71:H71, "&gt;1")&gt;1,AVERAGE(SMALL(($E71:H71),{1,2,3,4}))-$F$1,COUNTIF($G71:H71, "&gt;0")=1,AVERAGE(SMALL(($E71:H71),{1,2,3}))-$F$1,COUNTIF($G71:H71, "=0")=0,AVERAGE(SMALL(($E71:H71),{1,2}))-$F$1)</f>
        <v>0.25</v>
      </c>
      <c r="R71" s="138">
        <f>_xlfn.IFS(COUNTIF($G71:I71, "&gt;1")&gt;6,AVERAGE(SMALL(($G71:I71),{1,2,3,4,5}))-$F$1,COUNTIF($G71:I71, "&gt;1")&gt;5,AVERAGE(SMALL(($G71:I71),{1,2,3,4}))-$F$1,COUNTIF($G71:I71, "&gt;1")&gt;3,AVERAGE(SMALL(($F71:I71),{1,2,3,4}))-$F$1,COUNTIF($G71:I71, "&gt;1")&gt;1,AVERAGE(SMALL(($E71:I71),{1,2,3,4}))-$F$1,COUNTIF($G71:I71, "&gt;0")=1,AVERAGE(SMALL(($E71:I71),{1,2,3}))-$F$1,COUNTIF($G71:I71, "=0")=0,AVERAGE(SMALL(($E71:I71),{1,2}))-$F$1)</f>
        <v>0.25</v>
      </c>
      <c r="S71" s="138">
        <f>_xlfn.IFS(COUNTIF($G71:J71, "&gt;1")&gt;6,AVERAGE(SMALL(($G71:J71),{1,2,3,4,5}))-$F$1,COUNTIF($G71:J71, "&gt;1")&gt;5,AVERAGE(SMALL(($G71:J71),{1,2,3,4}))-$F$1,COUNTIF($G71:J71, "&gt;1")&gt;3,AVERAGE(SMALL(($F71:J71),{1,2,3,4}))-$F$1,COUNTIF($G71:J71, "&gt;1")&gt;1,AVERAGE(SMALL(($E71:J71),{1,2,3,4}))-$F$1,COUNTIF($G71:J71, "&gt;0")=1,AVERAGE(SMALL(($E71:J71),{1,2,3}))-$F$1,COUNTIF($G71:J71, "=0")=0,AVERAGE(SMALL(($E71:J71),{1,2}))-$F$1)</f>
        <v>1.0333333333333314</v>
      </c>
      <c r="T71" s="138">
        <f>_xlfn.IFS(COUNTIF($G71:K71, "&gt;1")&gt;6,AVERAGE(SMALL(($G71:K71),{1,2,3,4,5}))-$F$1,COUNTIF($G71:K71, "&gt;1")&gt;5,AVERAGE(SMALL(($G71:K71),{1,2,3,4}))-$F$1,COUNTIF($G71:K71, "&gt;1")&gt;3,AVERAGE(SMALL(($F71:K71),{1,2,3,4}))-$F$1,COUNTIF($G71:K71, "&gt;1")&gt;1,AVERAGE(SMALL(($E71:K71),{1,2,3,4}))-$F$1,COUNTIF($G71:K71, "&gt;0")=1,AVERAGE(SMALL(($E71:K71),{1,2,3}))-$F$1,COUNTIF($G71:K71, "=0")=0,AVERAGE(SMALL(($E71:K71),{1,2}))-$F$1)</f>
        <v>1.0333333333333314</v>
      </c>
      <c r="U71" s="138">
        <f>_xlfn.IFS(COUNTIF($G71:L71, "&gt;1")&gt;6,AVERAGE(SMALL(($G71:L71),{1,2,3,4,5}))-$F$1,COUNTIF($G71:L71, "&gt;1")&gt;5,AVERAGE(SMALL(($G71:L71),{1,2,3,4}))-$F$1,COUNTIF($G71:L71, "&gt;1")&gt;3,AVERAGE(SMALL(($F71:L71),{1,2,3,4}))-$F$1,COUNTIF($G71:L71, "&gt;1")&gt;1,AVERAGE(SMALL(($E71:L71),{1,2,3,4}))-$F$1,COUNTIF($G71:L71, "&gt;0")=1,AVERAGE(SMALL(($E71:L71),{1,2,3}))-$F$1,COUNTIF($G71:L71, "=0")=0,AVERAGE(SMALL(($E71:L71),{1,2}))-$F$1)</f>
        <v>1.0333333333333314</v>
      </c>
      <c r="V71" s="138">
        <f>_xlfn.IFS(COUNTIF($G71:M71, "&gt;1")&gt;6,AVERAGE(SMALL(($G71:M71),{1,2,3,4,5}))-$F$1,COUNTIF($G71:M71, "&gt;1")&gt;5,AVERAGE(SMALL(($G71:M71),{1,2,3,4}))-$F$1,COUNTIF($G71:M71, "&gt;1")&gt;3,AVERAGE(SMALL(($F71:M71),{1,2,3,4}))-$F$1,COUNTIF($G71:M71, "&gt;1")&gt;1,AVERAGE(SMALL(($E71:M71),{1,2,3,4}))-$F$1,COUNTIF($G71:M71, "&gt;0")=1,AVERAGE(SMALL(($E71:M71),{1,2,3}))-$F$1,COUNTIF($G71:M71, "=0")=0,AVERAGE(SMALL(($E71:M71),{1,2}))-$F$1)</f>
        <v>2.1750000000000043</v>
      </c>
      <c r="W71" s="138">
        <f>_xlfn.IFS(COUNTIF($G71:N71, "&gt;1")&gt;6,AVERAGE(SMALL(($G71:N71),{1,2,3,4,5}))-$F$1,COUNTIF($G71:N71, "&gt;1")&gt;5,AVERAGE(SMALL(($G71:N71),{1,2,3,4}))-$F$1,COUNTIF($G71:N71, "&gt;1")&gt;3,AVERAGE(SMALL(($F71:N71),{1,2,3,4}))-$F$1,COUNTIF($G71:N71, "&gt;1")&gt;1,AVERAGE(SMALL(($E71:N71),{1,2,3,4}))-$F$1,COUNTIF($G71:N71, "&gt;0")=1,AVERAGE(SMALL(($E71:N71),{1,2,3}))-$F$1,COUNTIF($G71:N71, "=0")=0,AVERAGE(SMALL(($E71:N71),{1,2}))-$F$1)</f>
        <v>0.92500000000000426</v>
      </c>
      <c r="X71" s="139">
        <f t="shared" si="10"/>
        <v>3</v>
      </c>
      <c r="Y71" s="140">
        <v>2</v>
      </c>
    </row>
    <row r="72" spans="1:25" ht="15.75" x14ac:dyDescent="0.25">
      <c r="A72" s="46" t="s">
        <v>115</v>
      </c>
      <c r="B72" s="135" t="str">
        <f>INDEX('[1]2025 Sign Ups'!$C$2:$C$103,MATCH(A72,'[1]2025 Sign Ups'!$B$2:$B$103,0))</f>
        <v>Y</v>
      </c>
      <c r="C72" s="135">
        <f>VLOOKUP($A72,'[1]2025 Sign Ups'!$B$2:$F$127,4,FALSE)</f>
        <v>6</v>
      </c>
      <c r="D72" s="135" t="s">
        <v>221</v>
      </c>
      <c r="E72" s="136">
        <f>AVERAGE(G72:H72)</f>
        <v>43.5</v>
      </c>
      <c r="F72" s="136">
        <f t="shared" si="9"/>
        <v>43.5</v>
      </c>
      <c r="G72" s="137">
        <v>44</v>
      </c>
      <c r="H72" s="137">
        <v>43</v>
      </c>
      <c r="I72" s="137">
        <v>44</v>
      </c>
      <c r="J72" s="137">
        <v>39</v>
      </c>
      <c r="K72" s="137">
        <v>43</v>
      </c>
      <c r="L72" s="137">
        <v>41</v>
      </c>
      <c r="M72" s="137">
        <v>43</v>
      </c>
      <c r="N72" s="137">
        <v>46</v>
      </c>
      <c r="O72" s="136">
        <f>(G72-$F$1)*0.6</f>
        <v>5.160000000000001</v>
      </c>
      <c r="P72" s="136">
        <f>(H72-$F$1)*0.6</f>
        <v>4.5600000000000005</v>
      </c>
      <c r="Q72" s="138">
        <f>_xlfn.IFS(COUNTIF($G72:H72, "&gt;1")&gt;6,AVERAGE(SMALL(($G72:H72),{1,2,3,4,5}))-$F$1,COUNTIF($G72:H72, "&gt;1")&gt;5,AVERAGE(SMALL(($G72:H72),{1,2,3,4}))-$F$1,COUNTIF($G72:H72, "&gt;1")&gt;3,AVERAGE(SMALL(($F72:H72),{1,2,3,4}))-$F$1,COUNTIF($G72:H72, "&gt;1")&gt;1,AVERAGE(SMALL(($E72:H72),{1,2,3,4}))-$F$1,COUNTIF($G72:H72, "&gt;0")=1,AVERAGE(SMALL(($E72:H72),{1,2,3}))-$F$1,COUNTIF($G72:H72, "=0")=0,AVERAGE(SMALL(($E72:H72),{1,2}))-$F$1)</f>
        <v>8.1000000000000014</v>
      </c>
      <c r="R72" s="138">
        <f>_xlfn.IFS(COUNTIF($G72:I72, "&gt;1")&gt;6,AVERAGE(SMALL(($G72:I72),{1,2,3,4,5}))-$F$1,COUNTIF($G72:I72, "&gt;1")&gt;5,AVERAGE(SMALL(($G72:I72),{1,2,3,4}))-$F$1,COUNTIF($G72:I72, "&gt;1")&gt;3,AVERAGE(SMALL(($F72:I72),{1,2,3,4}))-$F$1,COUNTIF($G72:I72, "&gt;1")&gt;1,AVERAGE(SMALL(($E72:I72),{1,2,3,4}))-$F$1,COUNTIF($G72:I72, "&gt;0")=1,AVERAGE(SMALL(($E72:I72),{1,2,3}))-$F$1,COUNTIF($G72:I72, "=0")=0,AVERAGE(SMALL(($E72:I72),{1,2}))-$F$1)</f>
        <v>8.1000000000000014</v>
      </c>
      <c r="S72" s="138">
        <f>_xlfn.IFS(COUNTIF($G72:J72, "&gt;1")&gt;6,AVERAGE(SMALL(($G72:J72),{1,2,3,4,5}))-$F$1,COUNTIF($G72:J72, "&gt;1")&gt;5,AVERAGE(SMALL(($G72:J72),{1,2,3,4}))-$F$1,COUNTIF($G72:J72, "&gt;1")&gt;3,AVERAGE(SMALL(($F72:J72),{1,2,3,4}))-$F$1,COUNTIF($G72:J72, "&gt;1")&gt;1,AVERAGE(SMALL(($E72:J72),{1,2,3,4}))-$F$1,COUNTIF($G72:J72, "&gt;0")=1,AVERAGE(SMALL(($E72:J72),{1,2,3}))-$F$1,COUNTIF($G72:J72, "=0")=0,AVERAGE(SMALL(($E72:J72),{1,2}))-$F$1)</f>
        <v>6.9750000000000014</v>
      </c>
      <c r="T72" s="138">
        <f>_xlfn.IFS(COUNTIF($G72:K72, "&gt;1")&gt;6,AVERAGE(SMALL(($G72:K72),{1,2,3,4,5}))-$F$1,COUNTIF($G72:K72, "&gt;1")&gt;5,AVERAGE(SMALL(($G72:K72),{1,2,3,4}))-$F$1,COUNTIF($G72:K72, "&gt;1")&gt;3,AVERAGE(SMALL(($F72:K72),{1,2,3,4}))-$F$1,COUNTIF($G72:K72, "&gt;1")&gt;1,AVERAGE(SMALL(($E72:K72),{1,2,3,4}))-$F$1,COUNTIF($G72:K72, "&gt;0")=1,AVERAGE(SMALL(($E72:K72),{1,2,3}))-$F$1,COUNTIF($G72:K72, "=0")=0,AVERAGE(SMALL(($E72:K72),{1,2}))-$F$1)</f>
        <v>6.7250000000000014</v>
      </c>
      <c r="U72" s="138">
        <f>_xlfn.IFS(COUNTIF($G72:L72, "&gt;1")&gt;6,AVERAGE(SMALL(($G72:L72),{1,2,3,4,5}))-$F$1,COUNTIF($G72:L72, "&gt;1")&gt;5,AVERAGE(SMALL(($G72:L72),{1,2,3,4}))-$F$1,COUNTIF($G72:L72, "&gt;1")&gt;3,AVERAGE(SMALL(($F72:L72),{1,2,3,4}))-$F$1,COUNTIF($G72:L72, "&gt;1")&gt;1,AVERAGE(SMALL(($E72:L72),{1,2,3,4}))-$F$1,COUNTIF($G72:L72, "&gt;0")=1,AVERAGE(SMALL(($E72:L72),{1,2,3}))-$F$1,COUNTIF($G72:L72, "=0")=0,AVERAGE(SMALL(($E72:L72),{1,2}))-$F$1)</f>
        <v>6.1000000000000014</v>
      </c>
      <c r="V72" s="138">
        <f>_xlfn.IFS(COUNTIF($G72:M72, "&gt;1")&gt;6,AVERAGE(SMALL(($G72:M72),{1,2,3,4,5}))-$F$1,COUNTIF($G72:M72, "&gt;1")&gt;5,AVERAGE(SMALL(($G72:M72),{1,2,3,4}))-$F$1,COUNTIF($G72:M72, "&gt;1")&gt;3,AVERAGE(SMALL(($F72:M72),{1,2,3,4}))-$F$1,COUNTIF($G72:M72, "&gt;1")&gt;1,AVERAGE(SMALL(($E72:M72),{1,2,3,4}))-$F$1,COUNTIF($G72:M72, "&gt;0")=1,AVERAGE(SMALL(($E72:M72),{1,2,3}))-$F$1,COUNTIF($G72:M72, "=0")=0,AVERAGE(SMALL(($E72:M72),{1,2}))-$F$1)</f>
        <v>6.3999999999999986</v>
      </c>
      <c r="W72" s="138">
        <f>_xlfn.IFS(COUNTIF($G72:N72, "&gt;1")&gt;6,AVERAGE(SMALL(($G72:N72),{1,2,3,4,5}))-$F$1,COUNTIF($G72:N72, "&gt;1")&gt;5,AVERAGE(SMALL(($G72:N72),{1,2,3,4}))-$F$1,COUNTIF($G72:N72, "&gt;1")&gt;3,AVERAGE(SMALL(($F72:N72),{1,2,3,4}))-$F$1,COUNTIF($G72:N72, "&gt;1")&gt;1,AVERAGE(SMALL(($E72:N72),{1,2,3,4}))-$F$1,COUNTIF($G72:N72, "&gt;0")=1,AVERAGE(SMALL(($E72:N72),{1,2,3}))-$F$1,COUNTIF($G72:N72, "=0")=0,AVERAGE(SMALL(($E72:N72),{1,2}))-$F$1)</f>
        <v>6.3999999999999986</v>
      </c>
      <c r="X72" s="139">
        <f t="shared" si="10"/>
        <v>8</v>
      </c>
      <c r="Y72" s="140">
        <v>1</v>
      </c>
    </row>
    <row r="73" spans="1:25" ht="15.75" x14ac:dyDescent="0.25">
      <c r="A73" s="38" t="s">
        <v>148</v>
      </c>
      <c r="B73" s="135" t="str">
        <f>INDEX('[1]2025 Sign Ups'!$C$2:$C$103,MATCH(A73,'[1]2025 Sign Ups'!$B$2:$B$103,0))</f>
        <v>Y</v>
      </c>
      <c r="C73" s="135">
        <f>VLOOKUP($A73,'[1]2025 Sign Ups'!$B$2:$F$127,4,FALSE)</f>
        <v>3</v>
      </c>
      <c r="D73" s="135" t="str">
        <f>VLOOKUP($A73,'[1]2025 Sign Ups'!$B$2:$G$127,5,FALSE)</f>
        <v>R</v>
      </c>
      <c r="E73" s="136">
        <f t="shared" ref="E73:E88" si="11">O73+35.4</f>
        <v>45.4</v>
      </c>
      <c r="F73" s="136">
        <f t="shared" si="9"/>
        <v>45.4</v>
      </c>
      <c r="G73" s="137">
        <v>46</v>
      </c>
      <c r="H73" s="137">
        <v>50</v>
      </c>
      <c r="I73" s="137" t="s">
        <v>238</v>
      </c>
      <c r="J73" s="137" t="s">
        <v>238</v>
      </c>
      <c r="K73" s="137" t="s">
        <v>238</v>
      </c>
      <c r="L73" s="137" t="s">
        <v>238</v>
      </c>
      <c r="M73" s="137" t="s">
        <v>238</v>
      </c>
      <c r="N73" s="137">
        <v>51</v>
      </c>
      <c r="O73" s="136">
        <f>VLOOKUP($A73,'[1]2025 Sign Ups'!$B$2:$K$104,3,FALSE)</f>
        <v>10</v>
      </c>
      <c r="P73" s="138">
        <f>_xlfn.IFS(COUNTIF($G73:G73, "&gt;6")&gt;6,AVERAGE(SMALL(($G73:G73),{1,2,3,4,5}))-$F$1,COUNTIF($G73:G73, "&gt;5")&gt;3,AVERAGE(SMALL(($G73:G73),{1,2,3,4}))-$F$1,COUNTIF($G73:G73, "&gt;3")&gt;3,AVERAGE(SMALL(($F73:G73),{1,2,3,4}))-$F$1,COUNTIF($G73:G73, "&gt;1")&gt;1,AVERAGE(SMALL(($E73:G73),{1,2,3,4}))-$F$1,COUNTIF($G73:G73, "&gt;0")=1,AVERAGE(SMALL(($E73:G73),{1,2,3}))-$F$1,COUNTIF($G73:G73, "=0")=0,AVERAGE(SMALL(($E73:G73),{1,2}))-$F$1)</f>
        <v>10.200000000000003</v>
      </c>
      <c r="Q73" s="138">
        <f>_xlfn.IFS(COUNTIF($G73:H73, "&gt;1")&gt;6,AVERAGE(SMALL(($G73:H73),{1,2,3,4,5}))-$F$1,COUNTIF($G73:H73, "&gt;1")&gt;5,AVERAGE(SMALL(($G73:H73),{1,2,3,4}))-$F$1,COUNTIF($G73:H73, "&gt;1")&gt;3,AVERAGE(SMALL(($F73:H73),{1,2,3,4}))-$F$1,COUNTIF($G73:H73, "&gt;1")&gt;1,AVERAGE(SMALL(($E73:H73),{1,2,3,4}))-$F$1,COUNTIF($G73:H73, "&gt;0")=1,AVERAGE(SMALL(($E73:H73),{1,2,3}))-$F$1,COUNTIF($G73:H73, "=0")=0,AVERAGE(SMALL(($E73:H73),{1,2}))-$F$1)</f>
        <v>11.300000000000004</v>
      </c>
      <c r="R73" s="138">
        <f>_xlfn.IFS(COUNTIF($G73:I73, "&gt;1")&gt;6,AVERAGE(SMALL(($G73:I73),{1,2,3,4,5}))-$F$1,COUNTIF($G73:I73, "&gt;1")&gt;5,AVERAGE(SMALL(($G73:I73),{1,2,3,4}))-$F$1,COUNTIF($G73:I73, "&gt;1")&gt;3,AVERAGE(SMALL(($F73:I73),{1,2,3,4}))-$F$1,COUNTIF($G73:I73, "&gt;1")&gt;1,AVERAGE(SMALL(($E73:I73),{1,2,3,4}))-$F$1,COUNTIF($G73:I73, "&gt;0")=1,AVERAGE(SMALL(($E73:I73),{1,2,3}))-$F$1,COUNTIF($G73:I73, "=0")=0,AVERAGE(SMALL(($E73:I73),{1,2}))-$F$1)</f>
        <v>11.300000000000004</v>
      </c>
      <c r="S73" s="138">
        <f>_xlfn.IFS(COUNTIF($G73:J73, "&gt;1")&gt;6,AVERAGE(SMALL(($G73:J73),{1,2,3,4,5}))-$F$1,COUNTIF($G73:J73, "&gt;1")&gt;5,AVERAGE(SMALL(($G73:J73),{1,2,3,4}))-$F$1,COUNTIF($G73:J73, "&gt;1")&gt;3,AVERAGE(SMALL(($F73:J73),{1,2,3,4}))-$F$1,COUNTIF($G73:J73, "&gt;1")&gt;1,AVERAGE(SMALL(($E73:J73),{1,2,3,4}))-$F$1,COUNTIF($G73:J73, "&gt;0")=1,AVERAGE(SMALL(($E73:J73),{1,2,3}))-$F$1,COUNTIF($G73:J73, "=0")=0,AVERAGE(SMALL(($E73:J73),{1,2}))-$F$1)</f>
        <v>11.300000000000004</v>
      </c>
      <c r="T73" s="138">
        <f>_xlfn.IFS(COUNTIF($G73:K73, "&gt;1")&gt;6,AVERAGE(SMALL(($G73:K73),{1,2,3,4,5}))-$F$1,COUNTIF($G73:K73, "&gt;1")&gt;5,AVERAGE(SMALL(($G73:K73),{1,2,3,4}))-$F$1,COUNTIF($G73:K73, "&gt;1")&gt;3,AVERAGE(SMALL(($F73:K73),{1,2,3,4}))-$F$1,COUNTIF($G73:K73, "&gt;1")&gt;1,AVERAGE(SMALL(($E73:K73),{1,2,3,4}))-$F$1,COUNTIF($G73:K73, "&gt;0")=1,AVERAGE(SMALL(($E73:K73),{1,2,3}))-$F$1,COUNTIF($G73:K73, "=0")=0,AVERAGE(SMALL(($E73:K73),{1,2}))-$F$1)</f>
        <v>11.300000000000004</v>
      </c>
      <c r="U73" s="138">
        <f>_xlfn.IFS(COUNTIF($G73:L73, "&gt;1")&gt;6,AVERAGE(SMALL(($G73:L73),{1,2,3,4,5}))-$F$1,COUNTIF($G73:L73, "&gt;1")&gt;5,AVERAGE(SMALL(($G73:L73),{1,2,3,4}))-$F$1,COUNTIF($G73:L73, "&gt;1")&gt;3,AVERAGE(SMALL(($F73:L73),{1,2,3,4}))-$F$1,COUNTIF($G73:L73, "&gt;1")&gt;1,AVERAGE(SMALL(($E73:L73),{1,2,3,4}))-$F$1,COUNTIF($G73:L73, "&gt;0")=1,AVERAGE(SMALL(($E73:L73),{1,2,3}))-$F$1,COUNTIF($G73:L73, "=0")=0,AVERAGE(SMALL(($E73:L73),{1,2}))-$F$1)</f>
        <v>11.300000000000004</v>
      </c>
      <c r="V73" s="138">
        <f>_xlfn.IFS(COUNTIF($G73:M73, "&gt;1")&gt;6,AVERAGE(SMALL(($G73:M73),{1,2,3,4,5}))-$F$1,COUNTIF($G73:M73, "&gt;1")&gt;5,AVERAGE(SMALL(($G73:M73),{1,2,3,4}))-$F$1,COUNTIF($G73:M73, "&gt;1")&gt;3,AVERAGE(SMALL(($F73:M73),{1,2,3,4}))-$F$1,COUNTIF($G73:M73, "&gt;1")&gt;1,AVERAGE(SMALL(($E73:M73),{1,2,3,4}))-$F$1,COUNTIF($G73:M73, "&gt;0")=1,AVERAGE(SMALL(($E73:M73),{1,2,3}))-$F$1,COUNTIF($G73:M73, "=0")=0,AVERAGE(SMALL(($E73:M73),{1,2}))-$F$1)</f>
        <v>11.300000000000004</v>
      </c>
      <c r="W73" s="138">
        <f>_xlfn.IFS(COUNTIF($G73:N73, "&gt;1")&gt;6,AVERAGE(SMALL(($G73:N73),{1,2,3,4,5}))-$F$1,COUNTIF($G73:N73, "&gt;1")&gt;5,AVERAGE(SMALL(($G73:N73),{1,2,3,4}))-$F$1,COUNTIF($G73:N73, "&gt;1")&gt;3,AVERAGE(SMALL(($F73:N73),{1,2,3,4}))-$F$1,COUNTIF($G73:N73, "&gt;1")&gt;1,AVERAGE(SMALL(($E73:N73),{1,2,3,4}))-$F$1,COUNTIF($G73:N73, "&gt;0")=1,AVERAGE(SMALL(($E73:N73),{1,2,3}))-$F$1,COUNTIF($G73:N73, "=0")=0,AVERAGE(SMALL(($E73:N73),{1,2}))-$F$1)</f>
        <v>11.300000000000004</v>
      </c>
      <c r="X73" s="139">
        <f t="shared" si="10"/>
        <v>3</v>
      </c>
      <c r="Y73" s="140">
        <v>2</v>
      </c>
    </row>
    <row r="74" spans="1:25" ht="15.75" x14ac:dyDescent="0.25">
      <c r="A74" s="61" t="s">
        <v>48</v>
      </c>
      <c r="B74" s="135" t="str">
        <f>INDEX('[1]2025 Sign Ups'!$C$2:$C$103,MATCH(A74,'[1]2025 Sign Ups'!$B$2:$B$103,0))</f>
        <v>Y</v>
      </c>
      <c r="C74" s="135">
        <f>VLOOKUP($A74,'[1]2025 Sign Ups'!$B$2:$F$127,4,FALSE)</f>
        <v>1</v>
      </c>
      <c r="D74" s="135" t="str">
        <f>VLOOKUP($A74,'[1]2025 Sign Ups'!$B$2:$G$127,5,FALSE)</f>
        <v>R</v>
      </c>
      <c r="E74" s="136">
        <f t="shared" si="11"/>
        <v>42.8</v>
      </c>
      <c r="F74" s="136">
        <f t="shared" si="9"/>
        <v>42.8</v>
      </c>
      <c r="G74" s="137" t="s">
        <v>238</v>
      </c>
      <c r="H74" s="137" t="s">
        <v>238</v>
      </c>
      <c r="I74" s="137">
        <v>41</v>
      </c>
      <c r="J74" s="137">
        <v>40</v>
      </c>
      <c r="K74" s="137">
        <v>46</v>
      </c>
      <c r="L74" s="137">
        <v>42</v>
      </c>
      <c r="M74" s="137" t="s">
        <v>238</v>
      </c>
      <c r="N74" s="137" t="s">
        <v>238</v>
      </c>
      <c r="O74" s="136">
        <f>VLOOKUP($A74,'[1]2025 Sign Ups'!$B$2:$K$104,3,FALSE)</f>
        <v>7.3999999999999986</v>
      </c>
      <c r="P74" s="138">
        <f>_xlfn.IFS(COUNTIF($G74:G74, "&gt;1")&gt;6,AVERAGE(SMALL(($G74:G74),{1,2,3,4,5}))-$F$1,COUNTIF($G74:G74, "&gt;1")&gt;5,AVERAGE(SMALL(($G74:G74),{1,2,3,4}))-$F$1,COUNTIF($G74:G74, "&gt;1")&gt;3,AVERAGE(SMALL(($F74:G74),{1,2,3,4}))-$F$1,COUNTIF($G74:G74, "&gt;1")&gt;1,AVERAGE(SMALL(($E74:G74),{1,2,3,4}))-$F$1,COUNTIF($G74:G74, "&gt;0")=1,AVERAGE(SMALL(($E74:G74),{1,2,3}))-$F$1,COUNTIF($G74:G74, "=0")=0,AVERAGE(SMALL(($E74:G74),{1,2}))-$F$1)</f>
        <v>7.3999999999999986</v>
      </c>
      <c r="Q74" s="138">
        <f>_xlfn.IFS(COUNTIF($G74:H74, "&gt;1")&gt;6,AVERAGE(SMALL(($G74:H74),{1,2,3,4,5}))-$F$1,COUNTIF($G74:H74, "&gt;1")&gt;5,AVERAGE(SMALL(($G74:H74),{1,2,3,4}))-$F$1,COUNTIF($G74:H74, "&gt;1")&gt;3,AVERAGE(SMALL(($F74:H74),{1,2,3,4}))-$F$1,COUNTIF($G74:H74, "&gt;1")&gt;1,AVERAGE(SMALL(($E74:H74),{1,2,3,4}))-$F$1,COUNTIF($G74:H74, "&gt;0")=1,AVERAGE(SMALL(($E74:H74),{1,2,3}))-$F$1,COUNTIF($G74:H74, "=0")=0,AVERAGE(SMALL(($E74:H74),{1,2}))-$F$1)</f>
        <v>7.3999999999999986</v>
      </c>
      <c r="R74" s="138">
        <f>_xlfn.IFS(COUNTIF($G74:I74, "&gt;1")&gt;6,AVERAGE(SMALL(($G74:I74),{1,2,3,4,5}))-$F$1,COUNTIF($G74:I74, "&gt;1")&gt;5,AVERAGE(SMALL(($G74:I74),{1,2,3,4}))-$F$1,COUNTIF($G74:I74, "&gt;1")&gt;3,AVERAGE(SMALL(($F74:I74),{1,2,3,4}))-$F$1,COUNTIF($G74:I74, "&gt;1")&gt;1,AVERAGE(SMALL(($E74:I74),{1,2,3,4}))-$F$1,COUNTIF($G74:I74, "&gt;0")=1,AVERAGE(SMALL(($E74:I74),{1,2,3}))-$F$1,COUNTIF($G74:I74, "=0")=0,AVERAGE(SMALL(($E74:I74),{1,2}))-$F$1)</f>
        <v>6.7999999999999972</v>
      </c>
      <c r="S74" s="138">
        <f>_xlfn.IFS(COUNTIF($G74:J74, "&gt;1")&gt;6,AVERAGE(SMALL(($G74:J74),{1,2,3,4,5}))-$F$1,COUNTIF($G74:J74, "&gt;1")&gt;5,AVERAGE(SMALL(($G74:J74),{1,2,3,4}))-$F$1,COUNTIF($G74:J74, "&gt;1")&gt;3,AVERAGE(SMALL(($F74:J74),{1,2,3,4}))-$F$1,COUNTIF($G74:J74, "&gt;1")&gt;1,AVERAGE(SMALL(($E74:J74),{1,2,3,4}))-$F$1,COUNTIF($G74:J74, "&gt;0")=1,AVERAGE(SMALL(($E74:J74),{1,2,3}))-$F$1,COUNTIF($G74:J74, "=0")=0,AVERAGE(SMALL(($E74:J74),{1,2}))-$F$1)</f>
        <v>6.25</v>
      </c>
      <c r="T74" s="138">
        <f>_xlfn.IFS(COUNTIF($G74:K74, "&gt;1")&gt;6,AVERAGE(SMALL(($G74:K74),{1,2,3,4,5}))-$F$1,COUNTIF($G74:K74, "&gt;1")&gt;5,AVERAGE(SMALL(($G74:K74),{1,2,3,4}))-$F$1,COUNTIF($G74:K74, "&gt;1")&gt;3,AVERAGE(SMALL(($F74:K74),{1,2,3,4}))-$F$1,COUNTIF($G74:K74, "&gt;1")&gt;1,AVERAGE(SMALL(($E74:K74),{1,2,3,4}))-$F$1,COUNTIF($G74:K74, "&gt;0")=1,AVERAGE(SMALL(($E74:K74),{1,2,3}))-$F$1,COUNTIF($G74:K74, "=0")=0,AVERAGE(SMALL(($E74:K74),{1,2}))-$F$1)</f>
        <v>6.25</v>
      </c>
      <c r="U74" s="138">
        <f>_xlfn.IFS(COUNTIF($G74:L74, "&gt;1")&gt;6,AVERAGE(SMALL(($G74:L74),{1,2,3,4,5}))-$F$1,COUNTIF($G74:L74, "&gt;1")&gt;5,AVERAGE(SMALL(($G74:L74),{1,2,3,4}))-$F$1,COUNTIF($G74:L74, "&gt;1")&gt;3,AVERAGE(SMALL(($F74:L74),{1,2,3,4}))-$F$1,COUNTIF($G74:L74, "&gt;1")&gt;1,AVERAGE(SMALL(($E74:L74),{1,2,3,4}))-$F$1,COUNTIF($G74:L74, "&gt;0")=1,AVERAGE(SMALL(($E74:L74),{1,2,3}))-$F$1,COUNTIF($G74:L74, "=0")=0,AVERAGE(SMALL(($E74:L74),{1,2}))-$F$1)</f>
        <v>6.0500000000000043</v>
      </c>
      <c r="V74" s="138">
        <f>_xlfn.IFS(COUNTIF($G74:M74, "&gt;1")&gt;6,AVERAGE(SMALL(($G74:M74),{1,2,3,4,5}))-$F$1,COUNTIF($G74:M74, "&gt;1")&gt;5,AVERAGE(SMALL(($G74:M74),{1,2,3,4}))-$F$1,COUNTIF($G74:M74, "&gt;1")&gt;3,AVERAGE(SMALL(($F74:M74),{1,2,3,4}))-$F$1,COUNTIF($G74:M74, "&gt;1")&gt;1,AVERAGE(SMALL(($E74:M74),{1,2,3,4}))-$F$1,COUNTIF($G74:M74, "&gt;0")=1,AVERAGE(SMALL(($E74:M74),{1,2,3}))-$F$1,COUNTIF($G74:M74, "=0")=0,AVERAGE(SMALL(($E74:M74),{1,2}))-$F$1)</f>
        <v>6.0500000000000043</v>
      </c>
      <c r="W74" s="138">
        <f>_xlfn.IFS(COUNTIF($G74:N74, "&gt;1")&gt;6,AVERAGE(SMALL(($G74:N74),{1,2,3,4,5}))-$F$1,COUNTIF($G74:N74, "&gt;1")&gt;5,AVERAGE(SMALL(($G74:N74),{1,2,3,4}))-$F$1,COUNTIF($G74:N74, "&gt;1")&gt;3,AVERAGE(SMALL(($F74:N74),{1,2,3,4}))-$F$1,COUNTIF($G74:N74, "&gt;1")&gt;1,AVERAGE(SMALL(($E74:N74),{1,2,3,4}))-$F$1,COUNTIF($G74:N74, "&gt;0")=1,AVERAGE(SMALL(($E74:N74),{1,2,3}))-$F$1,COUNTIF($G74:N74, "=0")=0,AVERAGE(SMALL(($E74:N74),{1,2}))-$F$1)</f>
        <v>6.0500000000000043</v>
      </c>
      <c r="X74" s="139">
        <f t="shared" si="10"/>
        <v>4</v>
      </c>
      <c r="Y74" s="140">
        <v>2</v>
      </c>
    </row>
    <row r="75" spans="1:25" ht="15.75" x14ac:dyDescent="0.25">
      <c r="A75" s="38" t="s">
        <v>133</v>
      </c>
      <c r="B75" s="135" t="str">
        <f>INDEX('[1]2025 Sign Ups'!$C$2:$C$103,MATCH(A75,'[1]2025 Sign Ups'!$B$2:$B$103,0))</f>
        <v>Y</v>
      </c>
      <c r="C75" s="135">
        <f>VLOOKUP($A75,'[1]2025 Sign Ups'!$B$2:$F$127,4,FALSE)</f>
        <v>9</v>
      </c>
      <c r="D75" s="135" t="str">
        <f>VLOOKUP($A75,'[1]2025 Sign Ups'!$B$2:$G$127,5,FALSE)</f>
        <v>R</v>
      </c>
      <c r="E75" s="136">
        <f t="shared" si="11"/>
        <v>46</v>
      </c>
      <c r="F75" s="136">
        <f t="shared" si="9"/>
        <v>46</v>
      </c>
      <c r="G75" s="137">
        <v>52</v>
      </c>
      <c r="H75" s="137" t="s">
        <v>238</v>
      </c>
      <c r="I75" s="137">
        <v>47</v>
      </c>
      <c r="J75" s="137">
        <v>48</v>
      </c>
      <c r="K75" s="137">
        <v>42</v>
      </c>
      <c r="L75" s="137">
        <v>49</v>
      </c>
      <c r="M75" s="137">
        <v>46</v>
      </c>
      <c r="N75" s="137" t="s">
        <v>238</v>
      </c>
      <c r="O75" s="136">
        <f>VLOOKUP($A75,'[1]2025 Sign Ups'!$B$2:$K$104,3,FALSE)</f>
        <v>10.600000000000001</v>
      </c>
      <c r="P75" s="138">
        <f>_xlfn.IFS(COUNTIF($G75:G75, "&gt;1")&gt;6,AVERAGE(SMALL(($G75:G75),{1,2,3,4,5}))-$F$1,COUNTIF($G75:G75, "&gt;1")&gt;5,AVERAGE(SMALL(($G75:G75),{1,2,3,4}))-$F$1,COUNTIF($G75:G75, "&gt;1")&gt;3,AVERAGE(SMALL(($F75:G75),{1,2,3,4}))-$F$1,COUNTIF($G75:G75, "&gt;1")&gt;1,AVERAGE(SMALL(($E75:G75),{1,2,3,4}))-$F$1,COUNTIF($G75:G75, "&gt;0")=1,AVERAGE(SMALL(($E75:G75),{1,2,3}))-$F$1,COUNTIF($G75:G75, "=0")=0,AVERAGE(SMALL(($E75:G75),{1,2}))-$F$1)</f>
        <v>12.600000000000001</v>
      </c>
      <c r="Q75" s="138">
        <f>_xlfn.IFS(COUNTIF($G75:H75, "&gt;1")&gt;6,AVERAGE(SMALL(($G75:H75),{1,2,3,4,5}))-$F$1,COUNTIF($G75:H75, "&gt;1")&gt;5,AVERAGE(SMALL(($G75:H75),{1,2,3,4}))-$F$1,COUNTIF($G75:H75, "&gt;1")&gt;3,AVERAGE(SMALL(($F75:H75),{1,2,3,4}))-$F$1,COUNTIF($G75:H75, "&gt;1")&gt;1,AVERAGE(SMALL(($E75:H75),{1,2,3,4}))-$F$1,COUNTIF($G75:H75, "&gt;0")=1,AVERAGE(SMALL(($E75:H75),{1,2,3}))-$F$1,COUNTIF($G75:H75, "=0")=0,AVERAGE(SMALL(($E75:H75),{1,2}))-$F$1)</f>
        <v>12.600000000000001</v>
      </c>
      <c r="R75" s="138">
        <f>_xlfn.IFS(COUNTIF($G75:I75, "&gt;1")&gt;6,AVERAGE(SMALL(($G75:I75),{1,2,3,4,5}))-$F$1,COUNTIF($G75:I75, "&gt;1")&gt;5,AVERAGE(SMALL(($G75:I75),{1,2,3,4}))-$F$1,COUNTIF($G75:I75, "&gt;1")&gt;3,AVERAGE(SMALL(($F75:I75),{1,2,3,4}))-$F$1,COUNTIF($G75:I75, "&gt;1")&gt;1,AVERAGE(SMALL(($E75:I75),{1,2,3,4}))-$F$1,COUNTIF($G75:I75, "&gt;0")=1,AVERAGE(SMALL(($E75:I75),{1,2,3}))-$F$1,COUNTIF($G75:I75, "=0")=0,AVERAGE(SMALL(($E75:I75),{1,2}))-$F$1)</f>
        <v>12.350000000000001</v>
      </c>
      <c r="S75" s="138">
        <f>_xlfn.IFS(COUNTIF($G75:J75, "&gt;1")&gt;6,AVERAGE(SMALL(($G75:J75),{1,2,3,4,5}))-$F$1,COUNTIF($G75:J75, "&gt;1")&gt;5,AVERAGE(SMALL(($G75:J75),{1,2,3,4}))-$F$1,COUNTIF($G75:J75, "&gt;1")&gt;3,AVERAGE(SMALL(($F75:J75),{1,2,3,4}))-$F$1,COUNTIF($G75:J75, "&gt;1")&gt;1,AVERAGE(SMALL(($E75:J75),{1,2,3,4}))-$F$1,COUNTIF($G75:J75, "&gt;0")=1,AVERAGE(SMALL(($E75:J75),{1,2,3}))-$F$1,COUNTIF($G75:J75, "=0")=0,AVERAGE(SMALL(($E75:J75),{1,2}))-$F$1)</f>
        <v>11.350000000000001</v>
      </c>
      <c r="T75" s="138">
        <f>_xlfn.IFS(COUNTIF($G75:K75, "&gt;1")&gt;6,AVERAGE(SMALL(($G75:K75),{1,2,3,4,5}))-$F$1,COUNTIF($G75:K75, "&gt;1")&gt;5,AVERAGE(SMALL(($G75:K75),{1,2,3,4}))-$F$1,COUNTIF($G75:K75, "&gt;1")&gt;3,AVERAGE(SMALL(($F75:K75),{1,2,3,4}))-$F$1,COUNTIF($G75:K75, "&gt;1")&gt;1,AVERAGE(SMALL(($E75:K75),{1,2,3,4}))-$F$1,COUNTIF($G75:K75, "&gt;0")=1,AVERAGE(SMALL(($E75:K75),{1,2,3}))-$F$1,COUNTIF($G75:K75, "=0")=0,AVERAGE(SMALL(($E75:K75),{1,2}))-$F$1)</f>
        <v>10.350000000000001</v>
      </c>
      <c r="U75" s="138">
        <f>_xlfn.IFS(COUNTIF($G75:L75, "&gt;1")&gt;6,AVERAGE(SMALL(($G75:L75),{1,2,3,4,5}))-$F$1,COUNTIF($G75:L75, "&gt;1")&gt;5,AVERAGE(SMALL(($G75:L75),{1,2,3,4}))-$F$1,COUNTIF($G75:L75, "&gt;1")&gt;3,AVERAGE(SMALL(($F75:L75),{1,2,3,4}))-$F$1,COUNTIF($G75:L75, "&gt;1")&gt;1,AVERAGE(SMALL(($E75:L75),{1,2,3,4}))-$F$1,COUNTIF($G75:L75, "&gt;0")=1,AVERAGE(SMALL(($E75:L75),{1,2,3}))-$F$1,COUNTIF($G75:L75, "=0")=0,AVERAGE(SMALL(($E75:L75),{1,2}))-$F$1)</f>
        <v>10.350000000000001</v>
      </c>
      <c r="V75" s="138">
        <f>_xlfn.IFS(COUNTIF($G75:M75, "&gt;1")&gt;6,AVERAGE(SMALL(($G75:M75),{1,2,3,4,5}))-$F$1,COUNTIF($G75:M75, "&gt;1")&gt;5,AVERAGE(SMALL(($G75:M75),{1,2,3,4}))-$F$1,COUNTIF($G75:M75, "&gt;1")&gt;3,AVERAGE(SMALL(($F75:M75),{1,2,3,4}))-$F$1,COUNTIF($G75:M75, "&gt;1")&gt;1,AVERAGE(SMALL(($E75:M75),{1,2,3,4}))-$F$1,COUNTIF($G75:M75, "&gt;0")=1,AVERAGE(SMALL(($E75:M75),{1,2,3}))-$F$1,COUNTIF($G75:M75, "=0")=0,AVERAGE(SMALL(($E75:M75),{1,2}))-$F$1)</f>
        <v>10.350000000000001</v>
      </c>
      <c r="W75" s="138">
        <f>_xlfn.IFS(COUNTIF($G75:N75, "&gt;1")&gt;6,AVERAGE(SMALL(($G75:N75),{1,2,3,4,5}))-$F$1,COUNTIF($G75:N75, "&gt;1")&gt;5,AVERAGE(SMALL(($G75:N75),{1,2,3,4}))-$F$1,COUNTIF($G75:N75, "&gt;1")&gt;3,AVERAGE(SMALL(($F75:N75),{1,2,3,4}))-$F$1,COUNTIF($G75:N75, "&gt;1")&gt;1,AVERAGE(SMALL(($E75:N75),{1,2,3,4}))-$F$1,COUNTIF($G75:N75, "&gt;0")=1,AVERAGE(SMALL(($E75:N75),{1,2,3}))-$F$1,COUNTIF($G75:N75, "=0")=0,AVERAGE(SMALL(($E75:N75),{1,2}))-$F$1)</f>
        <v>10.350000000000001</v>
      </c>
      <c r="X75" s="139">
        <f t="shared" si="10"/>
        <v>6</v>
      </c>
      <c r="Y75" s="140">
        <v>2</v>
      </c>
    </row>
    <row r="76" spans="1:25" ht="15.75" x14ac:dyDescent="0.25">
      <c r="A76" s="38" t="s">
        <v>132</v>
      </c>
      <c r="B76" s="135" t="str">
        <f>INDEX('[1]2025 Sign Ups'!$C$2:$C$103,MATCH(A76,'[1]2025 Sign Ups'!$B$2:$B$103,0))</f>
        <v>Y</v>
      </c>
      <c r="C76" s="135">
        <f>VLOOKUP($A76,'[1]2025 Sign Ups'!$B$2:$F$127,4,FALSE)</f>
        <v>9</v>
      </c>
      <c r="D76" s="135" t="str">
        <f>VLOOKUP($A76,'[1]2025 Sign Ups'!$B$2:$G$127,5,FALSE)</f>
        <v>R</v>
      </c>
      <c r="E76" s="136">
        <f t="shared" si="11"/>
        <v>44</v>
      </c>
      <c r="F76" s="136">
        <f t="shared" si="9"/>
        <v>44</v>
      </c>
      <c r="G76" s="137">
        <v>47</v>
      </c>
      <c r="H76" s="137">
        <v>48</v>
      </c>
      <c r="I76" s="137">
        <v>50</v>
      </c>
      <c r="J76" s="137">
        <v>46</v>
      </c>
      <c r="K76" s="137">
        <v>53</v>
      </c>
      <c r="L76" s="137">
        <v>47</v>
      </c>
      <c r="M76" s="137">
        <v>46</v>
      </c>
      <c r="N76" s="137" t="s">
        <v>238</v>
      </c>
      <c r="O76" s="136">
        <f>VLOOKUP($A76,'[1]2025 Sign Ups'!$B$2:$K$104,3,FALSE)</f>
        <v>8.6000000000000014</v>
      </c>
      <c r="P76" s="138">
        <f>_xlfn.IFS(COUNTIF($G76:G76, "&gt;6")&gt;6,AVERAGE(SMALL(($G76:G76),{1,2,3,4,5}))-$F$1,COUNTIF($G76:G76, "&gt;5")&gt;3,AVERAGE(SMALL(($G76:G76),{1,2,3,4}))-$F$1,COUNTIF($G76:G76, "&gt;3")&gt;3,AVERAGE(SMALL(($F76:G76),{1,2,3,4}))-$F$1,COUNTIF($G76:G76, "&gt;1")&gt;1,AVERAGE(SMALL(($E76:G76),{1,2,3,4}))-$F$1,COUNTIF($G76:G76, "&gt;0")=1,AVERAGE(SMALL(($E76:G76),{1,2,3}))-$F$1,COUNTIF($G76:G76, "=0")=0,AVERAGE(SMALL(($E76:G76),{1,2}))-$F$1)</f>
        <v>9.6000000000000014</v>
      </c>
      <c r="Q76" s="138">
        <f>_xlfn.IFS(COUNTIF($G76:H76, "&gt;1")&gt;6,AVERAGE(SMALL(($G76:H76),{1,2,3,4,5}))-$F$1,COUNTIF($G76:H76, "&gt;1")&gt;5,AVERAGE(SMALL(($G76:H76),{1,2,3,4}))-$F$1,COUNTIF($G76:H76, "&gt;1")&gt;3,AVERAGE(SMALL(($F76:H76),{1,2,3,4}))-$F$1,COUNTIF($G76:H76, "&gt;1")&gt;1,AVERAGE(SMALL(($E76:H76),{1,2,3,4}))-$F$1,COUNTIF($G76:H76, "&gt;0")=1,AVERAGE(SMALL(($E76:H76),{1,2,3}))-$F$1,COUNTIF($G76:H76, "=0")=0,AVERAGE(SMALL(($E76:H76),{1,2}))-$F$1)</f>
        <v>10.350000000000001</v>
      </c>
      <c r="R76" s="138">
        <f>_xlfn.IFS(COUNTIF($G76:I76, "&gt;1")&gt;6,AVERAGE(SMALL(($G76:I76),{1,2,3,4,5}))-$F$1,COUNTIF($G76:I76, "&gt;1")&gt;5,AVERAGE(SMALL(($G76:I76),{1,2,3,4}))-$F$1,COUNTIF($G76:I76, "&gt;1")&gt;3,AVERAGE(SMALL(($F76:I76),{1,2,3,4}))-$F$1,COUNTIF($G76:I76, "&gt;1")&gt;1,AVERAGE(SMALL(($E76:I76),{1,2,3,4}))-$F$1,COUNTIF($G76:I76, "&gt;0")=1,AVERAGE(SMALL(($E76:I76),{1,2,3}))-$F$1,COUNTIF($G76:I76, "=0")=0,AVERAGE(SMALL(($E76:I76),{1,2}))-$F$1)</f>
        <v>10.350000000000001</v>
      </c>
      <c r="S76" s="138">
        <f>_xlfn.IFS(COUNTIF($G76:J76, "&gt;1")&gt;6,AVERAGE(SMALL(($G76:J76),{1,2,3,4,5}))-$F$1,COUNTIF($G76:J76, "&gt;1")&gt;5,AVERAGE(SMALL(($G76:J76),{1,2,3,4}))-$F$1,COUNTIF($G76:J76, "&gt;1")&gt;3,AVERAGE(SMALL(($F76:J76),{1,2,3,4}))-$F$1,COUNTIF($G76:J76, "&gt;1")&gt;1,AVERAGE(SMALL(($E76:J76),{1,2,3,4}))-$F$1,COUNTIF($G76:J76, "&gt;0")=1,AVERAGE(SMALL(($E76:J76),{1,2,3}))-$F$1,COUNTIF($G76:J76, "=0")=0,AVERAGE(SMALL(($E76:J76),{1,2}))-$F$1)</f>
        <v>10.850000000000001</v>
      </c>
      <c r="T76" s="138">
        <f>_xlfn.IFS(COUNTIF($G76:K76, "&gt;1")&gt;6,AVERAGE(SMALL(($G76:K76),{1,2,3,4,5}))-$F$1,COUNTIF($G76:K76, "&gt;1")&gt;5,AVERAGE(SMALL(($G76:K76),{1,2,3,4}))-$F$1,COUNTIF($G76:K76, "&gt;1")&gt;3,AVERAGE(SMALL(($F76:K76),{1,2,3,4}))-$F$1,COUNTIF($G76:K76, "&gt;1")&gt;1,AVERAGE(SMALL(($E76:K76),{1,2,3,4}))-$F$1,COUNTIF($G76:K76, "&gt;0")=1,AVERAGE(SMALL(($E76:K76),{1,2,3}))-$F$1,COUNTIF($G76:K76, "=0")=0,AVERAGE(SMALL(($E76:K76),{1,2}))-$F$1)</f>
        <v>10.850000000000001</v>
      </c>
      <c r="U76" s="138">
        <f>_xlfn.IFS(COUNTIF($G76:L76, "&gt;1")&gt;6,AVERAGE(SMALL(($G76:L76),{1,2,3,4,5}))-$F$1,COUNTIF($G76:L76, "&gt;1")&gt;5,AVERAGE(SMALL(($G76:L76),{1,2,3,4}))-$F$1,COUNTIF($G76:L76, "&gt;1")&gt;3,AVERAGE(SMALL(($F76:L76),{1,2,3,4}))-$F$1,COUNTIF($G76:L76, "&gt;1")&gt;1,AVERAGE(SMALL(($E76:L76),{1,2,3,4}))-$F$1,COUNTIF($G76:L76, "&gt;0")=1,AVERAGE(SMALL(($E76:L76),{1,2,3}))-$F$1,COUNTIF($G76:L76, "=0")=0,AVERAGE(SMALL(($E76:L76),{1,2}))-$F$1)</f>
        <v>11.600000000000001</v>
      </c>
      <c r="V76" s="138">
        <f>_xlfn.IFS(COUNTIF($G76:M76, "&gt;1")&gt;6,AVERAGE(SMALL(($G76:M76),{1,2,3,4,5}))-$F$1,COUNTIF($G76:M76, "&gt;1")&gt;5,AVERAGE(SMALL(($G76:M76),{1,2,3,4}))-$F$1,COUNTIF($G76:M76, "&gt;1")&gt;3,AVERAGE(SMALL(($F76:M76),{1,2,3,4}))-$F$1,COUNTIF($G76:M76, "&gt;1")&gt;1,AVERAGE(SMALL(($E76:M76),{1,2,3,4}))-$F$1,COUNTIF($G76:M76, "&gt;0")=1,AVERAGE(SMALL(($E76:M76),{1,2,3}))-$F$1,COUNTIF($G76:M76, "=0")=0,AVERAGE(SMALL(($E76:M76),{1,2}))-$F$1)</f>
        <v>11.399999999999999</v>
      </c>
      <c r="W76" s="138">
        <f>_xlfn.IFS(COUNTIF($G76:N76, "&gt;1")&gt;6,AVERAGE(SMALL(($G76:N76),{1,2,3,4,5}))-$F$1,COUNTIF($G76:N76, "&gt;1")&gt;5,AVERAGE(SMALL(($G76:N76),{1,2,3,4}))-$F$1,COUNTIF($G76:N76, "&gt;1")&gt;3,AVERAGE(SMALL(($F76:N76),{1,2,3,4}))-$F$1,COUNTIF($G76:N76, "&gt;1")&gt;1,AVERAGE(SMALL(($E76:N76),{1,2,3,4}))-$F$1,COUNTIF($G76:N76, "&gt;0")=1,AVERAGE(SMALL(($E76:N76),{1,2,3}))-$F$1,COUNTIF($G76:N76, "=0")=0,AVERAGE(SMALL(($E76:N76),{1,2}))-$F$1)</f>
        <v>11.399999999999999</v>
      </c>
      <c r="X76" s="139">
        <f t="shared" si="10"/>
        <v>7</v>
      </c>
      <c r="Y76" s="140">
        <v>2</v>
      </c>
    </row>
    <row r="77" spans="1:25" ht="15.75" x14ac:dyDescent="0.25">
      <c r="A77" s="38" t="s">
        <v>131</v>
      </c>
      <c r="B77" s="135" t="str">
        <f>INDEX('[1]2025 Sign Ups'!$C$2:$C$103,MATCH(A77,'[1]2025 Sign Ups'!$B$2:$B$103,0))</f>
        <v>Y</v>
      </c>
      <c r="C77" s="135">
        <f>VLOOKUP($A77,'[1]2025 Sign Ups'!$B$2:$F$127,4,FALSE)</f>
        <v>2</v>
      </c>
      <c r="D77" s="135" t="str">
        <f>VLOOKUP($A77,'[1]2025 Sign Ups'!$B$2:$G$127,5,FALSE)</f>
        <v>R</v>
      </c>
      <c r="E77" s="136">
        <f t="shared" si="11"/>
        <v>48</v>
      </c>
      <c r="F77" s="136">
        <f t="shared" si="9"/>
        <v>48</v>
      </c>
      <c r="G77" s="137" t="s">
        <v>238</v>
      </c>
      <c r="H77" s="137" t="s">
        <v>238</v>
      </c>
      <c r="I77" s="137" t="s">
        <v>238</v>
      </c>
      <c r="J77" s="137">
        <v>48</v>
      </c>
      <c r="K77" s="137">
        <v>49</v>
      </c>
      <c r="L77" s="137">
        <v>49</v>
      </c>
      <c r="M77" s="137" t="s">
        <v>238</v>
      </c>
      <c r="N77" s="137">
        <v>50</v>
      </c>
      <c r="O77" s="136">
        <f>VLOOKUP($A77,'[1]2025 Sign Ups'!$B$2:$K$104,3,FALSE)</f>
        <v>12.600000000000001</v>
      </c>
      <c r="P77" s="138">
        <f>_xlfn.IFS(COUNTIF($G77:G77, "&gt;1")&gt;6,AVERAGE(SMALL(($G77:G77),{1,2,3,4,5}))-$F$1,COUNTIF($G77:G77, "&gt;1")&gt;5,AVERAGE(SMALL(($G77:G77),{1,2,3,4}))-$F$1,COUNTIF($G77:G77, "&gt;1")&gt;3,AVERAGE(SMALL(($F77:G77),{1,2,3,4}))-$F$1,COUNTIF($G77:G77, "&gt;1")&gt;1,AVERAGE(SMALL(($E77:G77),{1,2,3,4}))-$F$1,COUNTIF($G77:G77, "&gt;0")=1,AVERAGE(SMALL(($E77:G77),{1,2,3}))-$F$1,COUNTIF($G77:G77, "=0")=0,AVERAGE(SMALL(($E77:G77),{1,2}))-$F$1)</f>
        <v>12.600000000000001</v>
      </c>
      <c r="Q77" s="138">
        <f>_xlfn.IFS(COUNTIF($G77:H77, "&gt;1")&gt;6,AVERAGE(SMALL(($G77:H77),{1,2,3,4,5}))-$F$1,COUNTIF($G77:H77, "&gt;1")&gt;5,AVERAGE(SMALL(($G77:H77),{1,2,3,4}))-$F$1,COUNTIF($G77:H77, "&gt;1")&gt;3,AVERAGE(SMALL(($F77:H77),{1,2,3,4}))-$F$1,COUNTIF($G77:H77, "&gt;1")&gt;1,AVERAGE(SMALL(($E77:H77),{1,2,3,4}))-$F$1,COUNTIF($G77:H77, "&gt;0")=1,AVERAGE(SMALL(($E77:H77),{1,2,3}))-$F$1,COUNTIF($G77:H77, "=0")=0,AVERAGE(SMALL(($E77:H77),{1,2}))-$F$1)</f>
        <v>12.600000000000001</v>
      </c>
      <c r="R77" s="138">
        <f>_xlfn.IFS(COUNTIF($G77:I77, "&gt;1")&gt;6,AVERAGE(SMALL(($G77:I77),{1,2,3,4,5}))-$F$1,COUNTIF($G77:I77, "&gt;1")&gt;5,AVERAGE(SMALL(($G77:I77),{1,2,3,4}))-$F$1,COUNTIF($G77:I77, "&gt;1")&gt;3,AVERAGE(SMALL(($F77:I77),{1,2,3,4}))-$F$1,COUNTIF($G77:I77, "&gt;1")&gt;1,AVERAGE(SMALL(($E77:I77),{1,2,3,4}))-$F$1,COUNTIF($G77:I77, "&gt;0")=1,AVERAGE(SMALL(($E77:I77),{1,2,3}))-$F$1,COUNTIF($G77:I77, "=0")=0,AVERAGE(SMALL(($E77:I77),{1,2}))-$F$1)</f>
        <v>12.600000000000001</v>
      </c>
      <c r="S77" s="138">
        <f>_xlfn.IFS(COUNTIF($G77:J77, "&gt;1")&gt;6,AVERAGE(SMALL(($G77:J77),{1,2,3,4,5}))-$F$1,COUNTIF($G77:J77, "&gt;1")&gt;5,AVERAGE(SMALL(($G77:J77),{1,2,3,4}))-$F$1,COUNTIF($G77:J77, "&gt;1")&gt;3,AVERAGE(SMALL(($F77:J77),{1,2,3,4}))-$F$1,COUNTIF($G77:J77, "&gt;1")&gt;1,AVERAGE(SMALL(($E77:J77),{1,2,3,4}))-$F$1,COUNTIF($G77:J77, "&gt;0")=1,AVERAGE(SMALL(($E77:J77),{1,2,3}))-$F$1,COUNTIF($G77:J77, "=0")=0,AVERAGE(SMALL(($E77:J77),{1,2}))-$F$1)</f>
        <v>12.600000000000001</v>
      </c>
      <c r="T77" s="138">
        <f>_xlfn.IFS(COUNTIF($G77:K77, "&gt;1")&gt;6,AVERAGE(SMALL(($G77:K77),{1,2,3,4,5}))-$F$1,COUNTIF($G77:K77, "&gt;1")&gt;5,AVERAGE(SMALL(($G77:K77),{1,2,3,4}))-$F$1,COUNTIF($G77:K77, "&gt;1")&gt;3,AVERAGE(SMALL(($F77:K77),{1,2,3,4}))-$F$1,COUNTIF($G77:K77, "&gt;1")&gt;1,AVERAGE(SMALL(($E77:K77),{1,2,3,4}))-$F$1,COUNTIF($G77:K77, "&gt;0")=1,AVERAGE(SMALL(($E77:K77),{1,2,3}))-$F$1,COUNTIF($G77:K77, "=0")=0,AVERAGE(SMALL(($E77:K77),{1,2}))-$F$1)</f>
        <v>12.850000000000001</v>
      </c>
      <c r="U77" s="138">
        <f>_xlfn.IFS(COUNTIF($G77:L77, "&gt;1")&gt;6,AVERAGE(SMALL(($G77:L77),{1,2,3,4,5}))-$F$1,COUNTIF($G77:L77, "&gt;1")&gt;5,AVERAGE(SMALL(($G77:L77),{1,2,3,4}))-$F$1,COUNTIF($G77:L77, "&gt;1")&gt;3,AVERAGE(SMALL(($F77:L77),{1,2,3,4}))-$F$1,COUNTIF($G77:L77, "&gt;1")&gt;1,AVERAGE(SMALL(($E77:L77),{1,2,3,4}))-$F$1,COUNTIF($G77:L77, "&gt;0")=1,AVERAGE(SMALL(($E77:L77),{1,2,3}))-$F$1,COUNTIF($G77:L77, "=0")=0,AVERAGE(SMALL(($E77:L77),{1,2}))-$F$1)</f>
        <v>12.850000000000001</v>
      </c>
      <c r="V77" s="138">
        <f>_xlfn.IFS(COUNTIF($G77:M77, "&gt;1")&gt;6,AVERAGE(SMALL(($G77:M77),{1,2,3,4,5}))-$F$1,COUNTIF($G77:M77, "&gt;1")&gt;5,AVERAGE(SMALL(($G77:M77),{1,2,3,4}))-$F$1,COUNTIF($G77:M77, "&gt;1")&gt;3,AVERAGE(SMALL(($F77:M77),{1,2,3,4}))-$F$1,COUNTIF($G77:M77, "&gt;1")&gt;1,AVERAGE(SMALL(($E77:M77),{1,2,3,4}))-$F$1,COUNTIF($G77:M77, "&gt;0")=1,AVERAGE(SMALL(($E77:M77),{1,2,3}))-$F$1,COUNTIF($G77:M77, "=0")=0,AVERAGE(SMALL(($E77:M77),{1,2}))-$F$1)</f>
        <v>12.850000000000001</v>
      </c>
      <c r="W77" s="138">
        <f>_xlfn.IFS(COUNTIF($G77:N77, "&gt;1")&gt;6,AVERAGE(SMALL(($G77:N77),{1,2,3,4,5}))-$F$1,COUNTIF($G77:N77, "&gt;1")&gt;5,AVERAGE(SMALL(($G77:N77),{1,2,3,4}))-$F$1,COUNTIF($G77:N77, "&gt;1")&gt;3,AVERAGE(SMALL(($F77:N77),{1,2,3,4}))-$F$1,COUNTIF($G77:N77, "&gt;1")&gt;1,AVERAGE(SMALL(($E77:N77),{1,2,3,4}))-$F$1,COUNTIF($G77:N77, "&gt;0")=1,AVERAGE(SMALL(($E77:N77),{1,2,3}))-$F$1,COUNTIF($G77:N77, "=0")=0,AVERAGE(SMALL(($E77:N77),{1,2}))-$F$1)</f>
        <v>13.100000000000001</v>
      </c>
      <c r="X77" s="139">
        <f t="shared" si="10"/>
        <v>4</v>
      </c>
      <c r="Y77" s="140">
        <v>2</v>
      </c>
    </row>
    <row r="78" spans="1:25" ht="15.75" x14ac:dyDescent="0.25">
      <c r="A78" s="38" t="s">
        <v>127</v>
      </c>
      <c r="B78" s="135" t="str">
        <f>INDEX('[1]2025 Sign Ups'!$C$2:$C$103,MATCH(A78,'[1]2025 Sign Ups'!$B$2:$B$103,0))</f>
        <v>Y</v>
      </c>
      <c r="C78" s="135">
        <f>VLOOKUP($A78,'[1]2025 Sign Ups'!$B$2:$F$127,4,FALSE)</f>
        <v>9</v>
      </c>
      <c r="D78" s="135" t="str">
        <f>VLOOKUP($A78,'[1]2025 Sign Ups'!$B$2:$G$127,5,FALSE)</f>
        <v>R</v>
      </c>
      <c r="E78" s="136">
        <f t="shared" si="11"/>
        <v>46.6</v>
      </c>
      <c r="F78" s="136">
        <f t="shared" si="9"/>
        <v>46.6</v>
      </c>
      <c r="G78" s="137">
        <v>48</v>
      </c>
      <c r="H78" s="137">
        <v>47</v>
      </c>
      <c r="I78" s="137">
        <v>50</v>
      </c>
      <c r="J78" s="137">
        <v>45</v>
      </c>
      <c r="K78" s="137">
        <v>46</v>
      </c>
      <c r="L78" s="137">
        <v>46</v>
      </c>
      <c r="M78" s="137">
        <v>46</v>
      </c>
      <c r="N78" s="137">
        <v>48</v>
      </c>
      <c r="O78" s="136">
        <f>VLOOKUP($A78,'[1]2025 Sign Ups'!$B$2:$K$104,3,FALSE)</f>
        <v>11.200000000000003</v>
      </c>
      <c r="P78" s="138">
        <f>_xlfn.IFS(COUNTIF($G78:G78, "&gt;6")&gt;6,AVERAGE(SMALL(($G78:G78),{1,2,3,4,5}))-$F$1,COUNTIF($G78:G78, "&gt;5")&gt;3,AVERAGE(SMALL(($G78:G78),{1,2,3,4}))-$F$1,COUNTIF($G78:G78, "&gt;3")&gt;3,AVERAGE(SMALL(($F78:G78),{1,2,3,4}))-$F$1,COUNTIF($G78:G78, "&gt;1")&gt;1,AVERAGE(SMALL(($E78:G78),{1,2,3,4}))-$F$1,COUNTIF($G78:G78, "&gt;0")=1,AVERAGE(SMALL(($E78:G78),{1,2,3}))-$F$1,COUNTIF($G78:G78, "=0")=0,AVERAGE(SMALL(($E78:G78),{1,2}))-$F$1)</f>
        <v>11.666666666666664</v>
      </c>
      <c r="Q78" s="138">
        <f>_xlfn.IFS(COUNTIF($G78:H78, "&gt;1")&gt;6,AVERAGE(SMALL(($G78:H78),{1,2,3,4,5}))-$F$1,COUNTIF($G78:H78, "&gt;1")&gt;5,AVERAGE(SMALL(($G78:H78),{1,2,3,4}))-$F$1,COUNTIF($G78:H78, "&gt;1")&gt;3,AVERAGE(SMALL(($F78:H78),{1,2,3,4}))-$F$1,COUNTIF($G78:H78, "&gt;1")&gt;1,AVERAGE(SMALL(($E78:H78),{1,2,3,4}))-$F$1,COUNTIF($G78:H78, "&gt;0")=1,AVERAGE(SMALL(($E78:H78),{1,2,3}))-$F$1,COUNTIF($G78:H78, "=0")=0,AVERAGE(SMALL(($E78:H78),{1,2}))-$F$1)</f>
        <v>11.649999999999999</v>
      </c>
      <c r="R78" s="138">
        <f>_xlfn.IFS(COUNTIF($G78:I78, "&gt;1")&gt;6,AVERAGE(SMALL(($G78:I78),{1,2,3,4,5}))-$F$1,COUNTIF($G78:I78, "&gt;1")&gt;5,AVERAGE(SMALL(($G78:I78),{1,2,3,4}))-$F$1,COUNTIF($G78:I78, "&gt;1")&gt;3,AVERAGE(SMALL(($F78:I78),{1,2,3,4}))-$F$1,COUNTIF($G78:I78, "&gt;1")&gt;1,AVERAGE(SMALL(($E78:I78),{1,2,3,4}))-$F$1,COUNTIF($G78:I78, "&gt;0")=1,AVERAGE(SMALL(($E78:I78),{1,2,3}))-$F$1,COUNTIF($G78:I78, "=0")=0,AVERAGE(SMALL(($E78:I78),{1,2}))-$F$1)</f>
        <v>11.649999999999999</v>
      </c>
      <c r="S78" s="138">
        <f>_xlfn.IFS(COUNTIF($G78:J78, "&gt;1")&gt;6,AVERAGE(SMALL(($G78:J78),{1,2,3,4,5}))-$F$1,COUNTIF($G78:J78, "&gt;1")&gt;5,AVERAGE(SMALL(($G78:J78),{1,2,3,4}))-$F$1,COUNTIF($G78:J78, "&gt;1")&gt;3,AVERAGE(SMALL(($F78:J78),{1,2,3,4}))-$F$1,COUNTIF($G78:J78, "&gt;1")&gt;1,AVERAGE(SMALL(($E78:J78),{1,2,3,4}))-$F$1,COUNTIF($G78:J78, "&gt;0")=1,AVERAGE(SMALL(($E78:J78),{1,2,3}))-$F$1,COUNTIF($G78:J78, "=0")=0,AVERAGE(SMALL(($E78:J78),{1,2}))-$F$1)</f>
        <v>11.25</v>
      </c>
      <c r="T78" s="138">
        <f>_xlfn.IFS(COUNTIF($G78:K78, "&gt;1")&gt;6,AVERAGE(SMALL(($G78:K78),{1,2,3,4,5}))-$F$1,COUNTIF($G78:K78, "&gt;1")&gt;5,AVERAGE(SMALL(($G78:K78),{1,2,3,4}))-$F$1,COUNTIF($G78:K78, "&gt;1")&gt;3,AVERAGE(SMALL(($F78:K78),{1,2,3,4}))-$F$1,COUNTIF($G78:K78, "&gt;1")&gt;1,AVERAGE(SMALL(($E78:K78),{1,2,3,4}))-$F$1,COUNTIF($G78:K78, "&gt;0")=1,AVERAGE(SMALL(($E78:K78),{1,2,3}))-$F$1,COUNTIF($G78:K78, "=0")=0,AVERAGE(SMALL(($E78:K78),{1,2}))-$F$1)</f>
        <v>10.75</v>
      </c>
      <c r="U78" s="138">
        <f>_xlfn.IFS(COUNTIF($G78:L78, "&gt;1")&gt;6,AVERAGE(SMALL(($G78:L78),{1,2,3,4,5}))-$F$1,COUNTIF($G78:L78, "&gt;1")&gt;5,AVERAGE(SMALL(($G78:L78),{1,2,3,4}))-$F$1,COUNTIF($G78:L78, "&gt;1")&gt;3,AVERAGE(SMALL(($F78:L78),{1,2,3,4}))-$F$1,COUNTIF($G78:L78, "&gt;1")&gt;1,AVERAGE(SMALL(($E78:L78),{1,2,3,4}))-$F$1,COUNTIF($G78:L78, "&gt;0")=1,AVERAGE(SMALL(($E78:L78),{1,2,3}))-$F$1,COUNTIF($G78:L78, "=0")=0,AVERAGE(SMALL(($E78:L78),{1,2}))-$F$1)</f>
        <v>10.600000000000001</v>
      </c>
      <c r="V78" s="138">
        <f>_xlfn.IFS(COUNTIF($G78:M78, "&gt;1")&gt;6,AVERAGE(SMALL(($G78:M78),{1,2,3,4,5}))-$F$1,COUNTIF($G78:M78, "&gt;1")&gt;5,AVERAGE(SMALL(($G78:M78),{1,2,3,4}))-$F$1,COUNTIF($G78:M78, "&gt;1")&gt;3,AVERAGE(SMALL(($F78:M78),{1,2,3,4}))-$F$1,COUNTIF($G78:M78, "&gt;1")&gt;1,AVERAGE(SMALL(($E78:M78),{1,2,3,4}))-$F$1,COUNTIF($G78:M78, "&gt;0")=1,AVERAGE(SMALL(($E78:M78),{1,2,3}))-$F$1,COUNTIF($G78:M78, "=0")=0,AVERAGE(SMALL(($E78:M78),{1,2}))-$F$1)</f>
        <v>10.600000000000001</v>
      </c>
      <c r="W78" s="138">
        <f>_xlfn.IFS(COUNTIF($G78:N78, "&gt;1")&gt;6,AVERAGE(SMALL(($G78:N78),{1,2,3,4,5}))-$F$1,COUNTIF($G78:N78, "&gt;1")&gt;5,AVERAGE(SMALL(($G78:N78),{1,2,3,4}))-$F$1,COUNTIF($G78:N78, "&gt;1")&gt;3,AVERAGE(SMALL(($F78:N78),{1,2,3,4}))-$F$1,COUNTIF($G78:N78, "&gt;1")&gt;1,AVERAGE(SMALL(($E78:N78),{1,2,3,4}))-$F$1,COUNTIF($G78:N78, "&gt;0")=1,AVERAGE(SMALL(($E78:N78),{1,2,3}))-$F$1,COUNTIF($G78:N78, "=0")=0,AVERAGE(SMALL(($E78:N78),{1,2}))-$F$1)</f>
        <v>10.600000000000001</v>
      </c>
      <c r="X78" s="139">
        <f t="shared" si="10"/>
        <v>8</v>
      </c>
      <c r="Y78" s="140">
        <v>2</v>
      </c>
    </row>
    <row r="79" spans="1:25" ht="15.75" x14ac:dyDescent="0.25">
      <c r="A79" s="38" t="s">
        <v>137</v>
      </c>
      <c r="B79" s="135" t="str">
        <f>INDEX('[1]2025 Sign Ups'!$C$2:$C$103,MATCH(A79,'[1]2025 Sign Ups'!$B$2:$B$103,0))</f>
        <v>Y</v>
      </c>
      <c r="C79" s="135">
        <f>VLOOKUP($A79,'[1]2025 Sign Ups'!$B$2:$F$127,4,FALSE)</f>
        <v>2</v>
      </c>
      <c r="D79" s="135" t="str">
        <f>VLOOKUP($A79,'[1]2025 Sign Ups'!$B$2:$G$127,5,FALSE)</f>
        <v>R</v>
      </c>
      <c r="E79" s="136">
        <f t="shared" si="11"/>
        <v>45.4</v>
      </c>
      <c r="F79" s="136">
        <f t="shared" si="9"/>
        <v>45.4</v>
      </c>
      <c r="G79" s="137">
        <v>48</v>
      </c>
      <c r="H79" s="137">
        <v>51</v>
      </c>
      <c r="I79" s="137">
        <v>46</v>
      </c>
      <c r="J79" s="137" t="s">
        <v>238</v>
      </c>
      <c r="K79" s="137">
        <v>44</v>
      </c>
      <c r="L79" s="137" t="s">
        <v>238</v>
      </c>
      <c r="M79" s="137" t="s">
        <v>238</v>
      </c>
      <c r="N79" s="137" t="s">
        <v>238</v>
      </c>
      <c r="O79" s="136">
        <f>VLOOKUP($A79,'[1]2025 Sign Ups'!$B$2:$K$104,3,FALSE)</f>
        <v>10</v>
      </c>
      <c r="P79" s="138">
        <f>_xlfn.IFS(COUNTIF($G79:G79, "&gt;6")&gt;6,AVERAGE(SMALL(($G79:G79),{1,2,3,4,5}))-$F$1,COUNTIF($G79:G79, "&gt;5")&gt;3,AVERAGE(SMALL(($G79:G79),{1,2,3,4}))-$F$1,COUNTIF($G79:G79, "&gt;3")&gt;3,AVERAGE(SMALL(($F79:G79),{1,2,3,4}))-$F$1,COUNTIF($G79:G79, "&gt;1")&gt;1,AVERAGE(SMALL(($E79:G79),{1,2,3,4}))-$F$1,COUNTIF($G79:G79, "&gt;0")=1,AVERAGE(SMALL(($E79:G79),{1,2,3}))-$F$1,COUNTIF($G79:G79, "=0")=0,AVERAGE(SMALL(($E79:G79),{1,2}))-$F$1)</f>
        <v>10.866666666666674</v>
      </c>
      <c r="Q79" s="138">
        <f>_xlfn.IFS(COUNTIF($G79:H79, "&gt;1")&gt;6,AVERAGE(SMALL(($G79:H79),{1,2,3,4,5}))-$F$1,COUNTIF($G79:H79, "&gt;1")&gt;5,AVERAGE(SMALL(($G79:H79),{1,2,3,4}))-$F$1,COUNTIF($G79:H79, "&gt;1")&gt;3,AVERAGE(SMALL(($F79:H79),{1,2,3,4}))-$F$1,COUNTIF($G79:H79, "&gt;1")&gt;1,AVERAGE(SMALL(($E79:H79),{1,2,3,4}))-$F$1,COUNTIF($G79:H79, "&gt;0")=1,AVERAGE(SMALL(($E79:H79),{1,2,3}))-$F$1,COUNTIF($G79:H79, "=0")=0,AVERAGE(SMALL(($E79:H79),{1,2}))-$F$1)</f>
        <v>12.050000000000004</v>
      </c>
      <c r="R79" s="138">
        <f>_xlfn.IFS(COUNTIF($G79:I79, "&gt;1")&gt;6,AVERAGE(SMALL(($G79:I79),{1,2,3,4,5}))-$F$1,COUNTIF($G79:I79, "&gt;1")&gt;5,AVERAGE(SMALL(($G79:I79),{1,2,3,4}))-$F$1,COUNTIF($G79:I79, "&gt;1")&gt;3,AVERAGE(SMALL(($F79:I79),{1,2,3,4}))-$F$1,COUNTIF($G79:I79, "&gt;1")&gt;1,AVERAGE(SMALL(($E79:I79),{1,2,3,4}))-$F$1,COUNTIF($G79:I79, "&gt;0")=1,AVERAGE(SMALL(($E79:I79),{1,2,3}))-$F$1,COUNTIF($G79:I79, "=0")=0,AVERAGE(SMALL(($E79:I79),{1,2}))-$F$1)</f>
        <v>10.800000000000004</v>
      </c>
      <c r="S79" s="138">
        <f>_xlfn.IFS(COUNTIF($G79:J79, "&gt;1")&gt;6,AVERAGE(SMALL(($G79:J79),{1,2,3,4,5}))-$F$1,COUNTIF($G79:J79, "&gt;1")&gt;5,AVERAGE(SMALL(($G79:J79),{1,2,3,4}))-$F$1,COUNTIF($G79:J79, "&gt;1")&gt;3,AVERAGE(SMALL(($F79:J79),{1,2,3,4}))-$F$1,COUNTIF($G79:J79, "&gt;1")&gt;1,AVERAGE(SMALL(($E79:J79),{1,2,3,4}))-$F$1,COUNTIF($G79:J79, "&gt;0")=1,AVERAGE(SMALL(($E79:J79),{1,2,3}))-$F$1,COUNTIF($G79:J79, "=0")=0,AVERAGE(SMALL(($E79:J79),{1,2}))-$F$1)</f>
        <v>10.800000000000004</v>
      </c>
      <c r="T79" s="138">
        <f>_xlfn.IFS(COUNTIF($G79:K79, "&gt;1")&gt;6,AVERAGE(SMALL(($G79:K79),{1,2,3,4,5}))-$F$1,COUNTIF($G79:K79, "&gt;1")&gt;5,AVERAGE(SMALL(($G79:K79),{1,2,3,4}))-$F$1,COUNTIF($G79:K79, "&gt;1")&gt;3,AVERAGE(SMALL(($F79:K79),{1,2,3,4}))-$F$1,COUNTIF($G79:K79, "&gt;1")&gt;1,AVERAGE(SMALL(($E79:K79),{1,2,3,4}))-$F$1,COUNTIF($G79:K79, "&gt;0")=1,AVERAGE(SMALL(($E79:K79),{1,2,3}))-$F$1,COUNTIF($G79:K79, "=0")=0,AVERAGE(SMALL(($E79:K79),{1,2}))-$F$1)</f>
        <v>10.450000000000003</v>
      </c>
      <c r="U79" s="138">
        <f>_xlfn.IFS(COUNTIF($G79:L79, "&gt;1")&gt;6,AVERAGE(SMALL(($G79:L79),{1,2,3,4,5}))-$F$1,COUNTIF($G79:L79, "&gt;1")&gt;5,AVERAGE(SMALL(($G79:L79),{1,2,3,4}))-$F$1,COUNTIF($G79:L79, "&gt;1")&gt;3,AVERAGE(SMALL(($F79:L79),{1,2,3,4}))-$F$1,COUNTIF($G79:L79, "&gt;1")&gt;1,AVERAGE(SMALL(($E79:L79),{1,2,3,4}))-$F$1,COUNTIF($G79:L79, "&gt;0")=1,AVERAGE(SMALL(($E79:L79),{1,2,3}))-$F$1,COUNTIF($G79:L79, "=0")=0,AVERAGE(SMALL(($E79:L79),{1,2}))-$F$1)</f>
        <v>10.450000000000003</v>
      </c>
      <c r="V79" s="138">
        <f>_xlfn.IFS(COUNTIF($G79:M79, "&gt;1")&gt;6,AVERAGE(SMALL(($G79:M79),{1,2,3,4,5}))-$F$1,COUNTIF($G79:M79, "&gt;1")&gt;5,AVERAGE(SMALL(($G79:M79),{1,2,3,4}))-$F$1,COUNTIF($G79:M79, "&gt;1")&gt;3,AVERAGE(SMALL(($F79:M79),{1,2,3,4}))-$F$1,COUNTIF($G79:M79, "&gt;1")&gt;1,AVERAGE(SMALL(($E79:M79),{1,2,3,4}))-$F$1,COUNTIF($G79:M79, "&gt;0")=1,AVERAGE(SMALL(($E79:M79),{1,2,3}))-$F$1,COUNTIF($G79:M79, "=0")=0,AVERAGE(SMALL(($E79:M79),{1,2}))-$F$1)</f>
        <v>10.450000000000003</v>
      </c>
      <c r="W79" s="138">
        <f>_xlfn.IFS(COUNTIF($G79:N79, "&gt;1")&gt;6,AVERAGE(SMALL(($G79:N79),{1,2,3,4,5}))-$F$1,COUNTIF($G79:N79, "&gt;1")&gt;5,AVERAGE(SMALL(($G79:N79),{1,2,3,4}))-$F$1,COUNTIF($G79:N79, "&gt;1")&gt;3,AVERAGE(SMALL(($F79:N79),{1,2,3,4}))-$F$1,COUNTIF($G79:N79, "&gt;1")&gt;1,AVERAGE(SMALL(($E79:N79),{1,2,3,4}))-$F$1,COUNTIF($G79:N79, "&gt;0")=1,AVERAGE(SMALL(($E79:N79),{1,2,3}))-$F$1,COUNTIF($G79:N79, "=0")=0,AVERAGE(SMALL(($E79:N79),{1,2}))-$F$1)</f>
        <v>10.450000000000003</v>
      </c>
      <c r="X79" s="139">
        <f t="shared" si="10"/>
        <v>4</v>
      </c>
      <c r="Y79" s="140">
        <v>2</v>
      </c>
    </row>
    <row r="80" spans="1:25" ht="15.75" x14ac:dyDescent="0.25">
      <c r="A80" s="38" t="s">
        <v>103</v>
      </c>
      <c r="B80" s="135" t="str">
        <f>INDEX('[1]2025 Sign Ups'!$C$2:$C$103,MATCH(A80,'[1]2025 Sign Ups'!$B$2:$B$103,0))</f>
        <v>Y</v>
      </c>
      <c r="C80" s="135">
        <f>VLOOKUP($A80,'[1]2025 Sign Ups'!$B$2:$F$127,4,FALSE)</f>
        <v>5</v>
      </c>
      <c r="D80" s="135" t="str">
        <f>VLOOKUP($A80,'[1]2025 Sign Ups'!$B$2:$G$127,5,FALSE)</f>
        <v>R</v>
      </c>
      <c r="E80" s="136">
        <f t="shared" si="11"/>
        <v>40.833333333333336</v>
      </c>
      <c r="F80" s="136">
        <f t="shared" si="9"/>
        <v>40.833333333333336</v>
      </c>
      <c r="G80" s="137">
        <v>37</v>
      </c>
      <c r="H80" s="137">
        <v>42</v>
      </c>
      <c r="I80" s="137">
        <v>43</v>
      </c>
      <c r="J80" s="137">
        <v>41</v>
      </c>
      <c r="K80" s="137" t="s">
        <v>238</v>
      </c>
      <c r="L80" s="137">
        <v>41</v>
      </c>
      <c r="M80" s="137">
        <v>40</v>
      </c>
      <c r="N80" s="137">
        <v>38</v>
      </c>
      <c r="O80" s="136">
        <f>VLOOKUP($A80,'[1]2025 Sign Ups'!$B$2:$K$104,3,FALSE)</f>
        <v>5.4333333333333371</v>
      </c>
      <c r="P80" s="138">
        <f>_xlfn.IFS(COUNTIF($G80:G80, "&gt;6")&gt;6,AVERAGE(SMALL(($G80:G80),{1,2,3,4,5}))-$F$1,COUNTIF($G80:G80, "&gt;5")&gt;3,AVERAGE(SMALL(($G80:G80),{1,2,3,4}))-$F$1,COUNTIF($G80:G80, "&gt;3")&gt;3,AVERAGE(SMALL(($F80:G80),{1,2,3,4}))-$F$1,COUNTIF($G80:G80, "&gt;1")&gt;1,AVERAGE(SMALL(($E80:G80),{1,2,3,4}))-$F$1,COUNTIF($G80:G80, "&gt;0")=1,AVERAGE(SMALL(($E80:G80),{1,2,3}))-$F$1,COUNTIF($G80:G80, "=0")=0,AVERAGE(SMALL(($E80:G80),{1,2}))-$F$1)</f>
        <v>4.1555555555555657</v>
      </c>
      <c r="Q80" s="138">
        <f>_xlfn.IFS(COUNTIF($G80:H80, "&gt;1")&gt;6,AVERAGE(SMALL(($G80:H80),{1,2,3,4,5}))-$F$1,COUNTIF($G80:H80, "&gt;1")&gt;5,AVERAGE(SMALL(($G80:H80),{1,2,3,4}))-$F$1,COUNTIF($G80:H80, "&gt;1")&gt;3,AVERAGE(SMALL(($F80:H80),{1,2,3,4}))-$F$1,COUNTIF($G80:H80, "&gt;1")&gt;1,AVERAGE(SMALL(($E80:H80),{1,2,3,4}))-$F$1,COUNTIF($G80:H80, "&gt;0")=1,AVERAGE(SMALL(($E80:H80),{1,2,3}))-$F$1,COUNTIF($G80:H80, "=0")=0,AVERAGE(SMALL(($E80:H80),{1,2}))-$F$1)</f>
        <v>4.7666666666666728</v>
      </c>
      <c r="R80" s="138">
        <f>_xlfn.IFS(COUNTIF($G80:I80, "&gt;1")&gt;6,AVERAGE(SMALL(($G80:I80),{1,2,3,4,5}))-$F$1,COUNTIF($G80:I80, "&gt;1")&gt;5,AVERAGE(SMALL(($G80:I80),{1,2,3,4}))-$F$1,COUNTIF($G80:I80, "&gt;1")&gt;3,AVERAGE(SMALL(($F80:I80),{1,2,3,4}))-$F$1,COUNTIF($G80:I80, "&gt;1")&gt;1,AVERAGE(SMALL(($E80:I80),{1,2,3,4}))-$F$1,COUNTIF($G80:I80, "&gt;0")=1,AVERAGE(SMALL(($E80:I80),{1,2,3}))-$F$1,COUNTIF($G80:I80, "=0")=0,AVERAGE(SMALL(($E80:I80),{1,2}))-$F$1)</f>
        <v>4.7666666666666728</v>
      </c>
      <c r="S80" s="138">
        <f>_xlfn.IFS(COUNTIF($G80:J80, "&gt;1")&gt;6,AVERAGE(SMALL(($G80:J80),{1,2,3,4,5}))-$F$1,COUNTIF($G80:J80, "&gt;1")&gt;5,AVERAGE(SMALL(($G80:J80),{1,2,3,4}))-$F$1,COUNTIF($G80:J80, "&gt;1")&gt;3,AVERAGE(SMALL(($F80:J80),{1,2,3,4}))-$F$1,COUNTIF($G80:J80, "&gt;1")&gt;1,AVERAGE(SMALL(($E80:J80),{1,2,3,4}))-$F$1,COUNTIF($G80:J80, "&gt;0")=1,AVERAGE(SMALL(($E80:J80),{1,2,3}))-$F$1,COUNTIF($G80:J80, "=0")=0,AVERAGE(SMALL(($E80:J80),{1,2}))-$F$1)</f>
        <v>4.8083333333333371</v>
      </c>
      <c r="T80" s="138">
        <f>_xlfn.IFS(COUNTIF($G80:K80, "&gt;1")&gt;6,AVERAGE(SMALL(($G80:K80),{1,2,3,4,5}))-$F$1,COUNTIF($G80:K80, "&gt;1")&gt;5,AVERAGE(SMALL(($G80:K80),{1,2,3,4}))-$F$1,COUNTIF($G80:K80, "&gt;1")&gt;3,AVERAGE(SMALL(($F80:K80),{1,2,3,4}))-$F$1,COUNTIF($G80:K80, "&gt;1")&gt;1,AVERAGE(SMALL(($E80:K80),{1,2,3,4}))-$F$1,COUNTIF($G80:K80, "&gt;0")=1,AVERAGE(SMALL(($E80:K80),{1,2,3}))-$F$1,COUNTIF($G80:K80, "=0")=0,AVERAGE(SMALL(($E80:K80),{1,2}))-$F$1)</f>
        <v>4.8083333333333371</v>
      </c>
      <c r="U80" s="138">
        <f>_xlfn.IFS(COUNTIF($G80:L80, "&gt;1")&gt;6,AVERAGE(SMALL(($G80:L80),{1,2,3,4,5}))-$F$1,COUNTIF($G80:L80, "&gt;1")&gt;5,AVERAGE(SMALL(($G80:L80),{1,2,3,4}))-$F$1,COUNTIF($G80:L80, "&gt;1")&gt;3,AVERAGE(SMALL(($F80:L80),{1,2,3,4}))-$F$1,COUNTIF($G80:L80, "&gt;1")&gt;1,AVERAGE(SMALL(($E80:L80),{1,2,3,4}))-$F$1,COUNTIF($G80:L80, "&gt;0")=1,AVERAGE(SMALL(($E80:L80),{1,2,3}))-$F$1,COUNTIF($G80:L80, "=0")=0,AVERAGE(SMALL(($E80:L80),{1,2}))-$F$1)</f>
        <v>4.5583333333333371</v>
      </c>
      <c r="V80" s="138">
        <f>_xlfn.IFS(COUNTIF($G80:M80, "&gt;1")&gt;6,AVERAGE(SMALL(($G80:M80),{1,2,3,4,5}))-$F$1,COUNTIF($G80:M80, "&gt;1")&gt;5,AVERAGE(SMALL(($G80:M80),{1,2,3,4}))-$F$1,COUNTIF($G80:M80, "&gt;1")&gt;3,AVERAGE(SMALL(($F80:M80),{1,2,3,4}))-$F$1,COUNTIF($G80:M80, "&gt;1")&gt;1,AVERAGE(SMALL(($E80:M80),{1,2,3,4}))-$F$1,COUNTIF($G80:M80, "&gt;0")=1,AVERAGE(SMALL(($E80:M80),{1,2,3}))-$F$1,COUNTIF($G80:M80, "=0")=0,AVERAGE(SMALL(($E80:M80),{1,2}))-$F$1)</f>
        <v>4.3500000000000014</v>
      </c>
      <c r="W80" s="138">
        <f>_xlfn.IFS(COUNTIF($G80:N80, "&gt;1")&gt;6,AVERAGE(SMALL(($G80:N80),{1,2,3,4,5}))-$F$1,COUNTIF($G80:N80, "&gt;1")&gt;5,AVERAGE(SMALL(($G80:N80),{1,2,3,4}))-$F$1,COUNTIF($G80:N80, "&gt;1")&gt;3,AVERAGE(SMALL(($F80:N80),{1,2,3,4}))-$F$1,COUNTIF($G80:N80, "&gt;1")&gt;1,AVERAGE(SMALL(($E80:N80),{1,2,3,4}))-$F$1,COUNTIF($G80:N80, "&gt;0")=1,AVERAGE(SMALL(($E80:N80),{1,2,3}))-$F$1,COUNTIF($G80:N80, "=0")=0,AVERAGE(SMALL(($E80:N80),{1,2}))-$F$1)</f>
        <v>4</v>
      </c>
      <c r="X80" s="139">
        <f t="shared" si="10"/>
        <v>7</v>
      </c>
      <c r="Y80" s="140">
        <v>2</v>
      </c>
    </row>
    <row r="81" spans="1:25" ht="15.75" x14ac:dyDescent="0.25">
      <c r="A81" s="38" t="s">
        <v>123</v>
      </c>
      <c r="B81" s="135" t="str">
        <f>INDEX('[1]2025 Sign Ups'!$C$2:$C$103,MATCH(A81,'[1]2025 Sign Ups'!$B$2:$B$103,0))</f>
        <v>Y</v>
      </c>
      <c r="C81" s="135">
        <f>VLOOKUP($A81,'[1]2025 Sign Ups'!$B$2:$F$127,4,FALSE)</f>
        <v>9</v>
      </c>
      <c r="D81" s="135" t="str">
        <f>VLOOKUP($A81,'[1]2025 Sign Ups'!$B$2:$G$127,5,FALSE)</f>
        <v>R</v>
      </c>
      <c r="E81" s="136">
        <f t="shared" si="11"/>
        <v>38.6</v>
      </c>
      <c r="F81" s="136">
        <f t="shared" si="9"/>
        <v>38.6</v>
      </c>
      <c r="G81" s="137" t="s">
        <v>238</v>
      </c>
      <c r="H81" s="137">
        <v>40</v>
      </c>
      <c r="I81" s="137">
        <v>41</v>
      </c>
      <c r="J81" s="137">
        <v>38</v>
      </c>
      <c r="K81" s="137" t="s">
        <v>238</v>
      </c>
      <c r="L81" s="137" t="s">
        <v>238</v>
      </c>
      <c r="M81" s="137">
        <v>38</v>
      </c>
      <c r="N81" s="137">
        <v>36</v>
      </c>
      <c r="O81" s="136">
        <f>VLOOKUP($A81,'[1]2025 Sign Ups'!$B$2:$K$104,3,FALSE)</f>
        <v>3.2000000000000028</v>
      </c>
      <c r="P81" s="138">
        <f>_xlfn.IFS(COUNTIF($G81:G81, "&gt;1")&gt;6,AVERAGE(SMALL(($G81:G81),{1,2,3,4,5}))-$F$1,COUNTIF($G81:G81, "&gt;1")&gt;5,AVERAGE(SMALL(($G81:G81),{1,2,3,4}))-$F$1,COUNTIF($G81:G81, "&gt;1")&gt;3,AVERAGE(SMALL(($F81:G81),{1,2,3,4}))-$F$1,COUNTIF($G81:G81, "&gt;1")&gt;1,AVERAGE(SMALL(($E81:G81),{1,2,3,4}))-$F$1,COUNTIF($G81:G81, "&gt;0")=1,AVERAGE(SMALL(($E81:G81),{1,2,3}))-$F$1,COUNTIF($G81:G81, "=0")=0,AVERAGE(SMALL(($E81:G81),{1,2}))-$F$1)</f>
        <v>3.2000000000000028</v>
      </c>
      <c r="Q81" s="138">
        <f>_xlfn.IFS(COUNTIF($G81:H81, "&gt;1")&gt;6,AVERAGE(SMALL(($G81:H81),{1,2,3,4,5}))-$F$1,COUNTIF($G81:H81, "&gt;1")&gt;5,AVERAGE(SMALL(($G81:H81),{1,2,3,4}))-$F$1,COUNTIF($G81:H81, "&gt;1")&gt;3,AVERAGE(SMALL(($F81:H81),{1,2,3,4}))-$F$1,COUNTIF($G81:H81, "&gt;1")&gt;1,AVERAGE(SMALL(($E81:H81),{1,2,3,4}))-$F$1,COUNTIF($G81:H81, "&gt;0")=1,AVERAGE(SMALL(($E81:H81),{1,2,3}))-$F$1,COUNTIF($G81:H81, "=0")=0,AVERAGE(SMALL(($E81:H81),{1,2}))-$F$1)</f>
        <v>3.6666666666666714</v>
      </c>
      <c r="R81" s="138">
        <f>_xlfn.IFS(COUNTIF($G81:I81, "&gt;1")&gt;6,AVERAGE(SMALL(($G81:I81),{1,2,3,4,5}))-$F$1,COUNTIF($G81:I81, "&gt;1")&gt;5,AVERAGE(SMALL(($G81:I81),{1,2,3,4}))-$F$1,COUNTIF($G81:I81, "&gt;1")&gt;3,AVERAGE(SMALL(($F81:I81),{1,2,3,4}))-$F$1,COUNTIF($G81:I81, "&gt;1")&gt;1,AVERAGE(SMALL(($E81:I81),{1,2,3,4}))-$F$1,COUNTIF($G81:I81, "&gt;0")=1,AVERAGE(SMALL(($E81:I81),{1,2,3}))-$F$1,COUNTIF($G81:I81, "=0")=0,AVERAGE(SMALL(($E81:I81),{1,2}))-$F$1)</f>
        <v>4.1499999999999986</v>
      </c>
      <c r="S81" s="138">
        <f>_xlfn.IFS(COUNTIF($G81:J81, "&gt;1")&gt;6,AVERAGE(SMALL(($G81:J81),{1,2,3,4,5}))-$F$1,COUNTIF($G81:J81, "&gt;1")&gt;5,AVERAGE(SMALL(($G81:J81),{1,2,3,4}))-$F$1,COUNTIF($G81:J81, "&gt;1")&gt;3,AVERAGE(SMALL(($F81:J81),{1,2,3,4}))-$F$1,COUNTIF($G81:J81, "&gt;1")&gt;1,AVERAGE(SMALL(($E81:J81),{1,2,3,4}))-$F$1,COUNTIF($G81:J81, "&gt;0")=1,AVERAGE(SMALL(($E81:J81),{1,2,3}))-$F$1,COUNTIF($G81:J81, "=0")=0,AVERAGE(SMALL(($E81:J81),{1,2}))-$F$1)</f>
        <v>3.3999999999999986</v>
      </c>
      <c r="T81" s="138">
        <f>_xlfn.IFS(COUNTIF($G81:K81, "&gt;1")&gt;6,AVERAGE(SMALL(($G81:K81),{1,2,3,4,5}))-$F$1,COUNTIF($G81:K81, "&gt;1")&gt;5,AVERAGE(SMALL(($G81:K81),{1,2,3,4}))-$F$1,COUNTIF($G81:K81, "&gt;1")&gt;3,AVERAGE(SMALL(($F81:K81),{1,2,3,4}))-$F$1,COUNTIF($G81:K81, "&gt;1")&gt;1,AVERAGE(SMALL(($E81:K81),{1,2,3,4}))-$F$1,COUNTIF($G81:K81, "&gt;0")=1,AVERAGE(SMALL(($E81:K81),{1,2,3}))-$F$1,COUNTIF($G81:K81, "=0")=0,AVERAGE(SMALL(($E81:K81),{1,2}))-$F$1)</f>
        <v>3.3999999999999986</v>
      </c>
      <c r="U81" s="138">
        <f>_xlfn.IFS(COUNTIF($G81:L81, "&gt;1")&gt;6,AVERAGE(SMALL(($G81:L81),{1,2,3,4,5}))-$F$1,COUNTIF($G81:L81, "&gt;1")&gt;5,AVERAGE(SMALL(($G81:L81),{1,2,3,4}))-$F$1,COUNTIF($G81:L81, "&gt;1")&gt;3,AVERAGE(SMALL(($F81:L81),{1,2,3,4}))-$F$1,COUNTIF($G81:L81, "&gt;1")&gt;1,AVERAGE(SMALL(($E81:L81),{1,2,3,4}))-$F$1,COUNTIF($G81:L81, "&gt;0")=1,AVERAGE(SMALL(($E81:L81),{1,2,3}))-$F$1,COUNTIF($G81:L81, "=0")=0,AVERAGE(SMALL(($E81:L81),{1,2}))-$F$1)</f>
        <v>3.3999999999999986</v>
      </c>
      <c r="V81" s="138">
        <f>_xlfn.IFS(COUNTIF($G81:M81, "&gt;1")&gt;6,AVERAGE(SMALL(($G81:M81),{1,2,3,4,5}))-$F$1,COUNTIF($G81:M81, "&gt;1")&gt;5,AVERAGE(SMALL(($G81:M81),{1,2,3,4}))-$F$1,COUNTIF($G81:M81, "&gt;1")&gt;3,AVERAGE(SMALL(($F81:M81),{1,2,3,4}))-$F$1,COUNTIF($G81:M81, "&gt;1")&gt;1,AVERAGE(SMALL(($E81:M81),{1,2,3,4}))-$F$1,COUNTIF($G81:M81, "&gt;0")=1,AVERAGE(SMALL(($E81:M81),{1,2,3}))-$F$1,COUNTIF($G81:M81, "=0")=0,AVERAGE(SMALL(($E81:M81),{1,2}))-$F$1)</f>
        <v>3.25</v>
      </c>
      <c r="W81" s="138">
        <f>_xlfn.IFS(COUNTIF($G81:N81, "&gt;1")&gt;6,AVERAGE(SMALL(($G81:N81),{1,2,3,4,5}))-$F$1,COUNTIF($G81:N81, "&gt;1")&gt;5,AVERAGE(SMALL(($G81:N81),{1,2,3,4}))-$F$1,COUNTIF($G81:N81, "&gt;1")&gt;3,AVERAGE(SMALL(($F81:N81),{1,2,3,4}))-$F$1,COUNTIF($G81:N81, "&gt;1")&gt;1,AVERAGE(SMALL(($E81:N81),{1,2,3,4}))-$F$1,COUNTIF($G81:N81, "&gt;0")=1,AVERAGE(SMALL(($E81:N81),{1,2,3}))-$F$1,COUNTIF($G81:N81, "=0")=0,AVERAGE(SMALL(($E81:N81),{1,2}))-$F$1)</f>
        <v>2.25</v>
      </c>
      <c r="X81" s="139">
        <f t="shared" si="10"/>
        <v>5</v>
      </c>
      <c r="Y81" s="140">
        <v>2</v>
      </c>
    </row>
    <row r="82" spans="1:25" ht="15.75" x14ac:dyDescent="0.25">
      <c r="A82" s="38" t="s">
        <v>85</v>
      </c>
      <c r="B82" s="135" t="str">
        <f>INDEX('[1]2025 Sign Ups'!$C$2:$C$103,MATCH(A82,'[1]2025 Sign Ups'!$B$2:$B$103,0))</f>
        <v>Y</v>
      </c>
      <c r="C82" s="135">
        <f>VLOOKUP($A82,'[1]2025 Sign Ups'!$B$2:$F$127,4,FALSE)</f>
        <v>4</v>
      </c>
      <c r="D82" s="135" t="str">
        <f>VLOOKUP($A82,'[1]2025 Sign Ups'!$B$2:$G$127,5,FALSE)</f>
        <v>R</v>
      </c>
      <c r="E82" s="136">
        <f t="shared" si="11"/>
        <v>44.6</v>
      </c>
      <c r="F82" s="136">
        <f t="shared" si="9"/>
        <v>44.6</v>
      </c>
      <c r="G82" s="137" t="s">
        <v>238</v>
      </c>
      <c r="H82" s="137">
        <v>50</v>
      </c>
      <c r="I82" s="137">
        <v>48</v>
      </c>
      <c r="J82" s="137">
        <v>46</v>
      </c>
      <c r="K82" s="137" t="s">
        <v>238</v>
      </c>
      <c r="L82" s="137">
        <v>45</v>
      </c>
      <c r="M82" s="137">
        <v>44</v>
      </c>
      <c r="N82" s="137" t="s">
        <v>238</v>
      </c>
      <c r="O82" s="136">
        <f>VLOOKUP($A82,'[1]2025 Sign Ups'!$B$2:$K$104,3,FALSE)</f>
        <v>9.2000000000000028</v>
      </c>
      <c r="P82" s="138">
        <f>_xlfn.IFS(COUNTIF($G82:G82, "&gt;1")&gt;6,AVERAGE(SMALL(($G82:G82),{1,2,3,4,5}))-$F$1,COUNTIF($G82:G82, "&gt;1")&gt;5,AVERAGE(SMALL(($G82:G82),{1,2,3,4}))-$F$1,COUNTIF($G82:G82, "&gt;1")&gt;3,AVERAGE(SMALL(($F82:G82),{1,2,3,4}))-$F$1,COUNTIF($G82:G82, "&gt;1")&gt;1,AVERAGE(SMALL(($E82:G82),{1,2,3,4}))-$F$1,COUNTIF($G82:G82, "&gt;0")=1,AVERAGE(SMALL(($E82:G82),{1,2,3}))-$F$1,COUNTIF($G82:G82, "=0")=0,AVERAGE(SMALL(($E82:G82),{1,2}))-$F$1)</f>
        <v>9.2000000000000028</v>
      </c>
      <c r="Q82" s="138">
        <f>_xlfn.IFS(COUNTIF($G82:H82, "&gt;1")&gt;6,AVERAGE(SMALL(($G82:H82),{1,2,3,4,5}))-$F$1,COUNTIF($G82:H82, "&gt;1")&gt;5,AVERAGE(SMALL(($G82:H82),{1,2,3,4}))-$F$1,COUNTIF($G82:H82, "&gt;1")&gt;3,AVERAGE(SMALL(($F82:H82),{1,2,3,4}))-$F$1,COUNTIF($G82:H82, "&gt;1")&gt;1,AVERAGE(SMALL(($E82:H82),{1,2,3,4}))-$F$1,COUNTIF($G82:H82, "&gt;0")=1,AVERAGE(SMALL(($E82:H82),{1,2,3}))-$F$1,COUNTIF($G82:H82, "=0")=0,AVERAGE(SMALL(($E82:H82),{1,2}))-$F$1)</f>
        <v>11</v>
      </c>
      <c r="R82" s="138">
        <f>_xlfn.IFS(COUNTIF($G82:I82, "&gt;1")&gt;6,AVERAGE(SMALL(($G82:I82),{1,2,3,4,5}))-$F$1,COUNTIF($G82:I82, "&gt;1")&gt;5,AVERAGE(SMALL(($G82:I82),{1,2,3,4}))-$F$1,COUNTIF($G82:I82, "&gt;1")&gt;3,AVERAGE(SMALL(($F82:I82),{1,2,3,4}))-$F$1,COUNTIF($G82:I82, "&gt;1")&gt;1,AVERAGE(SMALL(($E82:I82),{1,2,3,4}))-$F$1,COUNTIF($G82:I82, "&gt;0")=1,AVERAGE(SMALL(($E82:I82),{1,2,3}))-$F$1,COUNTIF($G82:I82, "=0")=0,AVERAGE(SMALL(($E82:I82),{1,2}))-$F$1)</f>
        <v>11.399999999999999</v>
      </c>
      <c r="S82" s="138">
        <f>_xlfn.IFS(COUNTIF($G82:J82, "&gt;1")&gt;6,AVERAGE(SMALL(($G82:J82),{1,2,3,4,5}))-$F$1,COUNTIF($G82:J82, "&gt;1")&gt;5,AVERAGE(SMALL(($G82:J82),{1,2,3,4}))-$F$1,COUNTIF($G82:J82, "&gt;1")&gt;3,AVERAGE(SMALL(($F82:J82),{1,2,3,4}))-$F$1,COUNTIF($G82:J82, "&gt;1")&gt;1,AVERAGE(SMALL(($E82:J82),{1,2,3,4}))-$F$1,COUNTIF($G82:J82, "&gt;0")=1,AVERAGE(SMALL(($E82:J82),{1,2,3}))-$F$1,COUNTIF($G82:J82, "=0")=0,AVERAGE(SMALL(($E82:J82),{1,2}))-$F$1)</f>
        <v>10.399999999999999</v>
      </c>
      <c r="T82" s="138">
        <f>_xlfn.IFS(COUNTIF($G82:K82, "&gt;1")&gt;6,AVERAGE(SMALL(($G82:K82),{1,2,3,4,5}))-$F$1,COUNTIF($G82:K82, "&gt;1")&gt;5,AVERAGE(SMALL(($G82:K82),{1,2,3,4}))-$F$1,COUNTIF($G82:K82, "&gt;1")&gt;3,AVERAGE(SMALL(($F82:K82),{1,2,3,4}))-$F$1,COUNTIF($G82:K82, "&gt;1")&gt;1,AVERAGE(SMALL(($E82:K82),{1,2,3,4}))-$F$1,COUNTIF($G82:K82, "&gt;0")=1,AVERAGE(SMALL(($E82:K82),{1,2,3}))-$F$1,COUNTIF($G82:K82, "=0")=0,AVERAGE(SMALL(($E82:K82),{1,2}))-$F$1)</f>
        <v>10.399999999999999</v>
      </c>
      <c r="U82" s="138">
        <f>_xlfn.IFS(COUNTIF($G82:L82, "&gt;1")&gt;6,AVERAGE(SMALL(($G82:L82),{1,2,3,4,5}))-$F$1,COUNTIF($G82:L82, "&gt;1")&gt;5,AVERAGE(SMALL(($G82:L82),{1,2,3,4}))-$F$1,COUNTIF($G82:L82, "&gt;1")&gt;3,AVERAGE(SMALL(($F82:L82),{1,2,3,4}))-$F$1,COUNTIF($G82:L82, "&gt;1")&gt;1,AVERAGE(SMALL(($E82:L82),{1,2,3,4}))-$F$1,COUNTIF($G82:L82, "&gt;0")=1,AVERAGE(SMALL(($E82:L82),{1,2,3}))-$F$1,COUNTIF($G82:L82, "=0")=0,AVERAGE(SMALL(($E82:L82),{1,2}))-$F$1)</f>
        <v>10.5</v>
      </c>
      <c r="V82" s="138">
        <f>_xlfn.IFS(COUNTIF($G82:M82, "&gt;1")&gt;6,AVERAGE(SMALL(($G82:M82),{1,2,3,4,5}))-$F$1,COUNTIF($G82:M82, "&gt;1")&gt;5,AVERAGE(SMALL(($G82:M82),{1,2,3,4}))-$F$1,COUNTIF($G82:M82, "&gt;1")&gt;3,AVERAGE(SMALL(($F82:M82),{1,2,3,4}))-$F$1,COUNTIF($G82:M82, "&gt;1")&gt;1,AVERAGE(SMALL(($E82:M82),{1,2,3,4}))-$F$1,COUNTIF($G82:M82, "&gt;0")=1,AVERAGE(SMALL(($E82:M82),{1,2,3}))-$F$1,COUNTIF($G82:M82, "=0")=0,AVERAGE(SMALL(($E82:M82),{1,2}))-$F$1)</f>
        <v>9.5</v>
      </c>
      <c r="W82" s="138">
        <f>_xlfn.IFS(COUNTIF($G82:N82, "&gt;1")&gt;6,AVERAGE(SMALL(($G82:N82),{1,2,3,4,5}))-$F$1,COUNTIF($G82:N82, "&gt;1")&gt;5,AVERAGE(SMALL(($G82:N82),{1,2,3,4}))-$F$1,COUNTIF($G82:N82, "&gt;1")&gt;3,AVERAGE(SMALL(($F82:N82),{1,2,3,4}))-$F$1,COUNTIF($G82:N82, "&gt;1")&gt;1,AVERAGE(SMALL(($E82:N82),{1,2,3,4}))-$F$1,COUNTIF($G82:N82, "&gt;0")=1,AVERAGE(SMALL(($E82:N82),{1,2,3}))-$F$1,COUNTIF($G82:N82, "=0")=0,AVERAGE(SMALL(($E82:N82),{1,2}))-$F$1)</f>
        <v>9.5</v>
      </c>
      <c r="X82" s="139">
        <f t="shared" si="10"/>
        <v>5</v>
      </c>
      <c r="Y82" s="140">
        <v>2</v>
      </c>
    </row>
    <row r="83" spans="1:25" ht="15.75" x14ac:dyDescent="0.25">
      <c r="A83" s="38" t="s">
        <v>136</v>
      </c>
      <c r="B83" s="135" t="str">
        <f>INDEX('[1]2025 Sign Ups'!$C$2:$C$103,MATCH(A83,'[1]2025 Sign Ups'!$B$2:$B$103,0))</f>
        <v>Y</v>
      </c>
      <c r="C83" s="135">
        <f>VLOOKUP($A83,'[1]2025 Sign Ups'!$B$2:$F$127,4,FALSE)</f>
        <v>9</v>
      </c>
      <c r="D83" s="135" t="str">
        <f>VLOOKUP($A83,'[1]2025 Sign Ups'!$B$2:$G$127,5,FALSE)</f>
        <v>R</v>
      </c>
      <c r="E83" s="136">
        <f t="shared" si="11"/>
        <v>52.8</v>
      </c>
      <c r="F83" s="136">
        <f t="shared" si="9"/>
        <v>52.8</v>
      </c>
      <c r="G83" s="136">
        <v>59</v>
      </c>
      <c r="H83" s="136" t="s">
        <v>238</v>
      </c>
      <c r="I83" s="136" t="s">
        <v>238</v>
      </c>
      <c r="J83" s="136">
        <v>57</v>
      </c>
      <c r="K83" s="136" t="s">
        <v>238</v>
      </c>
      <c r="L83" s="136" t="s">
        <v>238</v>
      </c>
      <c r="M83" s="136">
        <v>46</v>
      </c>
      <c r="N83" s="136" t="s">
        <v>238</v>
      </c>
      <c r="O83" s="136">
        <f>VLOOKUP($A83,'[1]2025 Sign Ups'!$B$2:$K$104,3,FALSE)</f>
        <v>17.399999999999999</v>
      </c>
      <c r="P83" s="138">
        <f>_xlfn.IFS(COUNTIF($G83:G83, "&gt;1")&gt;6,AVERAGE(SMALL(($G83:G83),{1,2,3,4,5}))-$F$1,COUNTIF($G83:G83, "&gt;1")&gt;5,AVERAGE(SMALL(($G83:G83),{1,2,3,4}))-$F$1,COUNTIF($G83:G83, "&gt;1")&gt;3,AVERAGE(SMALL(($F83:G83),{1,2,3,4}))-$F$1,COUNTIF($G83:G83, "&gt;1")&gt;1,AVERAGE(SMALL(($E83:G83),{1,2,3,4}))-$F$1,COUNTIF($G83:G83, "&gt;0")=1,AVERAGE(SMALL(($E83:G83),{1,2,3}))-$F$1,COUNTIF($G83:G83, "=0")=0,AVERAGE(SMALL(($E83:G83),{1,2}))-$F$1)</f>
        <v>19.466666666666669</v>
      </c>
      <c r="Q83" s="138">
        <f>_xlfn.IFS(COUNTIF($G83:H83, "&gt;1")&gt;6,AVERAGE(SMALL(($G83:H83),{1,2,3,4,5}))-$F$1,COUNTIF($G83:H83, "&gt;1")&gt;5,AVERAGE(SMALL(($G83:H83),{1,2,3,4}))-$F$1,COUNTIF($G83:H83, "&gt;1")&gt;3,AVERAGE(SMALL(($F83:H83),{1,2,3,4}))-$F$1,COUNTIF($G83:H83, "&gt;1")&gt;1,AVERAGE(SMALL(($E83:H83),{1,2,3,4}))-$F$1,COUNTIF($G83:H83, "&gt;0")=1,AVERAGE(SMALL(($E83:H83),{1,2,3}))-$F$1,COUNTIF($G83:H83, "=0")=0,AVERAGE(SMALL(($E83:H83),{1,2}))-$F$1)</f>
        <v>19.466666666666669</v>
      </c>
      <c r="R83" s="138">
        <f>_xlfn.IFS(COUNTIF($G83:I83, "&gt;1")&gt;6,AVERAGE(SMALL(($G83:I83),{1,2,3,4,5}))-$F$1,COUNTIF($G83:I83, "&gt;1")&gt;5,AVERAGE(SMALL(($G83:I83),{1,2,3,4}))-$F$1,COUNTIF($G83:I83, "&gt;1")&gt;3,AVERAGE(SMALL(($F83:I83),{1,2,3,4}))-$F$1,COUNTIF($G83:I83, "&gt;1")&gt;1,AVERAGE(SMALL(($E83:I83),{1,2,3,4}))-$F$1,COUNTIF($G83:I83, "&gt;0")=1,AVERAGE(SMALL(($E83:I83),{1,2,3}))-$F$1,COUNTIF($G83:I83, "=0")=0,AVERAGE(SMALL(($E83:I83),{1,2}))-$F$1)</f>
        <v>19.466666666666669</v>
      </c>
      <c r="S83" s="138">
        <f>_xlfn.IFS(COUNTIF($G83:J83, "&gt;1")&gt;6,AVERAGE(SMALL(($G83:J83),{1,2,3,4,5}))-$F$1,COUNTIF($G83:J83, "&gt;1")&gt;5,AVERAGE(SMALL(($G83:J83),{1,2,3,4}))-$F$1,COUNTIF($G83:J83, "&gt;1")&gt;3,AVERAGE(SMALL(($F83:J83),{1,2,3,4}))-$F$1,COUNTIF($G83:J83, "&gt;1")&gt;1,AVERAGE(SMALL(($E83:J83),{1,2,3,4}))-$F$1,COUNTIF($G83:J83, "&gt;0")=1,AVERAGE(SMALL(($E83:J83),{1,2,3}))-$F$1,COUNTIF($G83:J83, "=0")=0,AVERAGE(SMALL(($E83:J83),{1,2}))-$F$1)</f>
        <v>20</v>
      </c>
      <c r="T83" s="138">
        <f>_xlfn.IFS(COUNTIF($G83:K83, "&gt;1")&gt;6,AVERAGE(SMALL(($G83:K83),{1,2,3,4,5}))-$F$1,COUNTIF($G83:K83, "&gt;1")&gt;5,AVERAGE(SMALL(($G83:K83),{1,2,3,4}))-$F$1,COUNTIF($G83:K83, "&gt;1")&gt;3,AVERAGE(SMALL(($F83:K83),{1,2,3,4}))-$F$1,COUNTIF($G83:K83, "&gt;1")&gt;1,AVERAGE(SMALL(($E83:K83),{1,2,3,4}))-$F$1,COUNTIF($G83:K83, "&gt;0")=1,AVERAGE(SMALL(($E83:K83),{1,2,3}))-$F$1,COUNTIF($G83:K83, "=0")=0,AVERAGE(SMALL(($E83:K83),{1,2}))-$F$1)</f>
        <v>20</v>
      </c>
      <c r="U83" s="138">
        <f>_xlfn.IFS(COUNTIF($G83:L83, "&gt;1")&gt;6,AVERAGE(SMALL(($G83:L83),{1,2,3,4,5}))-$F$1,COUNTIF($G83:L83, "&gt;1")&gt;5,AVERAGE(SMALL(($G83:L83),{1,2,3,4}))-$F$1,COUNTIF($G83:L83, "&gt;1")&gt;3,AVERAGE(SMALL(($F83:L83),{1,2,3,4}))-$F$1,COUNTIF($G83:L83, "&gt;1")&gt;1,AVERAGE(SMALL(($E83:L83),{1,2,3,4}))-$F$1,COUNTIF($G83:L83, "&gt;0")=1,AVERAGE(SMALL(($E83:L83),{1,2,3}))-$F$1,COUNTIF($G83:L83, "=0")=0,AVERAGE(SMALL(($E83:L83),{1,2}))-$F$1)</f>
        <v>20</v>
      </c>
      <c r="V83" s="138">
        <f>_xlfn.IFS(COUNTIF($G83:M83, "&gt;1")&gt;6,AVERAGE(SMALL(($G83:M83),{1,2,3,4,5}))-$F$1,COUNTIF($G83:M83, "&gt;1")&gt;5,AVERAGE(SMALL(($G83:M83),{1,2,3,4}))-$F$1,COUNTIF($G83:M83, "&gt;1")&gt;3,AVERAGE(SMALL(($F83:M83),{1,2,3,4}))-$F$1,COUNTIF($G83:M83, "&gt;1")&gt;1,AVERAGE(SMALL(($E83:M83),{1,2,3,4}))-$F$1,COUNTIF($G83:M83, "&gt;0")=1,AVERAGE(SMALL(($E83:M83),{1,2,3}))-$F$1,COUNTIF($G83:M83, "=0")=0,AVERAGE(SMALL(($E83:M83),{1,2}))-$F$1)</f>
        <v>16.75</v>
      </c>
      <c r="W83" s="138">
        <f>_xlfn.IFS(COUNTIF($G83:N83, "&gt;1")&gt;6,AVERAGE(SMALL(($G83:N83),{1,2,3,4,5}))-$F$1,COUNTIF($G83:N83, "&gt;1")&gt;5,AVERAGE(SMALL(($G83:N83),{1,2,3,4}))-$F$1,COUNTIF($G83:N83, "&gt;1")&gt;3,AVERAGE(SMALL(($F83:N83),{1,2,3,4}))-$F$1,COUNTIF($G83:N83, "&gt;1")&gt;1,AVERAGE(SMALL(($E83:N83),{1,2,3,4}))-$F$1,COUNTIF($G83:N83, "&gt;0")=1,AVERAGE(SMALL(($E83:N83),{1,2,3}))-$F$1,COUNTIF($G83:N83, "=0")=0,AVERAGE(SMALL(($E83:N83),{1,2}))-$F$1)</f>
        <v>16.75</v>
      </c>
      <c r="X83" s="139">
        <f t="shared" si="10"/>
        <v>3</v>
      </c>
      <c r="Y83" s="140">
        <v>2</v>
      </c>
    </row>
    <row r="84" spans="1:25" ht="15.75" x14ac:dyDescent="0.25">
      <c r="A84" s="38" t="s">
        <v>100</v>
      </c>
      <c r="B84" s="135" t="str">
        <f>INDEX('[1]2025 Sign Ups'!$C$2:$C$103,MATCH(A84,'[1]2025 Sign Ups'!$B$2:$B$103,0))</f>
        <v>Y</v>
      </c>
      <c r="C84" s="135">
        <f>VLOOKUP($A84,'[1]2025 Sign Ups'!$B$2:$F$127,4,FALSE)</f>
        <v>5</v>
      </c>
      <c r="D84" s="135" t="str">
        <f>VLOOKUP($A84,'[1]2025 Sign Ups'!$B$2:$G$127,5,FALSE)</f>
        <v>S</v>
      </c>
      <c r="E84" s="136">
        <f t="shared" si="11"/>
        <v>42</v>
      </c>
      <c r="F84" s="136">
        <f t="shared" si="9"/>
        <v>42</v>
      </c>
      <c r="G84" s="136">
        <v>47</v>
      </c>
      <c r="H84" s="136">
        <v>46</v>
      </c>
      <c r="I84" s="136">
        <v>46</v>
      </c>
      <c r="J84" s="136">
        <v>42</v>
      </c>
      <c r="K84" s="136">
        <v>45</v>
      </c>
      <c r="L84" s="136">
        <v>44</v>
      </c>
      <c r="M84" s="136">
        <v>41</v>
      </c>
      <c r="N84" s="136">
        <v>38</v>
      </c>
      <c r="O84" s="136">
        <f>VLOOKUP($A84,'[1]2025 Sign Ups'!$B$2:$K$104,3,FALSE)</f>
        <v>6.6000000000000014</v>
      </c>
      <c r="P84" s="138">
        <f>_xlfn.IFS(COUNTIF($G84:G84, "&gt;6")&gt;6,AVERAGE(SMALL(($G84:G84),{1,2,3,4,5}))-$F$1,COUNTIF($G84:G84, "&gt;5")&gt;3,AVERAGE(SMALL(($G84:G84),{1,2,3,4}))-$F$1,COUNTIF($G84:G84, "&gt;3")&gt;3,AVERAGE(SMALL(($F84:G84),{1,2,3,4}))-$F$1,COUNTIF($G84:G84, "&gt;1")&gt;1,AVERAGE(SMALL(($E84:G84),{1,2,3,4}))-$F$1,COUNTIF($G84:G84, "&gt;0")=1,AVERAGE(SMALL(($E84:G84),{1,2,3}))-$F$1,COUNTIF($G84:G84, "=0")=0,AVERAGE(SMALL(($E84:G84),{1,2}))-$F$1)</f>
        <v>8.2666666666666657</v>
      </c>
      <c r="Q84" s="138">
        <f>_xlfn.IFS(COUNTIF($G84:H84, "&gt;1")&gt;6,AVERAGE(SMALL(($G84:H84),{1,2,3,4,5}))-$F$1,COUNTIF($G84:H84, "&gt;1")&gt;5,AVERAGE(SMALL(($G84:H84),{1,2,3,4}))-$F$1,COUNTIF($G84:H84, "&gt;1")&gt;3,AVERAGE(SMALL(($F84:H84),{1,2,3,4}))-$F$1,COUNTIF($G84:H84, "&gt;1")&gt;1,AVERAGE(SMALL(($E84:H84),{1,2,3,4}))-$F$1,COUNTIF($G84:H84, "&gt;0")=1,AVERAGE(SMALL(($E84:H84),{1,2,3}))-$F$1,COUNTIF($G84:H84, "=0")=0,AVERAGE(SMALL(($E84:H84),{1,2}))-$F$1)</f>
        <v>8.8500000000000014</v>
      </c>
      <c r="R84" s="138">
        <f>_xlfn.IFS(COUNTIF($G84:I84, "&gt;1")&gt;6,AVERAGE(SMALL(($G84:I84),{1,2,3,4,5}))-$F$1,COUNTIF($G84:I84, "&gt;1")&gt;5,AVERAGE(SMALL(($G84:I84),{1,2,3,4}))-$F$1,COUNTIF($G84:I84, "&gt;1")&gt;3,AVERAGE(SMALL(($F84:I84),{1,2,3,4}))-$F$1,COUNTIF($G84:I84, "&gt;1")&gt;1,AVERAGE(SMALL(($E84:I84),{1,2,3,4}))-$F$1,COUNTIF($G84:I84, "&gt;0")=1,AVERAGE(SMALL(($E84:I84),{1,2,3}))-$F$1,COUNTIF($G84:I84, "=0")=0,AVERAGE(SMALL(($E84:I84),{1,2}))-$F$1)</f>
        <v>8.6000000000000014</v>
      </c>
      <c r="S84" s="138">
        <f>_xlfn.IFS(COUNTIF($G84:J84, "&gt;1")&gt;6,AVERAGE(SMALL(($G84:J84),{1,2,3,4,5}))-$F$1,COUNTIF($G84:J84, "&gt;1")&gt;5,AVERAGE(SMALL(($G84:J84),{1,2,3,4}))-$F$1,COUNTIF($G84:J84, "&gt;1")&gt;3,AVERAGE(SMALL(($F84:J84),{1,2,3,4}))-$F$1,COUNTIF($G84:J84, "&gt;1")&gt;1,AVERAGE(SMALL(($E84:J84),{1,2,3,4}))-$F$1,COUNTIF($G84:J84, "&gt;0")=1,AVERAGE(SMALL(($E84:J84),{1,2,3}))-$F$1,COUNTIF($G84:J84, "=0")=0,AVERAGE(SMALL(($E84:J84),{1,2}))-$F$1)</f>
        <v>8.6000000000000014</v>
      </c>
      <c r="T84" s="138">
        <f>_xlfn.IFS(COUNTIF($G84:K84, "&gt;1")&gt;6,AVERAGE(SMALL(($G84:K84),{1,2,3,4,5}))-$F$1,COUNTIF($G84:K84, "&gt;1")&gt;5,AVERAGE(SMALL(($G84:K84),{1,2,3,4}))-$F$1,COUNTIF($G84:K84, "&gt;1")&gt;3,AVERAGE(SMALL(($F84:K84),{1,2,3,4}))-$F$1,COUNTIF($G84:K84, "&gt;1")&gt;1,AVERAGE(SMALL(($E84:K84),{1,2,3,4}))-$F$1,COUNTIF($G84:K84, "&gt;0")=1,AVERAGE(SMALL(($E84:K84),{1,2,3}))-$F$1,COUNTIF($G84:K84, "=0")=0,AVERAGE(SMALL(($E84:K84),{1,2}))-$F$1)</f>
        <v>8.3500000000000014</v>
      </c>
      <c r="U84" s="138">
        <f>_xlfn.IFS(COUNTIF($G84:L84, "&gt;1")&gt;6,AVERAGE(SMALL(($G84:L84),{1,2,3,4,5}))-$F$1,COUNTIF($G84:L84, "&gt;1")&gt;5,AVERAGE(SMALL(($G84:L84),{1,2,3,4}))-$F$1,COUNTIF($G84:L84, "&gt;1")&gt;3,AVERAGE(SMALL(($F84:L84),{1,2,3,4}))-$F$1,COUNTIF($G84:L84, "&gt;1")&gt;1,AVERAGE(SMALL(($E84:L84),{1,2,3,4}))-$F$1,COUNTIF($G84:L84, "&gt;0")=1,AVERAGE(SMALL(($E84:L84),{1,2,3}))-$F$1,COUNTIF($G84:L84, "=0")=0,AVERAGE(SMALL(($E84:L84),{1,2}))-$F$1)</f>
        <v>8.8500000000000014</v>
      </c>
      <c r="V84" s="138">
        <f>_xlfn.IFS(COUNTIF($G84:M84, "&gt;1")&gt;6,AVERAGE(SMALL(($G84:M84),{1,2,3,4,5}))-$F$1,COUNTIF($G84:M84, "&gt;1")&gt;5,AVERAGE(SMALL(($G84:M84),{1,2,3,4}))-$F$1,COUNTIF($G84:M84, "&gt;1")&gt;3,AVERAGE(SMALL(($F84:M84),{1,2,3,4}))-$F$1,COUNTIF($G84:M84, "&gt;1")&gt;1,AVERAGE(SMALL(($E84:M84),{1,2,3,4}))-$F$1,COUNTIF($G84:M84, "&gt;0")=1,AVERAGE(SMALL(($E84:M84),{1,2,3}))-$F$1,COUNTIF($G84:M84, "=0")=0,AVERAGE(SMALL(($E84:M84),{1,2}))-$F$1)</f>
        <v>8.2000000000000028</v>
      </c>
      <c r="W84" s="138">
        <f>_xlfn.IFS(COUNTIF($G84:N84, "&gt;1")&gt;6,AVERAGE(SMALL(($G84:N84),{1,2,3,4,5}))-$F$1,COUNTIF($G84:N84, "&gt;1")&gt;5,AVERAGE(SMALL(($G84:N84),{1,2,3,4}))-$F$1,COUNTIF($G84:N84, "&gt;1")&gt;3,AVERAGE(SMALL(($F84:N84),{1,2,3,4}))-$F$1,COUNTIF($G84:N84, "&gt;1")&gt;1,AVERAGE(SMALL(($E84:N84),{1,2,3,4}))-$F$1,COUNTIF($G84:N84, "&gt;0")=1,AVERAGE(SMALL(($E84:N84),{1,2,3}))-$F$1,COUNTIF($G84:N84, "=0")=0,AVERAGE(SMALL(($E84:N84),{1,2}))-$F$1)</f>
        <v>6.6000000000000014</v>
      </c>
      <c r="X84" s="139">
        <f t="shared" si="10"/>
        <v>8</v>
      </c>
      <c r="Y84" s="140">
        <v>2</v>
      </c>
    </row>
    <row r="85" spans="1:25" ht="15.75" x14ac:dyDescent="0.25">
      <c r="A85" s="38" t="s">
        <v>35</v>
      </c>
      <c r="B85" s="135" t="str">
        <f>INDEX('[1]2025 Sign Ups'!$C$2:$C$103,MATCH(A85,'[1]2025 Sign Ups'!$B$2:$B$103,0))</f>
        <v>Y</v>
      </c>
      <c r="C85" s="135">
        <f>VLOOKUP($A85,'[1]2025 Sign Ups'!$B$2:$F$127,4,FALSE)</f>
        <v>10</v>
      </c>
      <c r="D85" s="135" t="str">
        <f>VLOOKUP($A85,'[1]2025 Sign Ups'!$B$2:$G$127,5,FALSE)</f>
        <v>R</v>
      </c>
      <c r="E85" s="136">
        <f t="shared" si="11"/>
        <v>46.4</v>
      </c>
      <c r="F85" s="136">
        <f t="shared" si="9"/>
        <v>46.4</v>
      </c>
      <c r="G85" s="137">
        <v>41</v>
      </c>
      <c r="H85" s="137">
        <v>49</v>
      </c>
      <c r="I85" s="137" t="s">
        <v>238</v>
      </c>
      <c r="J85" s="137" t="s">
        <v>238</v>
      </c>
      <c r="K85" s="137" t="s">
        <v>238</v>
      </c>
      <c r="L85" s="137" t="s">
        <v>238</v>
      </c>
      <c r="M85" s="137" t="s">
        <v>238</v>
      </c>
      <c r="N85" s="137">
        <v>43</v>
      </c>
      <c r="O85" s="136">
        <f>VLOOKUP($A85,'[1]2025 Sign Ups'!$B$2:$K$104,3,FALSE)</f>
        <v>11</v>
      </c>
      <c r="P85" s="138">
        <f>_xlfn.IFS(COUNTIF($G85:G85, "&gt;6")&gt;6,AVERAGE(SMALL(($G85:G85),{1,2,3,4,5}))-$F$1,COUNTIF($G85:G85, "&gt;5")&gt;3,AVERAGE(SMALL(($G85:G85),{1,2,3,4}))-$F$1,COUNTIF($G85:G85, "&gt;3")&gt;3,AVERAGE(SMALL(($F85:G85),{1,2,3,4}))-$F$1,COUNTIF($G85:G85, "&gt;1")&gt;1,AVERAGE(SMALL(($E85:G85),{1,2,3,4}))-$F$1,COUNTIF($G85:G85, "&gt;0")=1,AVERAGE(SMALL(($E85:G85),{1,2,3}))-$F$1,COUNTIF($G85:G85, "=0")=0,AVERAGE(SMALL(($E85:G85),{1,2}))-$F$1)</f>
        <v>9.2000000000000028</v>
      </c>
      <c r="Q85" s="138">
        <f>_xlfn.IFS(COUNTIF($G85:H85, "&gt;1")&gt;6,AVERAGE(SMALL(($G85:H85),{1,2,3,4,5}))-$F$1,COUNTIF($G85:H85, "&gt;1")&gt;5,AVERAGE(SMALL(($G85:H85),{1,2,3,4}))-$F$1,COUNTIF($G85:H85, "&gt;1")&gt;3,AVERAGE(SMALL(($F85:H85),{1,2,3,4}))-$F$1,COUNTIF($G85:H85, "&gt;1")&gt;1,AVERAGE(SMALL(($E85:H85),{1,2,3,4}))-$F$1,COUNTIF($G85:H85, "&gt;0")=1,AVERAGE(SMALL(($E85:H85),{1,2,3}))-$F$1,COUNTIF($G85:H85, "=0")=0,AVERAGE(SMALL(($E85:H85),{1,2}))-$F$1)</f>
        <v>10.300000000000004</v>
      </c>
      <c r="R85" s="138">
        <f>_xlfn.IFS(COUNTIF($G85:I85, "&gt;1")&gt;6,AVERAGE(SMALL(($G85:I85),{1,2,3,4,5}))-$F$1,COUNTIF($G85:I85, "&gt;1")&gt;5,AVERAGE(SMALL(($G85:I85),{1,2,3,4}))-$F$1,COUNTIF($G85:I85, "&gt;1")&gt;3,AVERAGE(SMALL(($F85:I85),{1,2,3,4}))-$F$1,COUNTIF($G85:I85, "&gt;1")&gt;1,AVERAGE(SMALL(($E85:I85),{1,2,3,4}))-$F$1,COUNTIF($G85:I85, "&gt;0")=1,AVERAGE(SMALL(($E85:I85),{1,2,3}))-$F$1,COUNTIF($G85:I85, "=0")=0,AVERAGE(SMALL(($E85:I85),{1,2}))-$F$1)</f>
        <v>10.300000000000004</v>
      </c>
      <c r="S85" s="138">
        <f>_xlfn.IFS(COUNTIF($G85:J85, "&gt;1")&gt;6,AVERAGE(SMALL(($G85:J85),{1,2,3,4,5}))-$F$1,COUNTIF($G85:J85, "&gt;1")&gt;5,AVERAGE(SMALL(($G85:J85),{1,2,3,4}))-$F$1,COUNTIF($G85:J85, "&gt;1")&gt;3,AVERAGE(SMALL(($F85:J85),{1,2,3,4}))-$F$1,COUNTIF($G85:J85, "&gt;1")&gt;1,AVERAGE(SMALL(($E85:J85),{1,2,3,4}))-$F$1,COUNTIF($G85:J85, "&gt;0")=1,AVERAGE(SMALL(($E85:J85),{1,2,3}))-$F$1,COUNTIF($G85:J85, "=0")=0,AVERAGE(SMALL(($E85:J85),{1,2}))-$F$1)</f>
        <v>10.300000000000004</v>
      </c>
      <c r="T85" s="138">
        <f>_xlfn.IFS(COUNTIF($G85:K85, "&gt;1")&gt;6,AVERAGE(SMALL(($G85:K85),{1,2,3,4,5}))-$F$1,COUNTIF($G85:K85, "&gt;1")&gt;5,AVERAGE(SMALL(($G85:K85),{1,2,3,4}))-$F$1,COUNTIF($G85:K85, "&gt;1")&gt;3,AVERAGE(SMALL(($F85:K85),{1,2,3,4}))-$F$1,COUNTIF($G85:K85, "&gt;1")&gt;1,AVERAGE(SMALL(($E85:K85),{1,2,3,4}))-$F$1,COUNTIF($G85:K85, "&gt;0")=1,AVERAGE(SMALL(($E85:K85),{1,2,3}))-$F$1,COUNTIF($G85:K85, "=0")=0,AVERAGE(SMALL(($E85:K85),{1,2}))-$F$1)</f>
        <v>10.300000000000004</v>
      </c>
      <c r="U85" s="138">
        <f>_xlfn.IFS(COUNTIF($G85:L85, "&gt;1")&gt;6,AVERAGE(SMALL(($G85:L85),{1,2,3,4,5}))-$F$1,COUNTIF($G85:L85, "&gt;1")&gt;5,AVERAGE(SMALL(($G85:L85),{1,2,3,4}))-$F$1,COUNTIF($G85:L85, "&gt;1")&gt;3,AVERAGE(SMALL(($F85:L85),{1,2,3,4}))-$F$1,COUNTIF($G85:L85, "&gt;1")&gt;1,AVERAGE(SMALL(($E85:L85),{1,2,3,4}))-$F$1,COUNTIF($G85:L85, "&gt;0")=1,AVERAGE(SMALL(($E85:L85),{1,2,3}))-$F$1,COUNTIF($G85:L85, "=0")=0,AVERAGE(SMALL(($E85:L85),{1,2}))-$F$1)</f>
        <v>10.300000000000004</v>
      </c>
      <c r="V85" s="138">
        <f>_xlfn.IFS(COUNTIF($G85:M85, "&gt;1")&gt;6,AVERAGE(SMALL(($G85:M85),{1,2,3,4,5}))-$F$1,COUNTIF($G85:M85, "&gt;1")&gt;5,AVERAGE(SMALL(($G85:M85),{1,2,3,4}))-$F$1,COUNTIF($G85:M85, "&gt;1")&gt;3,AVERAGE(SMALL(($F85:M85),{1,2,3,4}))-$F$1,COUNTIF($G85:M85, "&gt;1")&gt;1,AVERAGE(SMALL(($E85:M85),{1,2,3,4}))-$F$1,COUNTIF($G85:M85, "&gt;0")=1,AVERAGE(SMALL(($E85:M85),{1,2,3}))-$F$1,COUNTIF($G85:M85, "=0")=0,AVERAGE(SMALL(($E85:M85),{1,2}))-$F$1)</f>
        <v>10.300000000000004</v>
      </c>
      <c r="W85" s="138">
        <f>_xlfn.IFS(COUNTIF($G85:N85, "&gt;1")&gt;6,AVERAGE(SMALL(($G85:N85),{1,2,3,4,5}))-$F$1,COUNTIF($G85:N85, "&gt;1")&gt;5,AVERAGE(SMALL(($G85:N85),{1,2,3,4}))-$F$1,COUNTIF($G85:N85, "&gt;1")&gt;3,AVERAGE(SMALL(($F85:N85),{1,2,3,4}))-$F$1,COUNTIF($G85:N85, "&gt;1")&gt;1,AVERAGE(SMALL(($E85:N85),{1,2,3,4}))-$F$1,COUNTIF($G85:N85, "&gt;0")=1,AVERAGE(SMALL(($E85:N85),{1,2,3}))-$F$1,COUNTIF($G85:N85, "=0")=0,AVERAGE(SMALL(($E85:N85),{1,2}))-$F$1)</f>
        <v>8.8000000000000043</v>
      </c>
      <c r="X85" s="139">
        <f t="shared" si="10"/>
        <v>3</v>
      </c>
      <c r="Y85" s="140">
        <v>2</v>
      </c>
    </row>
    <row r="86" spans="1:25" ht="15.75" x14ac:dyDescent="0.25">
      <c r="A86" s="38" t="s">
        <v>125</v>
      </c>
      <c r="B86" s="135" t="str">
        <f>INDEX('[1]2025 Sign Ups'!$C$2:$C$103,MATCH(A86,'[1]2025 Sign Ups'!$B$2:$B$103,0))</f>
        <v>Y</v>
      </c>
      <c r="C86" s="135">
        <f>VLOOKUP($A86,'[1]2025 Sign Ups'!$B$2:$F$127,4,FALSE)</f>
        <v>2</v>
      </c>
      <c r="D86" s="135" t="str">
        <f>VLOOKUP($A86,'[1]2025 Sign Ups'!$B$2:$G$127,5,FALSE)</f>
        <v>R</v>
      </c>
      <c r="E86" s="136">
        <f t="shared" si="11"/>
        <v>49</v>
      </c>
      <c r="F86" s="136">
        <f t="shared" si="9"/>
        <v>49</v>
      </c>
      <c r="G86" s="137" t="s">
        <v>238</v>
      </c>
      <c r="H86" s="137">
        <v>46</v>
      </c>
      <c r="I86" s="137" t="s">
        <v>238</v>
      </c>
      <c r="J86" s="137">
        <v>46</v>
      </c>
      <c r="K86" s="137">
        <v>49</v>
      </c>
      <c r="L86" s="137" t="s">
        <v>238</v>
      </c>
      <c r="M86" s="137" t="s">
        <v>238</v>
      </c>
      <c r="N86" s="137">
        <v>43</v>
      </c>
      <c r="O86" s="136">
        <f>VLOOKUP($A86,'[1]2025 Sign Ups'!$B$2:$K$104,3,FALSE)</f>
        <v>13.600000000000001</v>
      </c>
      <c r="P86" s="138">
        <f>_xlfn.IFS(COUNTIF($G86:G86, "&gt;1")&gt;6,AVERAGE(SMALL(($G86:G86),{1,2,3,4,5}))-$F$1,COUNTIF($G86:G86, "&gt;1")&gt;5,AVERAGE(SMALL(($G86:G86),{1,2,3,4}))-$F$1,COUNTIF($G86:G86, "&gt;1")&gt;3,AVERAGE(SMALL(($F86:G86),{1,2,3,4}))-$F$1,COUNTIF($G86:G86, "&gt;1")&gt;1,AVERAGE(SMALL(($E86:G86),{1,2,3,4}))-$F$1,COUNTIF($G86:G86, "&gt;0")=1,AVERAGE(SMALL(($E86:G86),{1,2,3}))-$F$1,COUNTIF($G86:G86, "=0")=0,AVERAGE(SMALL(($E86:G86),{1,2}))-$F$1)</f>
        <v>13.600000000000001</v>
      </c>
      <c r="Q86" s="138">
        <f>_xlfn.IFS(COUNTIF($G86:H86, "&gt;1")&gt;6,AVERAGE(SMALL(($G86:H86),{1,2,3,4,5}))-$F$1,COUNTIF($G86:H86, "&gt;1")&gt;5,AVERAGE(SMALL(($G86:H86),{1,2,3,4}))-$F$1,COUNTIF($G86:H86, "&gt;1")&gt;3,AVERAGE(SMALL(($F86:H86),{1,2,3,4}))-$F$1,COUNTIF($G86:H86, "&gt;1")&gt;1,AVERAGE(SMALL(($E86:H86),{1,2,3,4}))-$F$1,COUNTIF($G86:H86, "&gt;0")=1,AVERAGE(SMALL(($E86:H86),{1,2,3}))-$F$1,COUNTIF($G86:H86, "=0")=0,AVERAGE(SMALL(($E86:H86),{1,2}))-$F$1)</f>
        <v>12.600000000000001</v>
      </c>
      <c r="R86" s="138">
        <f>_xlfn.IFS(COUNTIF($G86:I86, "&gt;1")&gt;6,AVERAGE(SMALL(($G86:I86),{1,2,3,4,5}))-$F$1,COUNTIF($G86:I86, "&gt;1")&gt;5,AVERAGE(SMALL(($G86:I86),{1,2,3,4}))-$F$1,COUNTIF($G86:I86, "&gt;1")&gt;3,AVERAGE(SMALL(($F86:I86),{1,2,3,4}))-$F$1,COUNTIF($G86:I86, "&gt;1")&gt;1,AVERAGE(SMALL(($E86:I86),{1,2,3,4}))-$F$1,COUNTIF($G86:I86, "&gt;0")=1,AVERAGE(SMALL(($E86:I86),{1,2,3}))-$F$1,COUNTIF($G86:I86, "=0")=0,AVERAGE(SMALL(($E86:I86),{1,2}))-$F$1)</f>
        <v>12.600000000000001</v>
      </c>
      <c r="S86" s="138">
        <f>_xlfn.IFS(COUNTIF($G86:J86, "&gt;1")&gt;6,AVERAGE(SMALL(($G86:J86),{1,2,3,4,5}))-$F$1,COUNTIF($G86:J86, "&gt;1")&gt;5,AVERAGE(SMALL(($G86:J86),{1,2,3,4}))-$F$1,COUNTIF($G86:J86, "&gt;1")&gt;3,AVERAGE(SMALL(($F86:J86),{1,2,3,4}))-$F$1,COUNTIF($G86:J86, "&gt;1")&gt;1,AVERAGE(SMALL(($E86:J86),{1,2,3,4}))-$F$1,COUNTIF($G86:J86, "&gt;0")=1,AVERAGE(SMALL(($E86:J86),{1,2,3}))-$F$1,COUNTIF($G86:J86, "=0")=0,AVERAGE(SMALL(($E86:J86),{1,2}))-$F$1)</f>
        <v>12.100000000000001</v>
      </c>
      <c r="T86" s="138">
        <f>_xlfn.IFS(COUNTIF($G86:K86, "&gt;1")&gt;6,AVERAGE(SMALL(($G86:K86),{1,2,3,4,5}))-$F$1,COUNTIF($G86:K86, "&gt;1")&gt;5,AVERAGE(SMALL(($G86:K86),{1,2,3,4}))-$F$1,COUNTIF($G86:K86, "&gt;1")&gt;3,AVERAGE(SMALL(($F86:K86),{1,2,3,4}))-$F$1,COUNTIF($G86:K86, "&gt;1")&gt;1,AVERAGE(SMALL(($E86:K86),{1,2,3,4}))-$F$1,COUNTIF($G86:K86, "&gt;0")=1,AVERAGE(SMALL(($E86:K86),{1,2,3}))-$F$1,COUNTIF($G86:K86, "=0")=0,AVERAGE(SMALL(($E86:K86),{1,2}))-$F$1)</f>
        <v>12.100000000000001</v>
      </c>
      <c r="U86" s="138">
        <f>_xlfn.IFS(COUNTIF($G86:L86, "&gt;1")&gt;6,AVERAGE(SMALL(($G86:L86),{1,2,3,4,5}))-$F$1,COUNTIF($G86:L86, "&gt;1")&gt;5,AVERAGE(SMALL(($G86:L86),{1,2,3,4}))-$F$1,COUNTIF($G86:L86, "&gt;1")&gt;3,AVERAGE(SMALL(($F86:L86),{1,2,3,4}))-$F$1,COUNTIF($G86:L86, "&gt;1")&gt;1,AVERAGE(SMALL(($E86:L86),{1,2,3,4}))-$F$1,COUNTIF($G86:L86, "&gt;0")=1,AVERAGE(SMALL(($E86:L86),{1,2,3}))-$F$1,COUNTIF($G86:L86, "=0")=0,AVERAGE(SMALL(($E86:L86),{1,2}))-$F$1)</f>
        <v>12.100000000000001</v>
      </c>
      <c r="V86" s="138">
        <f>_xlfn.IFS(COUNTIF($G86:M86, "&gt;1")&gt;6,AVERAGE(SMALL(($G86:M86),{1,2,3,4,5}))-$F$1,COUNTIF($G86:M86, "&gt;1")&gt;5,AVERAGE(SMALL(($G86:M86),{1,2,3,4}))-$F$1,COUNTIF($G86:M86, "&gt;1")&gt;3,AVERAGE(SMALL(($F86:M86),{1,2,3,4}))-$F$1,COUNTIF($G86:M86, "&gt;1")&gt;1,AVERAGE(SMALL(($E86:M86),{1,2,3,4}))-$F$1,COUNTIF($G86:M86, "&gt;0")=1,AVERAGE(SMALL(($E86:M86),{1,2,3}))-$F$1,COUNTIF($G86:M86, "=0")=0,AVERAGE(SMALL(($E86:M86),{1,2}))-$F$1)</f>
        <v>12.100000000000001</v>
      </c>
      <c r="W86" s="138">
        <f>_xlfn.IFS(COUNTIF($G86:N86, "&gt;1")&gt;6,AVERAGE(SMALL(($G86:N86),{1,2,3,4,5}))-$F$1,COUNTIF($G86:N86, "&gt;1")&gt;5,AVERAGE(SMALL(($G86:N86),{1,2,3,4}))-$F$1,COUNTIF($G86:N86, "&gt;1")&gt;3,AVERAGE(SMALL(($F86:N86),{1,2,3,4}))-$F$1,COUNTIF($G86:N86, "&gt;1")&gt;1,AVERAGE(SMALL(($E86:N86),{1,2,3,4}))-$F$1,COUNTIF($G86:N86, "&gt;0")=1,AVERAGE(SMALL(($E86:N86),{1,2,3}))-$F$1,COUNTIF($G86:N86, "=0")=0,AVERAGE(SMALL(($E86:N86),{1,2}))-$F$1)</f>
        <v>10.600000000000001</v>
      </c>
      <c r="X86" s="139">
        <f t="shared" si="10"/>
        <v>4</v>
      </c>
      <c r="Y86" s="140">
        <v>2</v>
      </c>
    </row>
    <row r="87" spans="1:25" ht="15.75" x14ac:dyDescent="0.25">
      <c r="A87" s="38" t="s">
        <v>88</v>
      </c>
      <c r="B87" s="135" t="str">
        <f>INDEX('[1]2025 Sign Ups'!$C$2:$C$103,MATCH(A87,'[1]2025 Sign Ups'!$B$2:$B$103,0))</f>
        <v>Y</v>
      </c>
      <c r="C87" s="135">
        <f>VLOOKUP($A87,'[1]2025 Sign Ups'!$B$2:$F$127,4,FALSE)</f>
        <v>4</v>
      </c>
      <c r="D87" s="135" t="str">
        <f>VLOOKUP($A87,'[1]2025 Sign Ups'!$B$2:$G$127,5,FALSE)</f>
        <v>R</v>
      </c>
      <c r="E87" s="136">
        <f t="shared" si="11"/>
        <v>47.833333333333336</v>
      </c>
      <c r="F87" s="136">
        <f t="shared" si="9"/>
        <v>47.833333333333336</v>
      </c>
      <c r="G87" s="137">
        <v>52</v>
      </c>
      <c r="H87" s="137">
        <v>53</v>
      </c>
      <c r="I87" s="137" t="s">
        <v>238</v>
      </c>
      <c r="J87" s="137">
        <v>55</v>
      </c>
      <c r="K87" s="137">
        <v>50</v>
      </c>
      <c r="L87" s="137">
        <v>59</v>
      </c>
      <c r="M87" s="137" t="s">
        <v>238</v>
      </c>
      <c r="N87" s="137" t="s">
        <v>238</v>
      </c>
      <c r="O87" s="136">
        <f>VLOOKUP($A87,'[1]2025 Sign Ups'!$B$2:$K$104,3,FALSE)</f>
        <v>12.433333333333337</v>
      </c>
      <c r="P87" s="138">
        <f>_xlfn.IFS(COUNTIF($G87:G87, "&gt;6")&gt;6,AVERAGE(SMALL(($G87:G87),{1,2,3,4,5}))-$F$1,COUNTIF($G87:G87, "&gt;5")&gt;3,AVERAGE(SMALL(($G87:G87),{1,2,3,4}))-$F$1,COUNTIF($G87:G87, "&gt;3")&gt;3,AVERAGE(SMALL(($F87:G87),{1,2,3,4}))-$F$1,COUNTIF($G87:G87, "&gt;1")&gt;1,AVERAGE(SMALL(($E87:G87),{1,2,3,4}))-$F$1,COUNTIF($G87:G87, "&gt;0")=1,AVERAGE(SMALL(($E87:G87),{1,2,3}))-$F$1,COUNTIF($G87:G87, "=0")=0,AVERAGE(SMALL(($E87:G87),{1,2}))-$F$1)</f>
        <v>13.82222222222223</v>
      </c>
      <c r="Q87" s="138">
        <f>_xlfn.IFS(COUNTIF($G87:H87, "&gt;1")&gt;6,AVERAGE(SMALL(($G87:H87),{1,2,3,4,5}))-$F$1,COUNTIF($G87:H87, "&gt;1")&gt;5,AVERAGE(SMALL(($G87:H87),{1,2,3,4}))-$F$1,COUNTIF($G87:H87, "&gt;1")&gt;3,AVERAGE(SMALL(($F87:H87),{1,2,3,4}))-$F$1,COUNTIF($G87:H87, "&gt;1")&gt;1,AVERAGE(SMALL(($E87:H87),{1,2,3,4}))-$F$1,COUNTIF($G87:H87, "&gt;0")=1,AVERAGE(SMALL(($E87:H87),{1,2,3}))-$F$1,COUNTIF($G87:H87, "=0")=0,AVERAGE(SMALL(($E87:H87),{1,2}))-$F$1)</f>
        <v>14.766666666666673</v>
      </c>
      <c r="R87" s="138">
        <f>_xlfn.IFS(COUNTIF($G87:I87, "&gt;1")&gt;6,AVERAGE(SMALL(($G87:I87),{1,2,3,4,5}))-$F$1,COUNTIF($G87:I87, "&gt;1")&gt;5,AVERAGE(SMALL(($G87:I87),{1,2,3,4}))-$F$1,COUNTIF($G87:I87, "&gt;1")&gt;3,AVERAGE(SMALL(($F87:I87),{1,2,3,4}))-$F$1,COUNTIF($G87:I87, "&gt;1")&gt;1,AVERAGE(SMALL(($E87:I87),{1,2,3,4}))-$F$1,COUNTIF($G87:I87, "&gt;0")=1,AVERAGE(SMALL(($E87:I87),{1,2,3}))-$F$1,COUNTIF($G87:I87, "=0")=0,AVERAGE(SMALL(($E87:I87),{1,2}))-$F$1)</f>
        <v>14.766666666666673</v>
      </c>
      <c r="S87" s="138">
        <f>_xlfn.IFS(COUNTIF($G87:J87, "&gt;1")&gt;6,AVERAGE(SMALL(($G87:J87),{1,2,3,4,5}))-$F$1,COUNTIF($G87:J87, "&gt;1")&gt;5,AVERAGE(SMALL(($G87:J87),{1,2,3,4}))-$F$1,COUNTIF($G87:J87, "&gt;1")&gt;3,AVERAGE(SMALL(($F87:J87),{1,2,3,4}))-$F$1,COUNTIF($G87:J87, "&gt;1")&gt;1,AVERAGE(SMALL(($E87:J87),{1,2,3,4}))-$F$1,COUNTIF($G87:J87, "&gt;0")=1,AVERAGE(SMALL(($E87:J87),{1,2,3}))-$F$1,COUNTIF($G87:J87, "=0")=0,AVERAGE(SMALL(($E87:J87),{1,2}))-$F$1)</f>
        <v>14.766666666666673</v>
      </c>
      <c r="T87" s="138">
        <f>_xlfn.IFS(COUNTIF($G87:K87, "&gt;1")&gt;6,AVERAGE(SMALL(($G87:K87),{1,2,3,4,5}))-$F$1,COUNTIF($G87:K87, "&gt;1")&gt;5,AVERAGE(SMALL(($G87:K87),{1,2,3,4}))-$F$1,COUNTIF($G87:K87, "&gt;1")&gt;3,AVERAGE(SMALL(($F87:K87),{1,2,3,4}))-$F$1,COUNTIF($G87:K87, "&gt;1")&gt;1,AVERAGE(SMALL(($E87:K87),{1,2,3,4}))-$F$1,COUNTIF($G87:K87, "&gt;0")=1,AVERAGE(SMALL(($E87:K87),{1,2,3}))-$F$1,COUNTIF($G87:K87, "=0")=0,AVERAGE(SMALL(($E87:K87),{1,2}))-$F$1)</f>
        <v>15.308333333333337</v>
      </c>
      <c r="U87" s="138">
        <f>_xlfn.IFS(COUNTIF($G87:L87, "&gt;1")&gt;6,AVERAGE(SMALL(($G87:L87),{1,2,3,4,5}))-$F$1,COUNTIF($G87:L87, "&gt;1")&gt;5,AVERAGE(SMALL(($G87:L87),{1,2,3,4}))-$F$1,COUNTIF($G87:L87, "&gt;1")&gt;3,AVERAGE(SMALL(($F87:L87),{1,2,3,4}))-$F$1,COUNTIF($G87:L87, "&gt;1")&gt;1,AVERAGE(SMALL(($E87:L87),{1,2,3,4}))-$F$1,COUNTIF($G87:L87, "&gt;0")=1,AVERAGE(SMALL(($E87:L87),{1,2,3}))-$F$1,COUNTIF($G87:L87, "=0")=0,AVERAGE(SMALL(($E87:L87),{1,2}))-$F$1)</f>
        <v>15.308333333333337</v>
      </c>
      <c r="V87" s="138">
        <f>_xlfn.IFS(COUNTIF($G87:M87, "&gt;1")&gt;6,AVERAGE(SMALL(($G87:M87),{1,2,3,4,5}))-$F$1,COUNTIF($G87:M87, "&gt;1")&gt;5,AVERAGE(SMALL(($G87:M87),{1,2,3,4}))-$F$1,COUNTIF($G87:M87, "&gt;1")&gt;3,AVERAGE(SMALL(($F87:M87),{1,2,3,4}))-$F$1,COUNTIF($G87:M87, "&gt;1")&gt;1,AVERAGE(SMALL(($E87:M87),{1,2,3,4}))-$F$1,COUNTIF($G87:M87, "&gt;0")=1,AVERAGE(SMALL(($E87:M87),{1,2,3}))-$F$1,COUNTIF($G87:M87, "=0")=0,AVERAGE(SMALL(($E87:M87),{1,2}))-$F$1)</f>
        <v>15.308333333333337</v>
      </c>
      <c r="W87" s="138">
        <f>_xlfn.IFS(COUNTIF($G87:N87, "&gt;1")&gt;6,AVERAGE(SMALL(($G87:N87),{1,2,3,4,5}))-$F$1,COUNTIF($G87:N87, "&gt;1")&gt;5,AVERAGE(SMALL(($G87:N87),{1,2,3,4}))-$F$1,COUNTIF($G87:N87, "&gt;1")&gt;3,AVERAGE(SMALL(($F87:N87),{1,2,3,4}))-$F$1,COUNTIF($G87:N87, "&gt;1")&gt;1,AVERAGE(SMALL(($E87:N87),{1,2,3,4}))-$F$1,COUNTIF($G87:N87, "&gt;0")=1,AVERAGE(SMALL(($E87:N87),{1,2,3}))-$F$1,COUNTIF($G87:N87, "=0")=0,AVERAGE(SMALL(($E87:N87),{1,2}))-$F$1)</f>
        <v>15.308333333333337</v>
      </c>
      <c r="X87" s="139">
        <f t="shared" si="10"/>
        <v>5</v>
      </c>
      <c r="Y87" s="140">
        <v>2</v>
      </c>
    </row>
    <row r="88" spans="1:25" ht="15.75" x14ac:dyDescent="0.25">
      <c r="A88" s="38" t="s">
        <v>135</v>
      </c>
      <c r="B88" s="135" t="str">
        <f>INDEX('[1]2025 Sign Ups'!$C$2:$C$103,MATCH(A88,'[1]2025 Sign Ups'!$B$2:$B$103,0))</f>
        <v>Y</v>
      </c>
      <c r="C88" s="135">
        <f>VLOOKUP($A88,'[1]2025 Sign Ups'!$B$2:$F$127,4,FALSE)</f>
        <v>2</v>
      </c>
      <c r="D88" s="135" t="str">
        <f>VLOOKUP($A88,'[1]2025 Sign Ups'!$B$2:$G$127,5,FALSE)</f>
        <v>R</v>
      </c>
      <c r="E88" s="136">
        <f t="shared" si="11"/>
        <v>44.8</v>
      </c>
      <c r="F88" s="136">
        <f t="shared" si="9"/>
        <v>44.8</v>
      </c>
      <c r="G88" s="136" t="s">
        <v>238</v>
      </c>
      <c r="H88" s="136">
        <v>48</v>
      </c>
      <c r="I88" s="136">
        <v>50</v>
      </c>
      <c r="J88" s="136">
        <v>44</v>
      </c>
      <c r="K88" s="136">
        <v>47</v>
      </c>
      <c r="L88" s="136" t="s">
        <v>238</v>
      </c>
      <c r="M88" s="136">
        <v>46</v>
      </c>
      <c r="N88" s="136" t="s">
        <v>238</v>
      </c>
      <c r="O88" s="136">
        <f>VLOOKUP($A88,'[1]2025 Sign Ups'!$B$2:$K$104,3,FALSE)</f>
        <v>9.3999999999999986</v>
      </c>
      <c r="P88" s="138">
        <f>_xlfn.IFS(COUNTIF($G88:G88, "&gt;1")&gt;6,AVERAGE(SMALL(($G88:G88),{1,2,3,4,5}))-$F$1,COUNTIF($G88:G88, "&gt;1")&gt;5,AVERAGE(SMALL(($G88:G88),{1,2,3,4}))-$F$1,COUNTIF($G88:G88, "&gt;1")&gt;3,AVERAGE(SMALL(($F88:G88),{1,2,3,4}))-$F$1,COUNTIF($G88:G88, "&gt;1")&gt;1,AVERAGE(SMALL(($E88:G88),{1,2,3,4}))-$F$1,COUNTIF($G88:G88, "&gt;0")=1,AVERAGE(SMALL(($E88:G88),{1,2,3}))-$F$1,COUNTIF($G88:G88, "=0")=0,AVERAGE(SMALL(($E88:G88),{1,2}))-$F$1)</f>
        <v>9.3999999999999986</v>
      </c>
      <c r="Q88" s="138">
        <f>_xlfn.IFS(COUNTIF($G88:H88, "&gt;1")&gt;6,AVERAGE(SMALL(($G88:H88),{1,2,3,4,5}))-$F$1,COUNTIF($G88:H88, "&gt;1")&gt;5,AVERAGE(SMALL(($G88:H88),{1,2,3,4}))-$F$1,COUNTIF($G88:H88, "&gt;1")&gt;3,AVERAGE(SMALL(($F88:H88),{1,2,3,4}))-$F$1,COUNTIF($G88:H88, "&gt;1")&gt;1,AVERAGE(SMALL(($E88:H88),{1,2,3,4}))-$F$1,COUNTIF($G88:H88, "&gt;0")=1,AVERAGE(SMALL(($E88:H88),{1,2,3}))-$F$1,COUNTIF($G88:H88, "=0")=0,AVERAGE(SMALL(($E88:H88),{1,2}))-$F$1)</f>
        <v>10.466666666666669</v>
      </c>
      <c r="R88" s="138">
        <f>_xlfn.IFS(COUNTIF($G88:I88, "&gt;1")&gt;6,AVERAGE(SMALL(($G88:I88),{1,2,3,4,5}))-$F$1,COUNTIF($G88:I88, "&gt;1")&gt;5,AVERAGE(SMALL(($G88:I88),{1,2,3,4}))-$F$1,COUNTIF($G88:I88, "&gt;1")&gt;3,AVERAGE(SMALL(($F88:I88),{1,2,3,4}))-$F$1,COUNTIF($G88:I88, "&gt;1")&gt;1,AVERAGE(SMALL(($E88:I88),{1,2,3,4}))-$F$1,COUNTIF($G88:I88, "&gt;0")=1,AVERAGE(SMALL(($E88:I88),{1,2,3}))-$F$1,COUNTIF($G88:I88, "=0")=0,AVERAGE(SMALL(($E88:I88),{1,2}))-$F$1)</f>
        <v>11.5</v>
      </c>
      <c r="S88" s="138">
        <f>_xlfn.IFS(COUNTIF($G88:J88, "&gt;1")&gt;6,AVERAGE(SMALL(($G88:J88),{1,2,3,4,5}))-$F$1,COUNTIF($G88:J88, "&gt;1")&gt;5,AVERAGE(SMALL(($G88:J88),{1,2,3,4}))-$F$1,COUNTIF($G88:J88, "&gt;1")&gt;3,AVERAGE(SMALL(($F88:J88),{1,2,3,4}))-$F$1,COUNTIF($G88:J88, "&gt;1")&gt;1,AVERAGE(SMALL(($E88:J88),{1,2,3,4}))-$F$1,COUNTIF($G88:J88, "&gt;0")=1,AVERAGE(SMALL(($E88:J88),{1,2,3}))-$F$1,COUNTIF($G88:J88, "=0")=0,AVERAGE(SMALL(($E88:J88),{1,2}))-$F$1)</f>
        <v>10</v>
      </c>
      <c r="T88" s="138">
        <f>_xlfn.IFS(COUNTIF($G88:K88, "&gt;1")&gt;6,AVERAGE(SMALL(($G88:K88),{1,2,3,4,5}))-$F$1,COUNTIF($G88:K88, "&gt;1")&gt;5,AVERAGE(SMALL(($G88:K88),{1,2,3,4}))-$F$1,COUNTIF($G88:K88, "&gt;1")&gt;3,AVERAGE(SMALL(($F88:K88),{1,2,3,4}))-$F$1,COUNTIF($G88:K88, "&gt;1")&gt;1,AVERAGE(SMALL(($E88:K88),{1,2,3,4}))-$F$1,COUNTIF($G88:K88, "&gt;0")=1,AVERAGE(SMALL(($E88:K88),{1,2,3}))-$F$1,COUNTIF($G88:K88, "=0")=0,AVERAGE(SMALL(($E88:K88),{1,2}))-$F$1)</f>
        <v>10.550000000000004</v>
      </c>
      <c r="U88" s="138">
        <f>_xlfn.IFS(COUNTIF($G88:L88, "&gt;1")&gt;6,AVERAGE(SMALL(($G88:L88),{1,2,3,4,5}))-$F$1,COUNTIF($G88:L88, "&gt;1")&gt;5,AVERAGE(SMALL(($G88:L88),{1,2,3,4}))-$F$1,COUNTIF($G88:L88, "&gt;1")&gt;3,AVERAGE(SMALL(($F88:L88),{1,2,3,4}))-$F$1,COUNTIF($G88:L88, "&gt;1")&gt;1,AVERAGE(SMALL(($E88:L88),{1,2,3,4}))-$F$1,COUNTIF($G88:L88, "&gt;0")=1,AVERAGE(SMALL(($E88:L88),{1,2,3}))-$F$1,COUNTIF($G88:L88, "=0")=0,AVERAGE(SMALL(($E88:L88),{1,2}))-$F$1)</f>
        <v>10.550000000000004</v>
      </c>
      <c r="V88" s="138">
        <f>_xlfn.IFS(COUNTIF($G88:M88, "&gt;1")&gt;6,AVERAGE(SMALL(($G88:M88),{1,2,3,4,5}))-$F$1,COUNTIF($G88:M88, "&gt;1")&gt;5,AVERAGE(SMALL(($G88:M88),{1,2,3,4}))-$F$1,COUNTIF($G88:M88, "&gt;1")&gt;3,AVERAGE(SMALL(($F88:M88),{1,2,3,4}))-$F$1,COUNTIF($G88:M88, "&gt;1")&gt;1,AVERAGE(SMALL(($E88:M88),{1,2,3,4}))-$F$1,COUNTIF($G88:M88, "&gt;0")=1,AVERAGE(SMALL(($E88:M88),{1,2,3}))-$F$1,COUNTIF($G88:M88, "=0")=0,AVERAGE(SMALL(($E88:M88),{1,2}))-$F$1)</f>
        <v>10.050000000000004</v>
      </c>
      <c r="W88" s="138">
        <f>_xlfn.IFS(COUNTIF($G88:N88, "&gt;1")&gt;6,AVERAGE(SMALL(($G88:N88),{1,2,3,4,5}))-$F$1,COUNTIF($G88:N88, "&gt;1")&gt;5,AVERAGE(SMALL(($G88:N88),{1,2,3,4}))-$F$1,COUNTIF($G88:N88, "&gt;1")&gt;3,AVERAGE(SMALL(($F88:N88),{1,2,3,4}))-$F$1,COUNTIF($G88:N88, "&gt;1")&gt;1,AVERAGE(SMALL(($E88:N88),{1,2,3,4}))-$F$1,COUNTIF($G88:N88, "&gt;0")=1,AVERAGE(SMALL(($E88:N88),{1,2,3}))-$F$1,COUNTIF($G88:N88, "=0")=0,AVERAGE(SMALL(($E88:N88),{1,2}))-$F$1)</f>
        <v>10.050000000000004</v>
      </c>
      <c r="X88" s="139">
        <f t="shared" si="10"/>
        <v>5</v>
      </c>
      <c r="Y88" s="140">
        <v>2</v>
      </c>
    </row>
    <row r="89" spans="1:25" ht="15.75" x14ac:dyDescent="0.25">
      <c r="A89" s="46" t="s">
        <v>31</v>
      </c>
      <c r="B89" s="143" t="s">
        <v>209</v>
      </c>
      <c r="C89" s="135">
        <f>VLOOKUP($A89,'[1]2025 Sign Ups'!$B$2:$F$127,4,FALSE)</f>
        <v>1</v>
      </c>
      <c r="D89" s="135" t="str">
        <f>VLOOKUP($A89,'[1]2025 Sign Ups'!$B$2:$G$127,5,FALSE)</f>
        <v>R</v>
      </c>
      <c r="E89" s="136">
        <f>AVERAGE(G89:H89)</f>
        <v>52</v>
      </c>
      <c r="F89" s="136">
        <f t="shared" si="9"/>
        <v>52</v>
      </c>
      <c r="G89" s="137">
        <v>48</v>
      </c>
      <c r="H89" s="137">
        <v>56</v>
      </c>
      <c r="I89" s="137">
        <v>53</v>
      </c>
      <c r="J89" s="137">
        <v>51</v>
      </c>
      <c r="K89" s="137">
        <v>50</v>
      </c>
      <c r="L89" s="137">
        <v>52</v>
      </c>
      <c r="M89" s="137">
        <v>53</v>
      </c>
      <c r="N89" s="137">
        <v>48</v>
      </c>
      <c r="O89" s="136">
        <f>(G89-$F$1)*0.7</f>
        <v>8.82</v>
      </c>
      <c r="P89" s="136">
        <f>(H89-$F$1)*0.8</f>
        <v>16.48</v>
      </c>
      <c r="Q89" s="138">
        <f>_xlfn.IFS(COUNTIF($G89:H89, "&gt;1")&gt;6,AVERAGE(SMALL(($G89:H89),{1,2,3,4,5}))-$F$1,COUNTIF($G89:H89, "&gt;1")&gt;5,AVERAGE(SMALL(($G89:H89),{1,2,3,4}))-$F$1,COUNTIF($G89:H89, "&gt;1")&gt;3,AVERAGE(SMALL(($F89:H89),{1,2,3,4}))-$F$1,COUNTIF($G89:H89, "&gt;1")&gt;1,AVERAGE(SMALL(($E89:H89),{1,2,3,4}))-$F$1,COUNTIF($G89:H89, "&gt;0")=1,AVERAGE(SMALL(($E89:H89),{1,2,3}))-$F$1,COUNTIF($G89:H89, "=0")=0,AVERAGE(SMALL(($E89:H89),{1,2}))-$F$1)</f>
        <v>16.600000000000001</v>
      </c>
      <c r="R89" s="138">
        <f>_xlfn.IFS(COUNTIF($G89:I89, "&gt;1")&gt;6,AVERAGE(SMALL(($G89:I89),{1,2,3,4,5}))-$F$1,COUNTIF($G89:I89, "&gt;1")&gt;5,AVERAGE(SMALL(($G89:I89),{1,2,3,4}))-$F$1,COUNTIF($G89:I89, "&gt;1")&gt;3,AVERAGE(SMALL(($F89:I89),{1,2,3,4}))-$F$1,COUNTIF($G89:I89, "&gt;1")&gt;1,AVERAGE(SMALL(($E89:I89),{1,2,3,4}))-$F$1,COUNTIF($G89:I89, "&gt;0")=1,AVERAGE(SMALL(($E89:I89),{1,2,3}))-$F$1,COUNTIF($G89:I89, "=0")=0,AVERAGE(SMALL(($E89:I89),{1,2}))-$F$1)</f>
        <v>15.850000000000001</v>
      </c>
      <c r="S89" s="138">
        <f>_xlfn.IFS(COUNTIF($G89:J89, "&gt;1")&gt;6,AVERAGE(SMALL(($G89:J89),{1,2,3,4,5}))-$F$1,COUNTIF($G89:J89, "&gt;1")&gt;5,AVERAGE(SMALL(($G89:J89),{1,2,3,4}))-$F$1,COUNTIF($G89:J89, "&gt;1")&gt;3,AVERAGE(SMALL(($F89:J89),{1,2,3,4}))-$F$1,COUNTIF($G89:J89, "&gt;1")&gt;1,AVERAGE(SMALL(($E89:J89),{1,2,3,4}))-$F$1,COUNTIF($G89:J89, "&gt;0")=1,AVERAGE(SMALL(($E89:J89),{1,2,3}))-$F$1,COUNTIF($G89:J89, "=0")=0,AVERAGE(SMALL(($E89:J89),{1,2}))-$F$1)</f>
        <v>15.600000000000001</v>
      </c>
      <c r="T89" s="138">
        <f>_xlfn.IFS(COUNTIF($G89:K89, "&gt;1")&gt;6,AVERAGE(SMALL(($G89:K89),{1,2,3,4,5}))-$F$1,COUNTIF($G89:K89, "&gt;1")&gt;5,AVERAGE(SMALL(($G89:K89),{1,2,3,4}))-$F$1,COUNTIF($G89:K89, "&gt;1")&gt;3,AVERAGE(SMALL(($F89:K89),{1,2,3,4}))-$F$1,COUNTIF($G89:K89, "&gt;1")&gt;1,AVERAGE(SMALL(($E89:K89),{1,2,3,4}))-$F$1,COUNTIF($G89:K89, "&gt;0")=1,AVERAGE(SMALL(($E89:K89),{1,2,3}))-$F$1,COUNTIF($G89:K89, "=0")=0,AVERAGE(SMALL(($E89:K89),{1,2}))-$F$1)</f>
        <v>14.850000000000001</v>
      </c>
      <c r="U89" s="138">
        <f>_xlfn.IFS(COUNTIF($G89:L89, "&gt;1")&gt;6,AVERAGE(SMALL(($G89:L89),{1,2,3,4,5}))-$F$1,COUNTIF($G89:L89, "&gt;1")&gt;5,AVERAGE(SMALL(($G89:L89),{1,2,3,4}))-$F$1,COUNTIF($G89:L89, "&gt;1")&gt;3,AVERAGE(SMALL(($F89:L89),{1,2,3,4}))-$F$1,COUNTIF($G89:L89, "&gt;1")&gt;1,AVERAGE(SMALL(($E89:L89),{1,2,3,4}))-$F$1,COUNTIF($G89:L89, "&gt;0")=1,AVERAGE(SMALL(($E89:L89),{1,2,3}))-$F$1,COUNTIF($G89:L89, "=0")=0,AVERAGE(SMALL(($E89:L89),{1,2}))-$F$1)</f>
        <v>14.850000000000001</v>
      </c>
      <c r="V89" s="138">
        <f>_xlfn.IFS(COUNTIF($G89:M89, "&gt;1")&gt;6,AVERAGE(SMALL(($G89:M89),{1,2,3,4,5}))-$F$1,COUNTIF($G89:M89, "&gt;1")&gt;5,AVERAGE(SMALL(($G89:M89),{1,2,3,4}))-$F$1,COUNTIF($G89:M89, "&gt;1")&gt;3,AVERAGE(SMALL(($F89:M89),{1,2,3,4}))-$F$1,COUNTIF($G89:M89, "&gt;1")&gt;1,AVERAGE(SMALL(($E89:M89),{1,2,3,4}))-$F$1,COUNTIF($G89:M89, "&gt;0")=1,AVERAGE(SMALL(($E89:M89),{1,2,3}))-$F$1,COUNTIF($G89:M89, "=0")=0,AVERAGE(SMALL(($E89:M89),{1,2}))-$F$1)</f>
        <v>15.399999999999999</v>
      </c>
      <c r="W89" s="138">
        <f>_xlfn.IFS(COUNTIF($G89:N89, "&gt;1")&gt;6,AVERAGE(SMALL(($G89:N89),{1,2,3,4,5}))-$F$1,COUNTIF($G89:N89, "&gt;1")&gt;5,AVERAGE(SMALL(($G89:N89),{1,2,3,4}))-$F$1,COUNTIF($G89:N89, "&gt;1")&gt;3,AVERAGE(SMALL(($F89:N89),{1,2,3,4}))-$F$1,COUNTIF($G89:N89, "&gt;1")&gt;1,AVERAGE(SMALL(($E89:N89),{1,2,3,4}))-$F$1,COUNTIF($G89:N89, "&gt;0")=1,AVERAGE(SMALL(($E89:N89),{1,2,3}))-$F$1,COUNTIF($G89:N89, "=0")=0,AVERAGE(SMALL(($E89:N89),{1,2}))-$F$1)</f>
        <v>14.399999999999999</v>
      </c>
      <c r="X89" s="139">
        <f t="shared" si="10"/>
        <v>8</v>
      </c>
      <c r="Y89" s="140">
        <v>0</v>
      </c>
    </row>
    <row r="90" spans="1:25" ht="15.75" x14ac:dyDescent="0.25">
      <c r="A90" s="38" t="s">
        <v>114</v>
      </c>
      <c r="B90" s="135" t="str">
        <f>INDEX('[1]2025 Sign Ups'!$C$2:$C$103,MATCH(A90,'[1]2025 Sign Ups'!$B$2:$B$103,0))</f>
        <v>Y</v>
      </c>
      <c r="C90" s="135">
        <f>VLOOKUP($A90,'[1]2025 Sign Ups'!$B$2:$F$127,4,FALSE)</f>
        <v>5</v>
      </c>
      <c r="D90" s="135" t="str">
        <f>VLOOKUP($A90,'[1]2025 Sign Ups'!$B$2:$G$127,5,FALSE)</f>
        <v>R</v>
      </c>
      <c r="E90" s="136">
        <f>O90+35.4</f>
        <v>39.666666666666664</v>
      </c>
      <c r="F90" s="136">
        <f t="shared" si="9"/>
        <v>39.666666666666664</v>
      </c>
      <c r="G90" s="137">
        <v>39</v>
      </c>
      <c r="H90" s="137">
        <v>40</v>
      </c>
      <c r="I90" s="137">
        <v>41</v>
      </c>
      <c r="J90" s="137">
        <v>42</v>
      </c>
      <c r="K90" s="137">
        <v>42</v>
      </c>
      <c r="L90" s="137">
        <v>45</v>
      </c>
      <c r="M90" s="137" t="s">
        <v>238</v>
      </c>
      <c r="N90" s="137" t="s">
        <v>238</v>
      </c>
      <c r="O90" s="136">
        <f>VLOOKUP($A90,'[1]2025 Sign Ups'!$B$2:$K$104,3,FALSE)</f>
        <v>4.2666666666666657</v>
      </c>
      <c r="P90" s="138">
        <f>_xlfn.IFS(COUNTIF($G90:G90, "&gt;6")&gt;6,AVERAGE(SMALL(($G90:G90),{1,2,3,4,5}))-$F$1,COUNTIF($G90:G90, "&gt;5")&gt;3,AVERAGE(SMALL(($G90:G90),{1,2,3,4}))-$F$1,COUNTIF($G90:G90, "&gt;3")&gt;3,AVERAGE(SMALL(($F90:G90),{1,2,3,4}))-$F$1,COUNTIF($G90:G90, "&gt;1")&gt;1,AVERAGE(SMALL(($E90:G90),{1,2,3,4}))-$F$1,COUNTIF($G90:G90, "&gt;0")=1,AVERAGE(SMALL(($E90:G90),{1,2,3}))-$F$1,COUNTIF($G90:G90, "=0")=0,AVERAGE(SMALL(($E90:G90),{1,2}))-$F$1)</f>
        <v>4.0444444444444372</v>
      </c>
      <c r="Q90" s="138">
        <f>_xlfn.IFS(COUNTIF($G90:H90, "&gt;1")&gt;6,AVERAGE(SMALL(($G90:H90),{1,2,3,4,5}))-$F$1,COUNTIF($G90:H90, "&gt;1")&gt;5,AVERAGE(SMALL(($G90:H90),{1,2,3,4}))-$F$1,COUNTIF($G90:H90, "&gt;1")&gt;3,AVERAGE(SMALL(($F90:H90),{1,2,3,4}))-$F$1,COUNTIF($G90:H90, "&gt;1")&gt;1,AVERAGE(SMALL(($E90:H90),{1,2,3,4}))-$F$1,COUNTIF($G90:H90, "&gt;0")=1,AVERAGE(SMALL(($E90:H90),{1,2,3}))-$F$1,COUNTIF($G90:H90, "=0")=0,AVERAGE(SMALL(($E90:H90),{1,2}))-$F$1)</f>
        <v>4.18333333333333</v>
      </c>
      <c r="R90" s="138">
        <f>_xlfn.IFS(COUNTIF($G90:I90, "&gt;1")&gt;6,AVERAGE(SMALL(($G90:I90),{1,2,3,4,5}))-$F$1,COUNTIF($G90:I90, "&gt;1")&gt;5,AVERAGE(SMALL(($G90:I90),{1,2,3,4}))-$F$1,COUNTIF($G90:I90, "&gt;1")&gt;3,AVERAGE(SMALL(($F90:I90),{1,2,3,4}))-$F$1,COUNTIF($G90:I90, "&gt;1")&gt;1,AVERAGE(SMALL(($E90:I90),{1,2,3,4}))-$F$1,COUNTIF($G90:I90, "&gt;0")=1,AVERAGE(SMALL(($E90:I90),{1,2,3}))-$F$1,COUNTIF($G90:I90, "=0")=0,AVERAGE(SMALL(($E90:I90),{1,2}))-$F$1)</f>
        <v>4.18333333333333</v>
      </c>
      <c r="S90" s="138">
        <f>_xlfn.IFS(COUNTIF($G90:J90, "&gt;1")&gt;6,AVERAGE(SMALL(($G90:J90),{1,2,3,4,5}))-$F$1,COUNTIF($G90:J90, "&gt;1")&gt;5,AVERAGE(SMALL(($G90:J90),{1,2,3,4}))-$F$1,COUNTIF($G90:J90, "&gt;1")&gt;3,AVERAGE(SMALL(($F90:J90),{1,2,3,4}))-$F$1,COUNTIF($G90:J90, "&gt;1")&gt;1,AVERAGE(SMALL(($E90:J90),{1,2,3,4}))-$F$1,COUNTIF($G90:J90, "&gt;0")=1,AVERAGE(SMALL(($E90:J90),{1,2,3}))-$F$1,COUNTIF($G90:J90, "=0")=0,AVERAGE(SMALL(($E90:J90),{1,2}))-$F$1)</f>
        <v>4.5166666666666657</v>
      </c>
      <c r="T90" s="138">
        <f>_xlfn.IFS(COUNTIF($G90:K90, "&gt;1")&gt;6,AVERAGE(SMALL(($G90:K90),{1,2,3,4,5}))-$F$1,COUNTIF($G90:K90, "&gt;1")&gt;5,AVERAGE(SMALL(($G90:K90),{1,2,3,4}))-$F$1,COUNTIF($G90:K90, "&gt;1")&gt;3,AVERAGE(SMALL(($F90:K90),{1,2,3,4}))-$F$1,COUNTIF($G90:K90, "&gt;1")&gt;1,AVERAGE(SMALL(($E90:K90),{1,2,3,4}))-$F$1,COUNTIF($G90:K90, "&gt;0")=1,AVERAGE(SMALL(($E90:K90),{1,2,3}))-$F$1,COUNTIF($G90:K90, "=0")=0,AVERAGE(SMALL(($E90:K90),{1,2}))-$F$1)</f>
        <v>4.5166666666666657</v>
      </c>
      <c r="U90" s="138">
        <f>_xlfn.IFS(COUNTIF($G90:L90, "&gt;1")&gt;6,AVERAGE(SMALL(($G90:L90),{1,2,3,4,5}))-$F$1,COUNTIF($G90:L90, "&gt;1")&gt;5,AVERAGE(SMALL(($G90:L90),{1,2,3,4}))-$F$1,COUNTIF($G90:L90, "&gt;1")&gt;3,AVERAGE(SMALL(($F90:L90),{1,2,3,4}))-$F$1,COUNTIF($G90:L90, "&gt;1")&gt;1,AVERAGE(SMALL(($E90:L90),{1,2,3,4}))-$F$1,COUNTIF($G90:L90, "&gt;0")=1,AVERAGE(SMALL(($E90:L90),{1,2,3}))-$F$1,COUNTIF($G90:L90, "=0")=0,AVERAGE(SMALL(($E90:L90),{1,2}))-$F$1)</f>
        <v>5.1000000000000014</v>
      </c>
      <c r="V90" s="138">
        <f>_xlfn.IFS(COUNTIF($G90:M90, "&gt;1")&gt;6,AVERAGE(SMALL(($G90:M90),{1,2,3,4,5}))-$F$1,COUNTIF($G90:M90, "&gt;1")&gt;5,AVERAGE(SMALL(($G90:M90),{1,2,3,4}))-$F$1,COUNTIF($G90:M90, "&gt;1")&gt;3,AVERAGE(SMALL(($F90:M90),{1,2,3,4}))-$F$1,COUNTIF($G90:M90, "&gt;1")&gt;1,AVERAGE(SMALL(($E90:M90),{1,2,3,4}))-$F$1,COUNTIF($G90:M90, "&gt;0")=1,AVERAGE(SMALL(($E90:M90),{1,2,3}))-$F$1,COUNTIF($G90:M90, "=0")=0,AVERAGE(SMALL(($E90:M90),{1,2}))-$F$1)</f>
        <v>5.1000000000000014</v>
      </c>
      <c r="W90" s="138">
        <f>_xlfn.IFS(COUNTIF($G90:N90, "&gt;1")&gt;6,AVERAGE(SMALL(($G90:N90),{1,2,3,4,5}))-$F$1,COUNTIF($G90:N90, "&gt;1")&gt;5,AVERAGE(SMALL(($G90:N90),{1,2,3,4}))-$F$1,COUNTIF($G90:N90, "&gt;1")&gt;3,AVERAGE(SMALL(($F90:N90),{1,2,3,4}))-$F$1,COUNTIF($G90:N90, "&gt;1")&gt;1,AVERAGE(SMALL(($E90:N90),{1,2,3,4}))-$F$1,COUNTIF($G90:N90, "&gt;0")=1,AVERAGE(SMALL(($E90:N90),{1,2,3}))-$F$1,COUNTIF($G90:N90, "=0")=0,AVERAGE(SMALL(($E90:N90),{1,2}))-$F$1)</f>
        <v>5.1000000000000014</v>
      </c>
      <c r="X90" s="139">
        <f t="shared" si="10"/>
        <v>6</v>
      </c>
      <c r="Y90" s="140">
        <v>2</v>
      </c>
    </row>
    <row r="91" spans="1:25" ht="15.75" x14ac:dyDescent="0.25">
      <c r="A91" s="38" t="s">
        <v>34</v>
      </c>
      <c r="B91" s="135" t="str">
        <f>INDEX('[1]2025 Sign Ups'!$C$2:$C$103,MATCH(A91,'[1]2025 Sign Ups'!$B$2:$B$103,0))</f>
        <v>Y</v>
      </c>
      <c r="C91" s="135">
        <f>VLOOKUP($A91,'[1]2025 Sign Ups'!$B$2:$F$127,4,FALSE)</f>
        <v>1</v>
      </c>
      <c r="D91" s="135" t="str">
        <f>VLOOKUP($A91,'[1]2025 Sign Ups'!$B$2:$G$127,5,FALSE)</f>
        <v>R</v>
      </c>
      <c r="E91" s="136">
        <f>O91+35.4</f>
        <v>35.5</v>
      </c>
      <c r="F91" s="136">
        <f t="shared" si="9"/>
        <v>35.5</v>
      </c>
      <c r="G91" s="137">
        <v>34</v>
      </c>
      <c r="H91" s="137">
        <v>44</v>
      </c>
      <c r="I91" s="137" t="s">
        <v>238</v>
      </c>
      <c r="J91" s="137">
        <v>37</v>
      </c>
      <c r="K91" s="137" t="s">
        <v>238</v>
      </c>
      <c r="L91" s="137" t="s">
        <v>238</v>
      </c>
      <c r="M91" s="137">
        <v>38</v>
      </c>
      <c r="N91" s="137">
        <v>35</v>
      </c>
      <c r="O91" s="136">
        <f>VLOOKUP($A91,'[1]2025 Sign Ups'!$B$2:$K$104,3,FALSE)</f>
        <v>0.10000000000000142</v>
      </c>
      <c r="P91" s="138">
        <f>_xlfn.IFS(COUNTIF($G91:G91, "&gt;6")&gt;6,AVERAGE(SMALL(($G91:G91),{1,2,3,4,5}))-$F$1,COUNTIF($G91:G91, "&gt;5")&gt;3,AVERAGE(SMALL(($G91:G91),{1,2,3,4}))-$F$1,COUNTIF($G91:G91, "&gt;3")&gt;3,AVERAGE(SMALL(($F91:G91),{1,2,3,4}))-$F$1,COUNTIF($G91:G91, "&gt;1")&gt;1,AVERAGE(SMALL(($E91:G91),{1,2,3,4}))-$F$1,COUNTIF($G91:G91, "&gt;0")=1,AVERAGE(SMALL(($E91:G91),{1,2,3}))-$F$1,COUNTIF($G91:G91, "=0")=0,AVERAGE(SMALL(($E91:G91),{1,2}))-$F$1)</f>
        <v>-0.39999999999999858</v>
      </c>
      <c r="Q91" s="138">
        <f>_xlfn.IFS(COUNTIF($G91:H91, "&gt;1")&gt;6,AVERAGE(SMALL(($G91:H91),{1,2,3,4,5}))-$F$1,COUNTIF($G91:H91, "&gt;1")&gt;5,AVERAGE(SMALL(($G91:H91),{1,2,3,4}))-$F$1,COUNTIF($G91:H91, "&gt;1")&gt;3,AVERAGE(SMALL(($F91:H91),{1,2,3,4}))-$F$1,COUNTIF($G91:H91, "&gt;1")&gt;1,AVERAGE(SMALL(($E91:H91),{1,2,3,4}))-$F$1,COUNTIF($G91:H91, "&gt;0")=1,AVERAGE(SMALL(($E91:H91),{1,2,3}))-$F$1,COUNTIF($G91:H91, "=0")=0,AVERAGE(SMALL(($E91:H91),{1,2}))-$F$1)</f>
        <v>1.8500000000000014</v>
      </c>
      <c r="R91" s="138">
        <f>_xlfn.IFS(COUNTIF($G91:I91, "&gt;1")&gt;6,AVERAGE(SMALL(($G91:I91),{1,2,3,4,5}))-$F$1,COUNTIF($G91:I91, "&gt;1")&gt;5,AVERAGE(SMALL(($G91:I91),{1,2,3,4}))-$F$1,COUNTIF($G91:I91, "&gt;1")&gt;3,AVERAGE(SMALL(($F91:I91),{1,2,3,4}))-$F$1,COUNTIF($G91:I91, "&gt;1")&gt;1,AVERAGE(SMALL(($E91:I91),{1,2,3,4}))-$F$1,COUNTIF($G91:I91, "&gt;0")=1,AVERAGE(SMALL(($E91:I91),{1,2,3}))-$F$1,COUNTIF($G91:I91, "=0")=0,AVERAGE(SMALL(($E91:I91),{1,2}))-$F$1)</f>
        <v>1.8500000000000014</v>
      </c>
      <c r="S91" s="138">
        <f>_xlfn.IFS(COUNTIF($G91:J91, "&gt;1")&gt;6,AVERAGE(SMALL(($G91:J91),{1,2,3,4,5}))-$F$1,COUNTIF($G91:J91, "&gt;1")&gt;5,AVERAGE(SMALL(($G91:J91),{1,2,3,4}))-$F$1,COUNTIF($G91:J91, "&gt;1")&gt;3,AVERAGE(SMALL(($F91:J91),{1,2,3,4}))-$F$1,COUNTIF($G91:J91, "&gt;1")&gt;1,AVERAGE(SMALL(($E91:J91),{1,2,3,4}))-$F$1,COUNTIF($G91:J91, "&gt;0")=1,AVERAGE(SMALL(($E91:J91),{1,2,3}))-$F$1,COUNTIF($G91:J91, "=0")=0,AVERAGE(SMALL(($E91:J91),{1,2}))-$F$1)</f>
        <v>0.10000000000000142</v>
      </c>
      <c r="T91" s="138">
        <f>_xlfn.IFS(COUNTIF($G91:K91, "&gt;1")&gt;6,AVERAGE(SMALL(($G91:K91),{1,2,3,4,5}))-$F$1,COUNTIF($G91:K91, "&gt;1")&gt;5,AVERAGE(SMALL(($G91:K91),{1,2,3,4}))-$F$1,COUNTIF($G91:K91, "&gt;1")&gt;3,AVERAGE(SMALL(($F91:K91),{1,2,3,4}))-$F$1,COUNTIF($G91:K91, "&gt;1")&gt;1,AVERAGE(SMALL(($E91:K91),{1,2,3,4}))-$F$1,COUNTIF($G91:K91, "&gt;0")=1,AVERAGE(SMALL(($E91:K91),{1,2,3}))-$F$1,COUNTIF($G91:K91, "=0")=0,AVERAGE(SMALL(($E91:K91),{1,2}))-$F$1)</f>
        <v>0.10000000000000142</v>
      </c>
      <c r="U91" s="138">
        <f>_xlfn.IFS(COUNTIF($G91:L91, "&gt;1")&gt;6,AVERAGE(SMALL(($G91:L91),{1,2,3,4,5}))-$F$1,COUNTIF($G91:L91, "&gt;1")&gt;5,AVERAGE(SMALL(($G91:L91),{1,2,3,4}))-$F$1,COUNTIF($G91:L91, "&gt;1")&gt;3,AVERAGE(SMALL(($F91:L91),{1,2,3,4}))-$F$1,COUNTIF($G91:L91, "&gt;1")&gt;1,AVERAGE(SMALL(($E91:L91),{1,2,3,4}))-$F$1,COUNTIF($G91:L91, "&gt;0")=1,AVERAGE(SMALL(($E91:L91),{1,2,3}))-$F$1,COUNTIF($G91:L91, "=0")=0,AVERAGE(SMALL(($E91:L91),{1,2}))-$F$1)</f>
        <v>0.10000000000000142</v>
      </c>
      <c r="V91" s="138">
        <f>_xlfn.IFS(COUNTIF($G91:M91, "&gt;1")&gt;6,AVERAGE(SMALL(($G91:M91),{1,2,3,4,5}))-$F$1,COUNTIF($G91:M91, "&gt;1")&gt;5,AVERAGE(SMALL(($G91:M91),{1,2,3,4}))-$F$1,COUNTIF($G91:M91, "&gt;1")&gt;3,AVERAGE(SMALL(($F91:M91),{1,2,3,4}))-$F$1,COUNTIF($G91:M91, "&gt;1")&gt;1,AVERAGE(SMALL(($E91:M91),{1,2,3,4}))-$F$1,COUNTIF($G91:M91, "&gt;0")=1,AVERAGE(SMALL(($E91:M91),{1,2,3}))-$F$1,COUNTIF($G91:M91, "=0")=0,AVERAGE(SMALL(($E91:M91),{1,2}))-$F$1)</f>
        <v>0.72500000000000142</v>
      </c>
      <c r="W91" s="138">
        <f>_xlfn.IFS(COUNTIF($G91:N91, "&gt;1")&gt;6,AVERAGE(SMALL(($G91:N91),{1,2,3,4,5}))-$F$1,COUNTIF($G91:N91, "&gt;1")&gt;5,AVERAGE(SMALL(($G91:N91),{1,2,3,4}))-$F$1,COUNTIF($G91:N91, "&gt;1")&gt;3,AVERAGE(SMALL(($F91:N91),{1,2,3,4}))-$F$1,COUNTIF($G91:N91, "&gt;1")&gt;1,AVERAGE(SMALL(($E91:N91),{1,2,3,4}))-$F$1,COUNTIF($G91:N91, "&gt;0")=1,AVERAGE(SMALL(($E91:N91),{1,2,3}))-$F$1,COUNTIF($G91:N91, "=0")=0,AVERAGE(SMALL(($E91:N91),{1,2}))-$F$1)</f>
        <v>-2.4999999999998579E-2</v>
      </c>
      <c r="X91" s="139">
        <f t="shared" si="10"/>
        <v>5</v>
      </c>
      <c r="Y91" s="140">
        <v>2</v>
      </c>
    </row>
    <row r="92" spans="1:25" ht="15.75" x14ac:dyDescent="0.25">
      <c r="A92" s="46" t="s">
        <v>146</v>
      </c>
      <c r="B92" s="135" t="str">
        <f>INDEX('[1]2025 Sign Ups'!$C$2:$C$103,MATCH(A92,'[1]2025 Sign Ups'!$B$2:$B$103,0))</f>
        <v>Y</v>
      </c>
      <c r="C92" s="135">
        <f>VLOOKUP($A92,'[1]2025 Sign Ups'!$B$2:$F$127,4,FALSE)</f>
        <v>3</v>
      </c>
      <c r="D92" s="135" t="s">
        <v>221</v>
      </c>
      <c r="E92" s="136">
        <f>AVERAGE(G92:H92)</f>
        <v>46.5</v>
      </c>
      <c r="F92" s="136">
        <f t="shared" si="9"/>
        <v>46.5</v>
      </c>
      <c r="G92" s="137">
        <v>43</v>
      </c>
      <c r="H92" s="137">
        <v>50</v>
      </c>
      <c r="I92" s="137">
        <v>50</v>
      </c>
      <c r="J92" s="137">
        <v>50</v>
      </c>
      <c r="K92" s="137">
        <v>50</v>
      </c>
      <c r="L92" s="137">
        <v>49</v>
      </c>
      <c r="M92" s="137">
        <v>43</v>
      </c>
      <c r="N92" s="137">
        <v>50</v>
      </c>
      <c r="O92" s="136">
        <f>(G92-$F$1)*0.6</f>
        <v>4.5600000000000005</v>
      </c>
      <c r="P92" s="136">
        <f>(H92-$F$1)*0.7</f>
        <v>10.220000000000001</v>
      </c>
      <c r="Q92" s="138">
        <f>_xlfn.IFS(COUNTIF($G92:H92, "&gt;1")&gt;6,AVERAGE(SMALL(($G92:H92),{1,2,3,4,5}))-$F$1,COUNTIF($G92:H92, "&gt;1")&gt;5,AVERAGE(SMALL(($G92:H92),{1,2,3,4}))-$F$1,COUNTIF($G92:H92, "&gt;1")&gt;3,AVERAGE(SMALL(($F92:H92),{1,2,3,4}))-$F$1,COUNTIF($G92:H92, "&gt;1")&gt;1,AVERAGE(SMALL(($E92:H92),{1,2,3,4}))-$F$1,COUNTIF($G92:H92, "&gt;0")=1,AVERAGE(SMALL(($E92:H92),{1,2,3}))-$F$1,COUNTIF($G92:H92, "=0")=0,AVERAGE(SMALL(($E92:H92),{1,2}))-$F$1)</f>
        <v>11.100000000000001</v>
      </c>
      <c r="R92" s="138">
        <f>_xlfn.IFS(COUNTIF($G92:I92, "&gt;1")&gt;6,AVERAGE(SMALL(($G92:I92),{1,2,3,4,5}))-$F$1,COUNTIF($G92:I92, "&gt;1")&gt;5,AVERAGE(SMALL(($G92:I92),{1,2,3,4}))-$F$1,COUNTIF($G92:I92, "&gt;1")&gt;3,AVERAGE(SMALL(($F92:I92),{1,2,3,4}))-$F$1,COUNTIF($G92:I92, "&gt;1")&gt;1,AVERAGE(SMALL(($E92:I92),{1,2,3,4}))-$F$1,COUNTIF($G92:I92, "&gt;0")=1,AVERAGE(SMALL(($E92:I92),{1,2,3}))-$F$1,COUNTIF($G92:I92, "=0")=0,AVERAGE(SMALL(($E92:I92),{1,2}))-$F$1)</f>
        <v>11.100000000000001</v>
      </c>
      <c r="S92" s="138">
        <f>_xlfn.IFS(COUNTIF($G92:J92, "&gt;1")&gt;6,AVERAGE(SMALL(($G92:J92),{1,2,3,4,5}))-$F$1,COUNTIF($G92:J92, "&gt;1")&gt;5,AVERAGE(SMALL(($G92:J92),{1,2,3,4}))-$F$1,COUNTIF($G92:J92, "&gt;1")&gt;3,AVERAGE(SMALL(($F92:J92),{1,2,3,4}))-$F$1,COUNTIF($G92:J92, "&gt;1")&gt;1,AVERAGE(SMALL(($E92:J92),{1,2,3,4}))-$F$1,COUNTIF($G92:J92, "&gt;0")=1,AVERAGE(SMALL(($E92:J92),{1,2,3}))-$F$1,COUNTIF($G92:J92, "=0")=0,AVERAGE(SMALL(($E92:J92),{1,2}))-$F$1)</f>
        <v>11.975000000000001</v>
      </c>
      <c r="T92" s="138">
        <f>_xlfn.IFS(COUNTIF($G92:K92, "&gt;1")&gt;6,AVERAGE(SMALL(($G92:K92),{1,2,3,4,5}))-$F$1,COUNTIF($G92:K92, "&gt;1")&gt;5,AVERAGE(SMALL(($G92:K92),{1,2,3,4}))-$F$1,COUNTIF($G92:K92, "&gt;1")&gt;3,AVERAGE(SMALL(($F92:K92),{1,2,3,4}))-$F$1,COUNTIF($G92:K92, "&gt;1")&gt;1,AVERAGE(SMALL(($E92:K92),{1,2,3,4}))-$F$1,COUNTIF($G92:K92, "&gt;0")=1,AVERAGE(SMALL(($E92:K92),{1,2,3}))-$F$1,COUNTIF($G92:K92, "=0")=0,AVERAGE(SMALL(($E92:K92),{1,2}))-$F$1)</f>
        <v>11.975000000000001</v>
      </c>
      <c r="U92" s="138">
        <f>_xlfn.IFS(COUNTIF($G92:L92, "&gt;1")&gt;6,AVERAGE(SMALL(($G92:L92),{1,2,3,4,5}))-$F$1,COUNTIF($G92:L92, "&gt;1")&gt;5,AVERAGE(SMALL(($G92:L92),{1,2,3,4}))-$F$1,COUNTIF($G92:L92, "&gt;1")&gt;3,AVERAGE(SMALL(($F92:L92),{1,2,3,4}))-$F$1,COUNTIF($G92:L92, "&gt;1")&gt;1,AVERAGE(SMALL(($E92:L92),{1,2,3,4}))-$F$1,COUNTIF($G92:L92, "&gt;0")=1,AVERAGE(SMALL(($E92:L92),{1,2,3}))-$F$1,COUNTIF($G92:L92, "=0")=0,AVERAGE(SMALL(($E92:L92),{1,2}))-$F$1)</f>
        <v>12.600000000000001</v>
      </c>
      <c r="V92" s="138">
        <f>_xlfn.IFS(COUNTIF($G92:M92, "&gt;1")&gt;6,AVERAGE(SMALL(($G92:M92),{1,2,3,4,5}))-$F$1,COUNTIF($G92:M92, "&gt;1")&gt;5,AVERAGE(SMALL(($G92:M92),{1,2,3,4}))-$F$1,COUNTIF($G92:M92, "&gt;1")&gt;3,AVERAGE(SMALL(($F92:M92),{1,2,3,4}))-$F$1,COUNTIF($G92:M92, "&gt;1")&gt;1,AVERAGE(SMALL(($E92:M92),{1,2,3,4}))-$F$1,COUNTIF($G92:M92, "&gt;0")=1,AVERAGE(SMALL(($E92:M92),{1,2,3}))-$F$1,COUNTIF($G92:M92, "=0")=0,AVERAGE(SMALL(($E92:M92),{1,2}))-$F$1)</f>
        <v>11.600000000000001</v>
      </c>
      <c r="W92" s="138">
        <f>_xlfn.IFS(COUNTIF($G92:N92, "&gt;1")&gt;6,AVERAGE(SMALL(($G92:N92),{1,2,3,4,5}))-$F$1,COUNTIF($G92:N92, "&gt;1")&gt;5,AVERAGE(SMALL(($G92:N92),{1,2,3,4}))-$F$1,COUNTIF($G92:N92, "&gt;1")&gt;3,AVERAGE(SMALL(($F92:N92),{1,2,3,4}))-$F$1,COUNTIF($G92:N92, "&gt;1")&gt;1,AVERAGE(SMALL(($E92:N92),{1,2,3,4}))-$F$1,COUNTIF($G92:N92, "&gt;0")=1,AVERAGE(SMALL(($E92:N92),{1,2,3}))-$F$1,COUNTIF($G92:N92, "=0")=0,AVERAGE(SMALL(($E92:N92),{1,2}))-$F$1)</f>
        <v>11.600000000000001</v>
      </c>
      <c r="X92" s="139">
        <f t="shared" si="10"/>
        <v>8</v>
      </c>
      <c r="Y92" s="140">
        <v>1</v>
      </c>
    </row>
    <row r="93" spans="1:25" ht="15.75" x14ac:dyDescent="0.25">
      <c r="A93" s="38" t="s">
        <v>76</v>
      </c>
      <c r="B93" s="135" t="str">
        <f>INDEX('[1]2025 Sign Ups'!$C$2:$C$103,MATCH(A93,'[1]2025 Sign Ups'!$B$2:$B$103,0))</f>
        <v>Y</v>
      </c>
      <c r="C93" s="135">
        <f>VLOOKUP($A93,'[1]2025 Sign Ups'!$B$2:$F$127,4,FALSE)</f>
        <v>7</v>
      </c>
      <c r="D93" s="135" t="str">
        <f>VLOOKUP($A93,'[1]2025 Sign Ups'!$B$2:$G$127,5,FALSE)</f>
        <v>R</v>
      </c>
      <c r="E93" s="136">
        <f>O93+35.4</f>
        <v>39.333333333333336</v>
      </c>
      <c r="F93" s="136">
        <f t="shared" si="9"/>
        <v>39.333333333333336</v>
      </c>
      <c r="G93" s="137">
        <v>46</v>
      </c>
      <c r="H93" s="137">
        <v>41</v>
      </c>
      <c r="I93" s="137">
        <v>39</v>
      </c>
      <c r="J93" s="137">
        <v>37</v>
      </c>
      <c r="K93" s="137">
        <v>40</v>
      </c>
      <c r="L93" s="137">
        <v>43</v>
      </c>
      <c r="M93" s="137">
        <v>39</v>
      </c>
      <c r="N93" s="137">
        <v>38</v>
      </c>
      <c r="O93" s="136">
        <f>VLOOKUP($A93,'[1]2025 Sign Ups'!$B$2:$K$104,3,FALSE)</f>
        <v>3.9333333333333371</v>
      </c>
      <c r="P93" s="138">
        <f>_xlfn.IFS(COUNTIF($G93:G93, "&gt;6")&gt;6,AVERAGE(SMALL(($G93:G93),{1,2,3,4,5}))-$F$1,COUNTIF($G93:G93, "&gt;5")&gt;3,AVERAGE(SMALL(($G93:G93),{1,2,3,4}))-$F$1,COUNTIF($G93:G93, "&gt;3")&gt;3,AVERAGE(SMALL(($F93:G93),{1,2,3,4}))-$F$1,COUNTIF($G93:G93, "&gt;1")&gt;1,AVERAGE(SMALL(($E93:G93),{1,2,3,4}))-$F$1,COUNTIF($G93:G93, "&gt;0")=1,AVERAGE(SMALL(($E93:G93),{1,2,3}))-$F$1,COUNTIF($G93:G93, "=0")=0,AVERAGE(SMALL(($E93:G93),{1,2}))-$F$1)</f>
        <v>6.1555555555555586</v>
      </c>
      <c r="Q93" s="138">
        <f>_xlfn.IFS(COUNTIF($G93:H93, "&gt;1")&gt;6,AVERAGE(SMALL(($G93:H93),{1,2,3,4,5}))-$F$1,COUNTIF($G93:H93, "&gt;1")&gt;5,AVERAGE(SMALL(($G93:H93),{1,2,3,4}))-$F$1,COUNTIF($G93:H93, "&gt;1")&gt;3,AVERAGE(SMALL(($F93:H93),{1,2,3,4}))-$F$1,COUNTIF($G93:H93, "&gt;1")&gt;1,AVERAGE(SMALL(($E93:H93),{1,2,3,4}))-$F$1,COUNTIF($G93:H93, "&gt;0")=1,AVERAGE(SMALL(($E93:H93),{1,2,3}))-$F$1,COUNTIF($G93:H93, "=0")=0,AVERAGE(SMALL(($E93:H93),{1,2}))-$F$1)</f>
        <v>6.0166666666666728</v>
      </c>
      <c r="R93" s="138">
        <f>_xlfn.IFS(COUNTIF($G93:I93, "&gt;1")&gt;6,AVERAGE(SMALL(($G93:I93),{1,2,3,4,5}))-$F$1,COUNTIF($G93:I93, "&gt;1")&gt;5,AVERAGE(SMALL(($G93:I93),{1,2,3,4}))-$F$1,COUNTIF($G93:I93, "&gt;1")&gt;3,AVERAGE(SMALL(($F93:I93),{1,2,3,4}))-$F$1,COUNTIF($G93:I93, "&gt;1")&gt;1,AVERAGE(SMALL(($E93:I93),{1,2,3,4}))-$F$1,COUNTIF($G93:I93, "&gt;0")=1,AVERAGE(SMALL(($E93:I93),{1,2,3}))-$F$1,COUNTIF($G93:I93, "=0")=0,AVERAGE(SMALL(($E93:I93),{1,2}))-$F$1)</f>
        <v>4.2666666666666728</v>
      </c>
      <c r="S93" s="138">
        <f>_xlfn.IFS(COUNTIF($G93:J93, "&gt;1")&gt;6,AVERAGE(SMALL(($G93:J93),{1,2,3,4,5}))-$F$1,COUNTIF($G93:J93, "&gt;1")&gt;5,AVERAGE(SMALL(($G93:J93),{1,2,3,4}))-$F$1,COUNTIF($G93:J93, "&gt;1")&gt;3,AVERAGE(SMALL(($F93:J93),{1,2,3,4}))-$F$1,COUNTIF($G93:J93, "&gt;1")&gt;1,AVERAGE(SMALL(($E93:J93),{1,2,3,4}))-$F$1,COUNTIF($G93:J93, "&gt;0")=1,AVERAGE(SMALL(($E93:J93),{1,2,3}))-$F$1,COUNTIF($G93:J93, "=0")=0,AVERAGE(SMALL(($E93:J93),{1,2}))-$F$1)</f>
        <v>3.6833333333333371</v>
      </c>
      <c r="T93" s="138">
        <f>_xlfn.IFS(COUNTIF($G93:K93, "&gt;1")&gt;6,AVERAGE(SMALL(($G93:K93),{1,2,3,4,5}))-$F$1,COUNTIF($G93:K93, "&gt;1")&gt;5,AVERAGE(SMALL(($G93:K93),{1,2,3,4}))-$F$1,COUNTIF($G93:K93, "&gt;1")&gt;3,AVERAGE(SMALL(($F93:K93),{1,2,3,4}))-$F$1,COUNTIF($G93:K93, "&gt;1")&gt;1,AVERAGE(SMALL(($E93:K93),{1,2,3,4}))-$F$1,COUNTIF($G93:K93, "&gt;0")=1,AVERAGE(SMALL(($E93:K93),{1,2,3}))-$F$1,COUNTIF($G93:K93, "=0")=0,AVERAGE(SMALL(($E93:K93),{1,2}))-$F$1)</f>
        <v>3.4333333333333371</v>
      </c>
      <c r="U93" s="138">
        <f>_xlfn.IFS(COUNTIF($G93:L93, "&gt;1")&gt;6,AVERAGE(SMALL(($G93:L93),{1,2,3,4,5}))-$F$1,COUNTIF($G93:L93, "&gt;1")&gt;5,AVERAGE(SMALL(($G93:L93),{1,2,3,4}))-$F$1,COUNTIF($G93:L93, "&gt;1")&gt;3,AVERAGE(SMALL(($F93:L93),{1,2,3,4}))-$F$1,COUNTIF($G93:L93, "&gt;1")&gt;1,AVERAGE(SMALL(($E93:L93),{1,2,3,4}))-$F$1,COUNTIF($G93:L93, "&gt;0")=1,AVERAGE(SMALL(($E93:L93),{1,2,3}))-$F$1,COUNTIF($G93:L93, "=0")=0,AVERAGE(SMALL(($E93:L93),{1,2}))-$F$1)</f>
        <v>3.8500000000000014</v>
      </c>
      <c r="V93" s="138">
        <f>_xlfn.IFS(COUNTIF($G93:M93, "&gt;1")&gt;6,AVERAGE(SMALL(($G93:M93),{1,2,3,4,5}))-$F$1,COUNTIF($G93:M93, "&gt;1")&gt;5,AVERAGE(SMALL(($G93:M93),{1,2,3,4}))-$F$1,COUNTIF($G93:M93, "&gt;1")&gt;3,AVERAGE(SMALL(($F93:M93),{1,2,3,4}))-$F$1,COUNTIF($G93:M93, "&gt;1")&gt;1,AVERAGE(SMALL(($E93:M93),{1,2,3,4}))-$F$1,COUNTIF($G93:M93, "&gt;0")=1,AVERAGE(SMALL(($E93:M93),{1,2,3}))-$F$1,COUNTIF($G93:M93, "=0")=0,AVERAGE(SMALL(($E93:M93),{1,2}))-$F$1)</f>
        <v>3.8000000000000043</v>
      </c>
      <c r="W93" s="138">
        <f>_xlfn.IFS(COUNTIF($G93:N93, "&gt;1")&gt;6,AVERAGE(SMALL(($G93:N93),{1,2,3,4,5}))-$F$1,COUNTIF($G93:N93, "&gt;1")&gt;5,AVERAGE(SMALL(($G93:N93),{1,2,3,4}))-$F$1,COUNTIF($G93:N93, "&gt;1")&gt;3,AVERAGE(SMALL(($F93:N93),{1,2,3,4}))-$F$1,COUNTIF($G93:N93, "&gt;1")&gt;1,AVERAGE(SMALL(($E93:N93),{1,2,3,4}))-$F$1,COUNTIF($G93:N93, "&gt;0")=1,AVERAGE(SMALL(($E93:N93),{1,2,3}))-$F$1,COUNTIF($G93:N93, "=0")=0,AVERAGE(SMALL(($E93:N93),{1,2}))-$F$1)</f>
        <v>3.2000000000000028</v>
      </c>
      <c r="X93" s="139">
        <f t="shared" si="10"/>
        <v>8</v>
      </c>
      <c r="Y93" s="140">
        <v>2</v>
      </c>
    </row>
    <row r="94" spans="1:25" ht="15.75" x14ac:dyDescent="0.25">
      <c r="A94" s="46" t="s">
        <v>130</v>
      </c>
      <c r="B94" s="135" t="str">
        <f>INDEX('[1]2025 Sign Ups'!$C$2:$C$103,MATCH(A94,'[1]2025 Sign Ups'!$B$2:$B$103,0))</f>
        <v>Y</v>
      </c>
      <c r="C94" s="135">
        <f>VLOOKUP($A94,'[1]2025 Sign Ups'!$B$2:$F$127,4,FALSE)</f>
        <v>9</v>
      </c>
      <c r="D94" s="135" t="str">
        <f>VLOOKUP($A94,'[1]2025 Sign Ups'!$B$2:$G$127,5,FALSE)</f>
        <v>R</v>
      </c>
      <c r="E94" s="136">
        <f>O94+35.4</f>
        <v>41.8</v>
      </c>
      <c r="F94" s="136">
        <f t="shared" si="9"/>
        <v>41.8</v>
      </c>
      <c r="G94" s="136">
        <v>40</v>
      </c>
      <c r="H94" s="136" t="s">
        <v>238</v>
      </c>
      <c r="I94" s="136" t="s">
        <v>238</v>
      </c>
      <c r="J94" s="136">
        <v>42</v>
      </c>
      <c r="K94" s="136" t="s">
        <v>238</v>
      </c>
      <c r="L94" s="136" t="s">
        <v>238</v>
      </c>
      <c r="M94" s="136" t="s">
        <v>238</v>
      </c>
      <c r="N94" s="136" t="s">
        <v>238</v>
      </c>
      <c r="O94" s="136">
        <f>VLOOKUP($A94,'[1]2025 Sign Ups'!$B$2:$K$104,3,FALSE)</f>
        <v>6.3999999999999986</v>
      </c>
      <c r="P94" s="138">
        <f>_xlfn.IFS(COUNTIF($G94:G94, "&gt;1")&gt;6,AVERAGE(SMALL(($G94:G94),{1,2,3,4,5}))-$F$1,COUNTIF($G94:G94, "&gt;1")&gt;5,AVERAGE(SMALL(($G94:G94),{1,2,3,4}))-$F$1,COUNTIF($G94:G94, "&gt;1")&gt;3,AVERAGE(SMALL(($F94:G94),{1,2,3,4}))-$F$1,COUNTIF($G94:G94, "&gt;1")&gt;1,AVERAGE(SMALL(($E94:G94),{1,2,3,4}))-$F$1,COUNTIF($G94:G94, "&gt;0")=1,AVERAGE(SMALL(($E94:G94),{1,2,3}))-$F$1,COUNTIF($G94:G94, "=0")=0,AVERAGE(SMALL(($E94:G94),{1,2}))-$F$1)</f>
        <v>5.7999999999999972</v>
      </c>
      <c r="Q94" s="138">
        <f>_xlfn.IFS(COUNTIF($G94:H94, "&gt;1")&gt;6,AVERAGE(SMALL(($G94:H94),{1,2,3,4,5}))-$F$1,COUNTIF($G94:H94, "&gt;1")&gt;5,AVERAGE(SMALL(($G94:H94),{1,2,3,4}))-$F$1,COUNTIF($G94:H94, "&gt;1")&gt;3,AVERAGE(SMALL(($F94:H94),{1,2,3,4}))-$F$1,COUNTIF($G94:H94, "&gt;1")&gt;1,AVERAGE(SMALL(($E94:H94),{1,2,3,4}))-$F$1,COUNTIF($G94:H94, "&gt;0")=1,AVERAGE(SMALL(($E94:H94),{1,2,3}))-$F$1,COUNTIF($G94:H94, "=0")=0,AVERAGE(SMALL(($E94:H94),{1,2}))-$F$1)</f>
        <v>5.7999999999999972</v>
      </c>
      <c r="R94" s="138">
        <f>_xlfn.IFS(COUNTIF($G94:I94, "&gt;1")&gt;6,AVERAGE(SMALL(($G94:I94),{1,2,3,4,5}))-$F$1,COUNTIF($G94:I94, "&gt;1")&gt;5,AVERAGE(SMALL(($G94:I94),{1,2,3,4}))-$F$1,COUNTIF($G94:I94, "&gt;1")&gt;3,AVERAGE(SMALL(($F94:I94),{1,2,3,4}))-$F$1,COUNTIF($G94:I94, "&gt;1")&gt;1,AVERAGE(SMALL(($E94:I94),{1,2,3,4}))-$F$1,COUNTIF($G94:I94, "&gt;0")=1,AVERAGE(SMALL(($E94:I94),{1,2,3}))-$F$1,COUNTIF($G94:I94, "=0")=0,AVERAGE(SMALL(($E94:I94),{1,2}))-$F$1)</f>
        <v>5.7999999999999972</v>
      </c>
      <c r="S94" s="138">
        <f>_xlfn.IFS(COUNTIF($G94:J94, "&gt;1")&gt;6,AVERAGE(SMALL(($G94:J94),{1,2,3,4,5}))-$F$1,COUNTIF($G94:J94, "&gt;1")&gt;5,AVERAGE(SMALL(($G94:J94),{1,2,3,4}))-$F$1,COUNTIF($G94:J94, "&gt;1")&gt;3,AVERAGE(SMALL(($F94:J94),{1,2,3,4}))-$F$1,COUNTIF($G94:J94, "&gt;1")&gt;1,AVERAGE(SMALL(($E94:J94),{1,2,3,4}))-$F$1,COUNTIF($G94:J94, "&gt;0")=1,AVERAGE(SMALL(($E94:J94),{1,2,3}))-$F$1,COUNTIF($G94:J94, "=0")=0,AVERAGE(SMALL(($E94:J94),{1,2}))-$F$1)</f>
        <v>6</v>
      </c>
      <c r="T94" s="138">
        <f>_xlfn.IFS(COUNTIF($G94:K94, "&gt;1")&gt;6,AVERAGE(SMALL(($G94:K94),{1,2,3,4,5}))-$F$1,COUNTIF($G94:K94, "&gt;1")&gt;5,AVERAGE(SMALL(($G94:K94),{1,2,3,4}))-$F$1,COUNTIF($G94:K94, "&gt;1")&gt;3,AVERAGE(SMALL(($F94:K94),{1,2,3,4}))-$F$1,COUNTIF($G94:K94, "&gt;1")&gt;1,AVERAGE(SMALL(($E94:K94),{1,2,3,4}))-$F$1,COUNTIF($G94:K94, "&gt;0")=1,AVERAGE(SMALL(($E94:K94),{1,2,3}))-$F$1,COUNTIF($G94:K94, "=0")=0,AVERAGE(SMALL(($E94:K94),{1,2}))-$F$1)</f>
        <v>6</v>
      </c>
      <c r="U94" s="138">
        <f>_xlfn.IFS(COUNTIF($G94:L94, "&gt;1")&gt;6,AVERAGE(SMALL(($G94:L94),{1,2,3,4,5}))-$F$1,COUNTIF($G94:L94, "&gt;1")&gt;5,AVERAGE(SMALL(($G94:L94),{1,2,3,4}))-$F$1,COUNTIF($G94:L94, "&gt;1")&gt;3,AVERAGE(SMALL(($F94:L94),{1,2,3,4}))-$F$1,COUNTIF($G94:L94, "&gt;1")&gt;1,AVERAGE(SMALL(($E94:L94),{1,2,3,4}))-$F$1,COUNTIF($G94:L94, "&gt;0")=1,AVERAGE(SMALL(($E94:L94),{1,2,3}))-$F$1,COUNTIF($G94:L94, "=0")=0,AVERAGE(SMALL(($E94:L94),{1,2}))-$F$1)</f>
        <v>6</v>
      </c>
      <c r="V94" s="138">
        <f>_xlfn.IFS(COUNTIF($G94:M94, "&gt;1")&gt;6,AVERAGE(SMALL(($G94:M94),{1,2,3,4,5}))-$F$1,COUNTIF($G94:M94, "&gt;1")&gt;5,AVERAGE(SMALL(($G94:M94),{1,2,3,4}))-$F$1,COUNTIF($G94:M94, "&gt;1")&gt;3,AVERAGE(SMALL(($F94:M94),{1,2,3,4}))-$F$1,COUNTIF($G94:M94, "&gt;1")&gt;1,AVERAGE(SMALL(($E94:M94),{1,2,3,4}))-$F$1,COUNTIF($G94:M94, "&gt;0")=1,AVERAGE(SMALL(($E94:M94),{1,2,3}))-$F$1,COUNTIF($G94:M94, "=0")=0,AVERAGE(SMALL(($E94:M94),{1,2}))-$F$1)</f>
        <v>6</v>
      </c>
      <c r="W94" s="138">
        <f>_xlfn.IFS(COUNTIF($G94:N94, "&gt;1")&gt;6,AVERAGE(SMALL(($G94:N94),{1,2,3,4,5}))-$F$1,COUNTIF($G94:N94, "&gt;1")&gt;5,AVERAGE(SMALL(($G94:N94),{1,2,3,4}))-$F$1,COUNTIF($G94:N94, "&gt;1")&gt;3,AVERAGE(SMALL(($F94:N94),{1,2,3,4}))-$F$1,COUNTIF($G94:N94, "&gt;1")&gt;1,AVERAGE(SMALL(($E94:N94),{1,2,3,4}))-$F$1,COUNTIF($G94:N94, "&gt;0")=1,AVERAGE(SMALL(($E94:N94),{1,2,3}))-$F$1,COUNTIF($G94:N94, "=0")=0,AVERAGE(SMALL(($E94:N94),{1,2}))-$F$1)</f>
        <v>6</v>
      </c>
      <c r="X94" s="139">
        <f t="shared" si="10"/>
        <v>2</v>
      </c>
      <c r="Y94" s="140">
        <v>2</v>
      </c>
    </row>
    <row r="95" spans="1:25" ht="15.75" x14ac:dyDescent="0.25">
      <c r="A95" s="46" t="s">
        <v>46</v>
      </c>
      <c r="B95" s="143" t="s">
        <v>209</v>
      </c>
      <c r="C95" s="135">
        <f>VLOOKUP($A95,'[1]2025 Sign Ups'!$B$2:$F$127,4,FALSE)</f>
        <v>10</v>
      </c>
      <c r="D95" s="135" t="str">
        <f>VLOOKUP($A95,'[1]2025 Sign Ups'!$B$2:$G$127,5,FALSE)</f>
        <v>R</v>
      </c>
      <c r="E95" s="136">
        <f>AVERAGE(G95:I95)</f>
        <v>40</v>
      </c>
      <c r="F95" s="136">
        <f t="shared" si="9"/>
        <v>40</v>
      </c>
      <c r="G95" s="137" t="s">
        <v>238</v>
      </c>
      <c r="H95" s="137">
        <v>40</v>
      </c>
      <c r="I95" s="137">
        <v>40</v>
      </c>
      <c r="J95" s="137">
        <v>42</v>
      </c>
      <c r="K95" s="137">
        <v>42</v>
      </c>
      <c r="L95" s="137">
        <v>39</v>
      </c>
      <c r="M95" s="137">
        <v>36</v>
      </c>
      <c r="N95" s="137">
        <v>39</v>
      </c>
      <c r="O95" s="136" t="s">
        <v>217</v>
      </c>
      <c r="P95" s="136">
        <f>(H95-$F$1)*0.6</f>
        <v>2.7600000000000007</v>
      </c>
      <c r="Q95" s="136">
        <f>(I95-$F$1)*0.6</f>
        <v>2.7600000000000007</v>
      </c>
      <c r="R95" s="138">
        <f>_xlfn.IFS(COUNTIF($G95:I95, "&gt;1")&gt;6,AVERAGE(SMALL(($G95:I95),{1,2,3,4,5}))-$F$1,COUNTIF($G95:I95, "&gt;1")&gt;5,AVERAGE(SMALL(($G95:I95),{1,2,3,4}))-$F$1,COUNTIF($G95:I95, "&gt;1")&gt;3,AVERAGE(SMALL(($F95:I95),{1,2,3,4}))-$F$1,COUNTIF($G95:I95, "&gt;1")&gt;1,AVERAGE(SMALL(($E95:I95),{1,2,3,4}))-$F$1,COUNTIF($G95:I95, "&gt;0")=1,AVERAGE(SMALL(($E95:I95),{1,2,3}))-$F$1,COUNTIF($G95:I95, "=0")=0,AVERAGE(SMALL(($E95:I95),{1,2}))-$F$1)</f>
        <v>4.6000000000000014</v>
      </c>
      <c r="S95" s="138">
        <f>_xlfn.IFS(COUNTIF($G95:J95, "&gt;1")&gt;6,AVERAGE(SMALL(($G95:J95),{1,2,3,4,5}))-$F$1,COUNTIF($G95:J95, "&gt;1")&gt;5,AVERAGE(SMALL(($G95:J95),{1,2,3,4}))-$F$1,COUNTIF($G95:J95, "&gt;1")&gt;3,AVERAGE(SMALL(($F95:J95),{1,2,3,4}))-$F$1,COUNTIF($G95:J95, "&gt;1")&gt;1,AVERAGE(SMALL(($E95:J95),{1,2,3,4}))-$F$1,COUNTIF($G95:J95, "&gt;0")=1,AVERAGE(SMALL(($E95:J95),{1,2,3}))-$F$1,COUNTIF($G95:J95, "=0")=0,AVERAGE(SMALL(($E95:J95),{1,2}))-$F$1)</f>
        <v>4.6000000000000014</v>
      </c>
      <c r="T95" s="138">
        <f>_xlfn.IFS(COUNTIF($G95:K95, "&gt;1")&gt;6,AVERAGE(SMALL(($G95:K95),{1,2,3,4,5}))-$F$1,COUNTIF($G95:K95, "&gt;1")&gt;5,AVERAGE(SMALL(($G95:K95),{1,2,3,4}))-$F$1,COUNTIF($G95:K95, "&gt;1")&gt;3,AVERAGE(SMALL(($F95:K95),{1,2,3,4}))-$F$1,COUNTIF($G95:K95, "&gt;1")&gt;1,AVERAGE(SMALL(($E95:K95),{1,2,3,4}))-$F$1,COUNTIF($G95:K95, "&gt;0")=1,AVERAGE(SMALL(($E95:K95),{1,2,3}))-$F$1,COUNTIF($G95:K95, "=0")=0,AVERAGE(SMALL(($E95:K95),{1,2}))-$F$1)</f>
        <v>5.1000000000000014</v>
      </c>
      <c r="U95" s="138">
        <f>_xlfn.IFS(COUNTIF($G95:L95, "&gt;1")&gt;6,AVERAGE(SMALL(($G95:L95),{1,2,3,4,5}))-$F$1,COUNTIF($G95:L95, "&gt;1")&gt;5,AVERAGE(SMALL(($G95:L95),{1,2,3,4}))-$F$1,COUNTIF($G95:L95, "&gt;1")&gt;3,AVERAGE(SMALL(($F95:L95),{1,2,3,4}))-$F$1,COUNTIF($G95:L95, "&gt;1")&gt;1,AVERAGE(SMALL(($E95:L95),{1,2,3,4}))-$F$1,COUNTIF($G95:L95, "&gt;0")=1,AVERAGE(SMALL(($E95:L95),{1,2,3}))-$F$1,COUNTIF($G95:L95, "=0")=0,AVERAGE(SMALL(($E95:L95),{1,2}))-$F$1)</f>
        <v>4.3500000000000014</v>
      </c>
      <c r="V95" s="147">
        <f>_xlfn.IFS(COUNTIF($G95:M95, "&gt;1")&gt;6,AVERAGE(SMALL(($G95:M95),{1,2,3,4,5}))-$F$1,COUNTIF($G95:M95, "&gt;1")&gt;5,AVERAGE(SMALL(($G95:M95),{1,2,3,4}))-$F$1,COUNTIF($G95:M95, "&gt;1")&gt;3,AVERAGE(SMALL(($F95:M95),{1,2,3,4}))-$F$1,COUNTIF($G95:M95, "&gt;1")&gt;1,AVERAGE(SMALL(($E95:M95),{1,2,3,4}))-$F$1,COUNTIF($G95:M95, "&gt;0")=1,AVERAGE(SMALL(($E95:M95),{1,2,3}))-$F$1,COUNTIF($G95:M95, "=0")=0,AVERAGE(SMALL(($E95:M95),{1,2}))-$F$1)</f>
        <v>3.3500000000000014</v>
      </c>
      <c r="W95" s="147">
        <f>_xlfn.IFS(COUNTIF($G95:N95, "&gt;1")&gt;6,AVERAGE(SMALL(($G95:N95),{1,2,3,4,5}))-$F$1,COUNTIF($G95:N95, "&gt;1")&gt;5,AVERAGE(SMALL(($G95:N95),{1,2,3,4}))-$F$1,COUNTIF($G95:N95, "&gt;1")&gt;3,AVERAGE(SMALL(($F95:N95),{1,2,3,4}))-$F$1,COUNTIF($G95:N95, "&gt;1")&gt;1,AVERAGE(SMALL(($E95:N95),{1,2,3,4}))-$F$1,COUNTIF($G95:N95, "&gt;0")=1,AVERAGE(SMALL(($E95:N95),{1,2,3}))-$F$1,COUNTIF($G95:N95, "=0")=0,AVERAGE(SMALL(($E95:N95),{1,2}))-$F$1)</f>
        <v>3.3999999999999986</v>
      </c>
      <c r="X95" s="139">
        <f t="shared" si="10"/>
        <v>7</v>
      </c>
      <c r="Y95" s="140">
        <v>0</v>
      </c>
    </row>
    <row r="96" spans="1:25" ht="15.75" x14ac:dyDescent="0.25">
      <c r="A96" s="46" t="s">
        <v>144</v>
      </c>
      <c r="B96" s="135" t="str">
        <f>INDEX('[1]2025 Sign Ups'!$C$2:$C$103,MATCH(A96,'[1]2025 Sign Ups'!$B$2:$B$103,0))</f>
        <v>Y</v>
      </c>
      <c r="C96" s="135">
        <f>VLOOKUP($A96,'[1]2025 Sign Ups'!$B$2:$F$127,4,FALSE)</f>
        <v>8</v>
      </c>
      <c r="D96" s="135" t="s">
        <v>221</v>
      </c>
      <c r="E96" s="136">
        <f>AVERAGE(G96:H96)</f>
        <v>43.5</v>
      </c>
      <c r="F96" s="136">
        <f t="shared" si="9"/>
        <v>43.5</v>
      </c>
      <c r="G96" s="137">
        <v>42</v>
      </c>
      <c r="H96" s="137">
        <v>45</v>
      </c>
      <c r="I96" s="137">
        <v>47</v>
      </c>
      <c r="J96" s="137">
        <v>44</v>
      </c>
      <c r="K96" s="137">
        <v>41</v>
      </c>
      <c r="L96" s="137">
        <v>41</v>
      </c>
      <c r="M96" s="137">
        <v>43</v>
      </c>
      <c r="N96" s="137">
        <v>39</v>
      </c>
      <c r="O96" s="136">
        <f>(G96-$F$1)*0.6</f>
        <v>3.9600000000000009</v>
      </c>
      <c r="P96" s="136">
        <f>(H96-$F$1)*0.6</f>
        <v>5.7600000000000007</v>
      </c>
      <c r="Q96" s="138">
        <f>_xlfn.IFS(COUNTIF($G96:H96, "&gt;1")&gt;6,AVERAGE(SMALL(($G96:H96),{1,2,3,4,5}))-$F$1,COUNTIF($G96:H96, "&gt;1")&gt;5,AVERAGE(SMALL(($G96:H96),{1,2,3,4}))-$F$1,COUNTIF($G96:H96, "&gt;1")&gt;3,AVERAGE(SMALL(($F96:H96),{1,2,3,4}))-$F$1,COUNTIF($G96:H96, "&gt;1")&gt;1,AVERAGE(SMALL(($E96:H96),{1,2,3,4}))-$F$1,COUNTIF($G96:H96, "&gt;0")=1,AVERAGE(SMALL(($E96:H96),{1,2,3}))-$F$1,COUNTIF($G96:H96, "=0")=0,AVERAGE(SMALL(($E96:H96),{1,2}))-$F$1)</f>
        <v>8.1000000000000014</v>
      </c>
      <c r="R96" s="138">
        <f>_xlfn.IFS(COUNTIF($G96:I96, "&gt;1")&gt;6,AVERAGE(SMALL(($G96:I96),{1,2,3,4,5}))-$F$1,COUNTIF($G96:I96, "&gt;1")&gt;5,AVERAGE(SMALL(($G96:I96),{1,2,3,4}))-$F$1,COUNTIF($G96:I96, "&gt;1")&gt;3,AVERAGE(SMALL(($F96:I96),{1,2,3,4}))-$F$1,COUNTIF($G96:I96, "&gt;1")&gt;1,AVERAGE(SMALL(($E96:I96),{1,2,3,4}))-$F$1,COUNTIF($G96:I96, "&gt;0")=1,AVERAGE(SMALL(($E96:I96),{1,2,3}))-$F$1,COUNTIF($G96:I96, "=0")=0,AVERAGE(SMALL(($E96:I96),{1,2}))-$F$1)</f>
        <v>8.1000000000000014</v>
      </c>
      <c r="S96" s="138">
        <f>_xlfn.IFS(COUNTIF($G96:J96, "&gt;1")&gt;6,AVERAGE(SMALL(($G96:J96),{1,2,3,4,5}))-$F$1,COUNTIF($G96:J96, "&gt;1")&gt;5,AVERAGE(SMALL(($G96:J96),{1,2,3,4}))-$F$1,COUNTIF($G96:J96, "&gt;1")&gt;3,AVERAGE(SMALL(($F96:J96),{1,2,3,4}))-$F$1,COUNTIF($G96:J96, "&gt;1")&gt;1,AVERAGE(SMALL(($E96:J96),{1,2,3,4}))-$F$1,COUNTIF($G96:J96, "&gt;0")=1,AVERAGE(SMALL(($E96:J96),{1,2,3}))-$F$1,COUNTIF($G96:J96, "=0")=0,AVERAGE(SMALL(($E96:J96),{1,2}))-$F$1)</f>
        <v>8.2250000000000014</v>
      </c>
      <c r="T96" s="138">
        <f>_xlfn.IFS(COUNTIF($G96:K96, "&gt;1")&gt;6,AVERAGE(SMALL(($G96:K96),{1,2,3,4,5}))-$F$1,COUNTIF($G96:K96, "&gt;1")&gt;5,AVERAGE(SMALL(($G96:K96),{1,2,3,4}))-$F$1,COUNTIF($G96:K96, "&gt;1")&gt;3,AVERAGE(SMALL(($F96:K96),{1,2,3,4}))-$F$1,COUNTIF($G96:K96, "&gt;1")&gt;1,AVERAGE(SMALL(($E96:K96),{1,2,3,4}))-$F$1,COUNTIF($G96:K96, "&gt;0")=1,AVERAGE(SMALL(($E96:K96),{1,2,3}))-$F$1,COUNTIF($G96:K96, "=0")=0,AVERAGE(SMALL(($E96:K96),{1,2}))-$F$1)</f>
        <v>7.2250000000000014</v>
      </c>
      <c r="U96" s="138">
        <f>_xlfn.IFS(COUNTIF($G96:L96, "&gt;1")&gt;6,AVERAGE(SMALL(($G96:L96),{1,2,3,4,5}))-$F$1,COUNTIF($G96:L96, "&gt;1")&gt;5,AVERAGE(SMALL(($G96:L96),{1,2,3,4}))-$F$1,COUNTIF($G96:L96, "&gt;1")&gt;3,AVERAGE(SMALL(($F96:L96),{1,2,3,4}))-$F$1,COUNTIF($G96:L96, "&gt;1")&gt;1,AVERAGE(SMALL(($E96:L96),{1,2,3,4}))-$F$1,COUNTIF($G96:L96, "&gt;0")=1,AVERAGE(SMALL(($E96:L96),{1,2,3}))-$F$1,COUNTIF($G96:L96, "=0")=0,AVERAGE(SMALL(($E96:L96),{1,2}))-$F$1)</f>
        <v>6.6000000000000014</v>
      </c>
      <c r="V96" s="138">
        <f>_xlfn.IFS(COUNTIF($G96:M96, "&gt;1")&gt;6,AVERAGE(SMALL(($G96:M96),{1,2,3,4,5}))-$F$1,COUNTIF($G96:M96, "&gt;1")&gt;5,AVERAGE(SMALL(($G96:M96),{1,2,3,4}))-$F$1,COUNTIF($G96:M96, "&gt;1")&gt;3,AVERAGE(SMALL(($F96:M96),{1,2,3,4}))-$F$1,COUNTIF($G96:M96, "&gt;1")&gt;1,AVERAGE(SMALL(($E96:M96),{1,2,3,4}))-$F$1,COUNTIF($G96:M96, "&gt;0")=1,AVERAGE(SMALL(($E96:M96),{1,2,3}))-$F$1,COUNTIF($G96:M96, "=0")=0,AVERAGE(SMALL(($E96:M96),{1,2}))-$F$1)</f>
        <v>6.8000000000000043</v>
      </c>
      <c r="W96" s="138">
        <f>_xlfn.IFS(COUNTIF($G96:N96, "&gt;1")&gt;6,AVERAGE(SMALL(($G96:N96),{1,2,3,4,5}))-$F$1,COUNTIF($G96:N96, "&gt;1")&gt;5,AVERAGE(SMALL(($G96:N96),{1,2,3,4}))-$F$1,COUNTIF($G96:N96, "&gt;1")&gt;3,AVERAGE(SMALL(($F96:N96),{1,2,3,4}))-$F$1,COUNTIF($G96:N96, "&gt;1")&gt;1,AVERAGE(SMALL(($E96:N96),{1,2,3,4}))-$F$1,COUNTIF($G96:N96, "&gt;0")=1,AVERAGE(SMALL(($E96:N96),{1,2,3}))-$F$1,COUNTIF($G96:N96, "=0")=0,AVERAGE(SMALL(($E96:N96),{1,2}))-$F$1)</f>
        <v>5.8000000000000043</v>
      </c>
      <c r="X96" s="139">
        <f t="shared" si="10"/>
        <v>8</v>
      </c>
      <c r="Y96" s="140">
        <v>1</v>
      </c>
    </row>
    <row r="97" spans="1:33" ht="15.75" customHeight="1" x14ac:dyDescent="0.25">
      <c r="A97" s="38" t="s">
        <v>49</v>
      </c>
      <c r="B97" s="135" t="str">
        <f>INDEX('[1]2025 Sign Ups'!$C$2:$C$103,MATCH(A97,'[1]2025 Sign Ups'!$B$2:$B$103,0))</f>
        <v>Y</v>
      </c>
      <c r="C97" s="135">
        <f>VLOOKUP($A97,'[1]2025 Sign Ups'!$B$2:$F$127,4,FALSE)</f>
        <v>10</v>
      </c>
      <c r="D97" s="135" t="str">
        <f>VLOOKUP($A97,'[1]2025 Sign Ups'!$B$2:$G$127,5,FALSE)</f>
        <v>R</v>
      </c>
      <c r="E97" s="136">
        <f>O97+35.4</f>
        <v>52.833333333333336</v>
      </c>
      <c r="F97" s="136">
        <f t="shared" si="9"/>
        <v>52.833333333333336</v>
      </c>
      <c r="G97" s="137">
        <v>54</v>
      </c>
      <c r="H97" s="137">
        <v>52</v>
      </c>
      <c r="I97" s="137">
        <v>49</v>
      </c>
      <c r="J97" s="137">
        <v>53</v>
      </c>
      <c r="K97" s="137">
        <v>55</v>
      </c>
      <c r="L97" s="137">
        <v>49</v>
      </c>
      <c r="M97" s="137">
        <v>47</v>
      </c>
      <c r="N97" s="137">
        <v>52</v>
      </c>
      <c r="O97" s="136">
        <f>VLOOKUP($A97,'[1]2025 Sign Ups'!$B$2:$K$104,3,FALSE)</f>
        <v>17.433333333333337</v>
      </c>
      <c r="P97" s="138">
        <f>_xlfn.IFS(COUNTIF($G97:G97, "&gt;6")&gt;6,AVERAGE(SMALL(($G97:G97),{1,2,3,4,5}))-$F$1,COUNTIF($G97:G97, "&gt;5")&gt;3,AVERAGE(SMALL(($G97:G97),{1,2,3,4}))-$F$1,COUNTIF($G97:G97, "&gt;3")&gt;3,AVERAGE(SMALL(($F97:G97),{1,2,3,4}))-$F$1,COUNTIF($G97:G97, "&gt;1")&gt;1,AVERAGE(SMALL(($E97:G97),{1,2,3,4}))-$F$1,COUNTIF($G97:G97, "&gt;0")=1,AVERAGE(SMALL(($E97:G97),{1,2,3}))-$F$1,COUNTIF($G97:G97, "=0")=0,AVERAGE(SMALL(($E97:G97),{1,2}))-$F$1)</f>
        <v>17.82222222222223</v>
      </c>
      <c r="Q97" s="138">
        <f>_xlfn.IFS(COUNTIF($G97:H97, "&gt;1")&gt;6,AVERAGE(SMALL(($G97:H97),{1,2,3,4,5}))-$F$1,COUNTIF($G97:H97, "&gt;1")&gt;5,AVERAGE(SMALL(($G97:H97),{1,2,3,4}))-$F$1,COUNTIF($G97:H97, "&gt;1")&gt;3,AVERAGE(SMALL(($F97:H97),{1,2,3,4}))-$F$1,COUNTIF($G97:H97, "&gt;1")&gt;1,AVERAGE(SMALL(($E97:H97),{1,2,3,4}))-$F$1,COUNTIF($G97:H97, "&gt;0")=1,AVERAGE(SMALL(($E97:H97),{1,2,3}))-$F$1,COUNTIF($G97:H97, "=0")=0,AVERAGE(SMALL(($E97:H97),{1,2}))-$F$1)</f>
        <v>17.516666666666673</v>
      </c>
      <c r="R97" s="138">
        <f>_xlfn.IFS(COUNTIF($G97:I97, "&gt;1")&gt;6,AVERAGE(SMALL(($G97:I97),{1,2,3,4,5}))-$F$1,COUNTIF($G97:I97, "&gt;1")&gt;5,AVERAGE(SMALL(($G97:I97),{1,2,3,4}))-$F$1,COUNTIF($G97:I97, "&gt;1")&gt;3,AVERAGE(SMALL(($F97:I97),{1,2,3,4}))-$F$1,COUNTIF($G97:I97, "&gt;1")&gt;1,AVERAGE(SMALL(($E97:I97),{1,2,3,4}))-$F$1,COUNTIF($G97:I97, "&gt;0")=1,AVERAGE(SMALL(($E97:I97),{1,2,3}))-$F$1,COUNTIF($G97:I97, "=0")=0,AVERAGE(SMALL(($E97:I97),{1,2}))-$F$1)</f>
        <v>16.266666666666673</v>
      </c>
      <c r="S97" s="138">
        <f>_xlfn.IFS(COUNTIF($G97:J97, "&gt;1")&gt;6,AVERAGE(SMALL(($G97:J97),{1,2,3,4,5}))-$F$1,COUNTIF($G97:J97, "&gt;1")&gt;5,AVERAGE(SMALL(($G97:J97),{1,2,3,4}))-$F$1,COUNTIF($G97:J97, "&gt;1")&gt;3,AVERAGE(SMALL(($F97:J97),{1,2,3,4}))-$F$1,COUNTIF($G97:J97, "&gt;1")&gt;1,AVERAGE(SMALL(($E97:J97),{1,2,3,4}))-$F$1,COUNTIF($G97:J97, "&gt;0")=1,AVERAGE(SMALL(($E97:J97),{1,2,3}))-$F$1,COUNTIF($G97:J97, "=0")=0,AVERAGE(SMALL(($E97:J97),{1,2}))-$F$1)</f>
        <v>16.308333333333337</v>
      </c>
      <c r="T97" s="138">
        <f>_xlfn.IFS(COUNTIF($G97:K97, "&gt;1")&gt;6,AVERAGE(SMALL(($G97:K97),{1,2,3,4,5}))-$F$1,COUNTIF($G97:K97, "&gt;1")&gt;5,AVERAGE(SMALL(($G97:K97),{1,2,3,4}))-$F$1,COUNTIF($G97:K97, "&gt;1")&gt;3,AVERAGE(SMALL(($F97:K97),{1,2,3,4}))-$F$1,COUNTIF($G97:K97, "&gt;1")&gt;1,AVERAGE(SMALL(($E97:K97),{1,2,3,4}))-$F$1,COUNTIF($G97:K97, "&gt;0")=1,AVERAGE(SMALL(($E97:K97),{1,2,3}))-$F$1,COUNTIF($G97:K97, "=0")=0,AVERAGE(SMALL(($E97:K97),{1,2}))-$F$1)</f>
        <v>16.308333333333337</v>
      </c>
      <c r="U97" s="138">
        <f>_xlfn.IFS(COUNTIF($G97:L97, "&gt;1")&gt;6,AVERAGE(SMALL(($G97:L97),{1,2,3,4,5}))-$F$1,COUNTIF($G97:L97, "&gt;1")&gt;5,AVERAGE(SMALL(($G97:L97),{1,2,3,4}))-$F$1,COUNTIF($G97:L97, "&gt;1")&gt;3,AVERAGE(SMALL(($F97:L97),{1,2,3,4}))-$F$1,COUNTIF($G97:L97, "&gt;1")&gt;1,AVERAGE(SMALL(($E97:L97),{1,2,3,4}))-$F$1,COUNTIF($G97:L97, "&gt;0")=1,AVERAGE(SMALL(($E97:L97),{1,2,3}))-$F$1,COUNTIF($G97:L97, "=0")=0,AVERAGE(SMALL(($E97:L97),{1,2}))-$F$1)</f>
        <v>15.350000000000001</v>
      </c>
      <c r="V97" s="138">
        <f>_xlfn.IFS(COUNTIF($G97:M97, "&gt;1")&gt;6,AVERAGE(SMALL(($G97:M97),{1,2,3,4,5}))-$F$1,COUNTIF($G97:M97, "&gt;1")&gt;5,AVERAGE(SMALL(($G97:M97),{1,2,3,4}))-$F$1,COUNTIF($G97:M97, "&gt;1")&gt;3,AVERAGE(SMALL(($F97:M97),{1,2,3,4}))-$F$1,COUNTIF($G97:M97, "&gt;1")&gt;1,AVERAGE(SMALL(($E97:M97),{1,2,3,4}))-$F$1,COUNTIF($G97:M97, "&gt;0")=1,AVERAGE(SMALL(($E97:M97),{1,2,3}))-$F$1,COUNTIF($G97:M97, "=0")=0,AVERAGE(SMALL(($E97:M97),{1,2}))-$F$1)</f>
        <v>14.600000000000001</v>
      </c>
      <c r="W97" s="138">
        <f>_xlfn.IFS(COUNTIF($G97:N97, "&gt;1")&gt;6,AVERAGE(SMALL(($G97:N97),{1,2,3,4,5}))-$F$1,COUNTIF($G97:N97, "&gt;1")&gt;5,AVERAGE(SMALL(($G97:N97),{1,2,3,4}))-$F$1,COUNTIF($G97:N97, "&gt;1")&gt;3,AVERAGE(SMALL(($F97:N97),{1,2,3,4}))-$F$1,COUNTIF($G97:N97, "&gt;1")&gt;1,AVERAGE(SMALL(($E97:N97),{1,2,3,4}))-$F$1,COUNTIF($G97:N97, "&gt;0")=1,AVERAGE(SMALL(($E97:N97),{1,2,3}))-$F$1,COUNTIF($G97:N97, "=0")=0,AVERAGE(SMALL(($E97:N97),{1,2}))-$F$1)</f>
        <v>14.399999999999999</v>
      </c>
      <c r="X97" s="139">
        <f t="shared" si="10"/>
        <v>8</v>
      </c>
      <c r="Y97" s="140">
        <v>2</v>
      </c>
    </row>
    <row r="98" spans="1:33" ht="15.75" customHeight="1" x14ac:dyDescent="0.25">
      <c r="A98" s="46" t="s">
        <v>45</v>
      </c>
      <c r="B98" s="135" t="str">
        <f>INDEX('[1]2025 Sign Ups'!$C$2:$C$103,MATCH(A98,'[1]2025 Sign Ups'!$B$2:$B$103,0))</f>
        <v>Y</v>
      </c>
      <c r="C98" s="135">
        <f>VLOOKUP($A98,'[1]2025 Sign Ups'!$B$2:$F$127,4,FALSE)</f>
        <v>1</v>
      </c>
      <c r="D98" s="135" t="str">
        <f>VLOOKUP($A98,'[1]2025 Sign Ups'!$B$2:$G$127,5,FALSE)</f>
        <v>S</v>
      </c>
      <c r="E98" s="136">
        <f>O98+35.4</f>
        <v>40.4</v>
      </c>
      <c r="F98" s="136">
        <f t="shared" si="9"/>
        <v>40.4</v>
      </c>
      <c r="G98" s="137" t="s">
        <v>238</v>
      </c>
      <c r="H98" s="137">
        <v>47</v>
      </c>
      <c r="I98" s="137">
        <v>43</v>
      </c>
      <c r="J98" s="137" t="s">
        <v>238</v>
      </c>
      <c r="K98" s="137">
        <v>42</v>
      </c>
      <c r="L98" s="137">
        <v>42</v>
      </c>
      <c r="M98" s="137" t="s">
        <v>238</v>
      </c>
      <c r="N98" s="137">
        <v>46</v>
      </c>
      <c r="O98" s="136">
        <f>VLOOKUP($A98,'[1]2025 Sign Ups'!$B$2:$K$104,3,FALSE)</f>
        <v>5</v>
      </c>
      <c r="P98" s="138">
        <f>_xlfn.IFS(COUNTIF($G98:G98, "&gt;1")&gt;6,AVERAGE(SMALL(($G98:G98),{1,2,3,4,5}))-$F$1,COUNTIF($G98:G98, "&gt;1")&gt;5,AVERAGE(SMALL(($G98:G98),{1,2,3,4}))-$F$1,COUNTIF($G98:G98, "&gt;1")&gt;3,AVERAGE(SMALL(($F98:G98),{1,2,3,4}))-$F$1,COUNTIF($G98:G98, "&gt;1")&gt;1,AVERAGE(SMALL(($E98:G98),{1,2,3,4}))-$F$1,COUNTIF($G98:G98, "&gt;0")=1,AVERAGE(SMALL(($E98:G98),{1,2,3}))-$F$1,COUNTIF($G98:G98, "=0")=0,AVERAGE(SMALL(($E98:G98),{1,2}))-$F$1)</f>
        <v>5</v>
      </c>
      <c r="Q98" s="138">
        <f>_xlfn.IFS(COUNTIF($G98:H98, "&gt;1")&gt;6,AVERAGE(SMALL(($G98:H98),{1,2,3,4,5}))-$F$1,COUNTIF($G98:H98, "&gt;1")&gt;5,AVERAGE(SMALL(($G98:H98),{1,2,3,4}))-$F$1,COUNTIF($G98:H98, "&gt;1")&gt;3,AVERAGE(SMALL(($F98:H98),{1,2,3,4}))-$F$1,COUNTIF($G98:H98, "&gt;1")&gt;1,AVERAGE(SMALL(($E98:H98),{1,2,3,4}))-$F$1,COUNTIF($G98:H98, "&gt;0")=1,AVERAGE(SMALL(($E98:H98),{1,2,3}))-$F$1,COUNTIF($G98:H98, "=0")=0,AVERAGE(SMALL(($E98:H98),{1,2}))-$F$1)</f>
        <v>7.2000000000000028</v>
      </c>
      <c r="R98" s="138">
        <f>_xlfn.IFS(COUNTIF($G98:I98, "&gt;1")&gt;6,AVERAGE(SMALL(($G98:I98),{1,2,3,4,5}))-$F$1,COUNTIF($G98:I98, "&gt;1")&gt;5,AVERAGE(SMALL(($G98:I98),{1,2,3,4}))-$F$1,COUNTIF($G98:I98, "&gt;1")&gt;3,AVERAGE(SMALL(($F98:I98),{1,2,3,4}))-$F$1,COUNTIF($G98:I98, "&gt;1")&gt;1,AVERAGE(SMALL(($E98:I98),{1,2,3,4}))-$F$1,COUNTIF($G98:I98, "&gt;0")=1,AVERAGE(SMALL(($E98:I98),{1,2,3}))-$F$1,COUNTIF($G98:I98, "=0")=0,AVERAGE(SMALL(($E98:I98),{1,2}))-$F$1)</f>
        <v>7.3000000000000043</v>
      </c>
      <c r="S98" s="138">
        <f>_xlfn.IFS(COUNTIF($G98:J98, "&gt;1")&gt;6,AVERAGE(SMALL(($G98:J98),{1,2,3,4,5}))-$F$1,COUNTIF($G98:J98, "&gt;1")&gt;5,AVERAGE(SMALL(($G98:J98),{1,2,3,4}))-$F$1,COUNTIF($G98:J98, "&gt;1")&gt;3,AVERAGE(SMALL(($F98:J98),{1,2,3,4}))-$F$1,COUNTIF($G98:J98, "&gt;1")&gt;1,AVERAGE(SMALL(($E98:J98),{1,2,3,4}))-$F$1,COUNTIF($G98:J98, "&gt;0")=1,AVERAGE(SMALL(($E98:J98),{1,2,3}))-$F$1,COUNTIF($G98:J98, "=0")=0,AVERAGE(SMALL(($E98:J98),{1,2}))-$F$1)</f>
        <v>7.3000000000000043</v>
      </c>
      <c r="T98" s="138">
        <f>_xlfn.IFS(COUNTIF($G98:K98, "&gt;1")&gt;6,AVERAGE(SMALL(($G98:K98),{1,2,3,4,5}))-$F$1,COUNTIF($G98:K98, "&gt;1")&gt;5,AVERAGE(SMALL(($G98:K98),{1,2,3,4}))-$F$1,COUNTIF($G98:K98, "&gt;1")&gt;3,AVERAGE(SMALL(($F98:K98),{1,2,3,4}))-$F$1,COUNTIF($G98:K98, "&gt;1")&gt;1,AVERAGE(SMALL(($E98:K98),{1,2,3,4}))-$F$1,COUNTIF($G98:K98, "&gt;0")=1,AVERAGE(SMALL(($E98:K98),{1,2,3}))-$F$1,COUNTIF($G98:K98, "=0")=0,AVERAGE(SMALL(($E98:K98),{1,2}))-$F$1)</f>
        <v>6.0500000000000043</v>
      </c>
      <c r="U98" s="138">
        <f>_xlfn.IFS(COUNTIF($G98:L98, "&gt;1")&gt;6,AVERAGE(SMALL(($G98:L98),{1,2,3,4,5}))-$F$1,COUNTIF($G98:L98, "&gt;1")&gt;5,AVERAGE(SMALL(($G98:L98),{1,2,3,4}))-$F$1,COUNTIF($G98:L98, "&gt;1")&gt;3,AVERAGE(SMALL(($F98:L98),{1,2,3,4}))-$F$1,COUNTIF($G98:L98, "&gt;1")&gt;1,AVERAGE(SMALL(($E98:L98),{1,2,3,4}))-$F$1,COUNTIF($G98:L98, "&gt;0")=1,AVERAGE(SMALL(($E98:L98),{1,2,3}))-$F$1,COUNTIF($G98:L98, "=0")=0,AVERAGE(SMALL(($E98:L98),{1,2}))-$F$1)</f>
        <v>6.4500000000000028</v>
      </c>
      <c r="V98" s="138">
        <f>_xlfn.IFS(COUNTIF($G98:M98, "&gt;1")&gt;6,AVERAGE(SMALL(($G98:M98),{1,2,3,4,5}))-$F$1,COUNTIF($G98:M98, "&gt;1")&gt;5,AVERAGE(SMALL(($G98:M98),{1,2,3,4}))-$F$1,COUNTIF($G98:M98, "&gt;1")&gt;3,AVERAGE(SMALL(($F98:M98),{1,2,3,4}))-$F$1,COUNTIF($G98:M98, "&gt;1")&gt;1,AVERAGE(SMALL(($E98:M98),{1,2,3,4}))-$F$1,COUNTIF($G98:M98, "&gt;0")=1,AVERAGE(SMALL(($E98:M98),{1,2,3}))-$F$1,COUNTIF($G98:M98, "=0")=0,AVERAGE(SMALL(($E98:M98),{1,2}))-$F$1)</f>
        <v>6.4500000000000028</v>
      </c>
      <c r="W98" s="138">
        <f>_xlfn.IFS(COUNTIF($G98:N98, "&gt;1")&gt;6,AVERAGE(SMALL(($G98:N98),{1,2,3,4,5}))-$F$1,COUNTIF($G98:N98, "&gt;1")&gt;5,AVERAGE(SMALL(($G98:N98),{1,2,3,4}))-$F$1,COUNTIF($G98:N98, "&gt;1")&gt;3,AVERAGE(SMALL(($F98:N98),{1,2,3,4}))-$F$1,COUNTIF($G98:N98, "&gt;1")&gt;1,AVERAGE(SMALL(($E98:N98),{1,2,3,4}))-$F$1,COUNTIF($G98:N98, "&gt;0")=1,AVERAGE(SMALL(($E98:N98),{1,2,3}))-$F$1,COUNTIF($G98:N98, "=0")=0,AVERAGE(SMALL(($E98:N98),{1,2}))-$F$1)</f>
        <v>6.4500000000000028</v>
      </c>
      <c r="X98" s="139">
        <f t="shared" si="10"/>
        <v>5</v>
      </c>
      <c r="Y98" s="140">
        <v>2</v>
      </c>
    </row>
    <row r="99" spans="1:33" ht="15.75" customHeight="1" x14ac:dyDescent="0.25">
      <c r="A99" s="46" t="s">
        <v>32</v>
      </c>
      <c r="B99" s="135" t="str">
        <f>INDEX('[1]2025 Sign Ups'!$C$2:$C$103,MATCH(A99,'[1]2025 Sign Ups'!$B$2:$B$103,0))</f>
        <v>Y</v>
      </c>
      <c r="C99" s="135">
        <f>VLOOKUP($A99,'[1]2025 Sign Ups'!$B$2:$F$127,4,FALSE)</f>
        <v>10</v>
      </c>
      <c r="D99" s="135" t="str">
        <f>VLOOKUP($A99,'[1]2025 Sign Ups'!$B$2:$G$127,5,FALSE)</f>
        <v>R</v>
      </c>
      <c r="E99" s="136">
        <f>O99+35.4</f>
        <v>38.666666666666664</v>
      </c>
      <c r="F99" s="136">
        <f t="shared" ref="F99:F130" si="12">E99</f>
        <v>38.666666666666664</v>
      </c>
      <c r="G99" s="137" t="s">
        <v>238</v>
      </c>
      <c r="H99" s="137">
        <v>40</v>
      </c>
      <c r="I99" s="137">
        <v>45</v>
      </c>
      <c r="J99" s="137">
        <v>41</v>
      </c>
      <c r="K99" s="137">
        <v>42</v>
      </c>
      <c r="L99" s="137">
        <v>44</v>
      </c>
      <c r="M99" s="137">
        <v>42</v>
      </c>
      <c r="N99" s="137">
        <v>39</v>
      </c>
      <c r="O99" s="136">
        <f>VLOOKUP($A99,'[1]2025 Sign Ups'!$B$2:$K$104,3,FALSE)</f>
        <v>3.2666666666666657</v>
      </c>
      <c r="P99" s="138">
        <f>_xlfn.IFS(COUNTIF($G99:G99, "&gt;6")&gt;6,AVERAGE(SMALL(($G99:G99),{1,2,3,4,5}))-$F$1,COUNTIF($G99:G99, "&gt;5")&gt;3,AVERAGE(SMALL(($G99:G99),{1,2,3,4}))-$F$1,COUNTIF($G99:G99, "&gt;3")&gt;3,AVERAGE(SMALL(($F99:G99),{1,2,3,4}))-$F$1,COUNTIF($G99:G99, "&gt;1")&gt;1,AVERAGE(SMALL(($E99:G99),{1,2,3,4}))-$F$1,COUNTIF($G99:G99, "=1")=1,AVERAGE(SMALL(($E99:G99),{1,2,3}))-$F$1,COUNTIF($G99:G99, "=0")=0,AVERAGE(SMALL(($E99:G99),{1,2}))-$F$1)</f>
        <v>3.2666666666666657</v>
      </c>
      <c r="Q99" s="138">
        <f>_xlfn.IFS(COUNTIF($G99:H99, "&gt;1")&gt;6,AVERAGE(SMALL(($G99:H99),{1,2,3,4,5}))-$F$1,COUNTIF($G99:H99, "&gt;1")&gt;5,AVERAGE(SMALL(($G99:H99),{1,2,3,4}))-$F$1,COUNTIF($G99:H99, "&gt;1")&gt;3,AVERAGE(SMALL(($F99:H99),{1,2,3,4}))-$F$1,COUNTIF($G99:H99, "&gt;1")&gt;1,AVERAGE(SMALL(($E99:H99),{1,2,3,4}))-$F$1,COUNTIF($G99:H99, "&gt;0")=1,AVERAGE(SMALL(($E99:H99),{1,2,3}))-$F$1,COUNTIF($G99:H99, "=0")=0,AVERAGE(SMALL(($E99:H99),{1,2}))-$F$1)</f>
        <v>3.7111111111111086</v>
      </c>
      <c r="R99" s="138">
        <f>_xlfn.IFS(COUNTIF($G99:I99, "&gt;1")&gt;6,AVERAGE(SMALL(($G99:I99),{1,2,3,4,5}))-$F$1,COUNTIF($G99:I99, "&gt;1")&gt;5,AVERAGE(SMALL(($G99:I99),{1,2,3,4}))-$F$1,COUNTIF($G99:I99, "&gt;1")&gt;3,AVERAGE(SMALL(($F99:I99),{1,2,3,4}))-$F$1,COUNTIF($G99:I99, "&gt;1")&gt;1,AVERAGE(SMALL(($E99:I99),{1,2,3,4}))-$F$1,COUNTIF($G99:I99, "&gt;0")=1,AVERAGE(SMALL(($E99:I99),{1,2,3}))-$F$1,COUNTIF($G99:I99, "=0")=0,AVERAGE(SMALL(($E99:I99),{1,2}))-$F$1)</f>
        <v>5.18333333333333</v>
      </c>
      <c r="S99" s="138">
        <f>_xlfn.IFS(COUNTIF($G99:J99, "&gt;1")&gt;6,AVERAGE(SMALL(($G99:J99),{1,2,3,4,5}))-$F$1,COUNTIF($G99:J99, "&gt;1")&gt;5,AVERAGE(SMALL(($G99:J99),{1,2,3,4}))-$F$1,COUNTIF($G99:J99, "&gt;1")&gt;3,AVERAGE(SMALL(($F99:J99),{1,2,3,4}))-$F$1,COUNTIF($G99:J99, "&gt;1")&gt;1,AVERAGE(SMALL(($E99:J99),{1,2,3,4}))-$F$1,COUNTIF($G99:J99, "&gt;0")=1,AVERAGE(SMALL(($E99:J99),{1,2,3}))-$F$1,COUNTIF($G99:J99, "=0")=0,AVERAGE(SMALL(($E99:J99),{1,2}))-$F$1)</f>
        <v>4.18333333333333</v>
      </c>
      <c r="T99" s="138">
        <f>_xlfn.IFS(COUNTIF($G99:K99, "&gt;1")&gt;6,AVERAGE(SMALL(($G99:K99),{1,2,3,4,5}))-$F$1,COUNTIF($G99:K99, "&gt;1")&gt;5,AVERAGE(SMALL(($G99:K99),{1,2,3,4}))-$F$1,COUNTIF($G99:K99, "&gt;1")&gt;3,AVERAGE(SMALL(($F99:K99),{1,2,3,4}))-$F$1,COUNTIF($G99:K99, "&gt;1")&gt;1,AVERAGE(SMALL(($E99:K99),{1,2,3,4}))-$F$1,COUNTIF($G99:K99, "&gt;0")=1,AVERAGE(SMALL(($E99:K99),{1,2,3}))-$F$1,COUNTIF($G99:K99, "=0")=0,AVERAGE(SMALL(($E99:K99),{1,2}))-$F$1)</f>
        <v>5.0166666666666657</v>
      </c>
      <c r="U99" s="138">
        <f>_xlfn.IFS(COUNTIF($G99:L99, "&gt;1")&gt;6,AVERAGE(SMALL(($G99:L99),{1,2,3,4,5}))-$F$1,COUNTIF($G99:L99, "&gt;1")&gt;5,AVERAGE(SMALL(($G99:L99),{1,2,3,4}))-$F$1,COUNTIF($G99:L99, "&gt;1")&gt;3,AVERAGE(SMALL(($F99:L99),{1,2,3,4}))-$F$1,COUNTIF($G99:L99, "&gt;1")&gt;1,AVERAGE(SMALL(($E99:L99),{1,2,3,4}))-$F$1,COUNTIF($G99:L99, "&gt;0")=1,AVERAGE(SMALL(($E99:L99),{1,2,3}))-$F$1,COUNTIF($G99:L99, "=0")=0,AVERAGE(SMALL(($E99:L99),{1,2}))-$F$1)</f>
        <v>5.0166666666666657</v>
      </c>
      <c r="V99" s="138">
        <f>_xlfn.IFS(COUNTIF($G99:M99, "&gt;1")&gt;6,AVERAGE(SMALL(($G99:M99),{1,2,3,4,5}))-$F$1,COUNTIF($G99:M99, "&gt;1")&gt;5,AVERAGE(SMALL(($G99:M99),{1,2,3,4}))-$F$1,COUNTIF($G99:M99, "&gt;1")&gt;3,AVERAGE(SMALL(($F99:M99),{1,2,3,4}))-$F$1,COUNTIF($G99:M99, "&gt;1")&gt;1,AVERAGE(SMALL(($E99:M99),{1,2,3,4}))-$F$1,COUNTIF($G99:M99, "&gt;0")=1,AVERAGE(SMALL(($E99:M99),{1,2,3}))-$F$1,COUNTIF($G99:M99, "=0")=0,AVERAGE(SMALL(($E99:M99),{1,2}))-$F$1)</f>
        <v>5.8500000000000014</v>
      </c>
      <c r="W99" s="147">
        <f>_xlfn.IFS(COUNTIF($G99:N99, "&gt;1")&gt;6,AVERAGE(SMALL(($G99:N99),{1,2,3,4,5}))-$F$1,COUNTIF($G99:N99, "&gt;1")&gt;5,AVERAGE(SMALL(($G99:N99),{1,2,3,4}))-$F$1,COUNTIF($G99:N99, "&gt;1")&gt;3,AVERAGE(SMALL(($F99:N99),{1,2,3,4}))-$F$1,COUNTIF($G99:N99, "&gt;1")&gt;1,AVERAGE(SMALL(($E99:N99),{1,2,3,4}))-$F$1,COUNTIF($G99:N99, "&gt;0")=1,AVERAGE(SMALL(($E99:N99),{1,2,3}))-$F$1,COUNTIF($G99:N99, "=0")=0,AVERAGE(SMALL(($E99:N99),{1,2}))-$F$1)</f>
        <v>5.3999999999999986</v>
      </c>
      <c r="X99" s="139">
        <f t="shared" si="10"/>
        <v>7</v>
      </c>
      <c r="Y99" s="140">
        <v>2</v>
      </c>
    </row>
    <row r="100" spans="1:33" ht="15.75" customHeight="1" x14ac:dyDescent="0.25">
      <c r="A100" s="38" t="s">
        <v>222</v>
      </c>
      <c r="B100" s="135" t="str">
        <f>INDEX('[1]2025 Sign Ups'!$C$2:$C$103,MATCH(A100,'[1]2025 Sign Ups'!$B$2:$B$103,0))</f>
        <v>Y</v>
      </c>
      <c r="C100" s="135">
        <f>VLOOKUP($A100,'[1]2025 Sign Ups'!$B$2:$F$127,4,FALSE)</f>
        <v>1</v>
      </c>
      <c r="D100" s="135" t="str">
        <f>VLOOKUP($A100,'[1]2025 Sign Ups'!$B$2:$G$127,5,FALSE)</f>
        <v>R</v>
      </c>
      <c r="E100" s="136">
        <f>O100+35.4</f>
        <v>49</v>
      </c>
      <c r="F100" s="136">
        <f t="shared" si="12"/>
        <v>49</v>
      </c>
      <c r="G100" s="137" t="s">
        <v>238</v>
      </c>
      <c r="H100" s="137" t="s">
        <v>238</v>
      </c>
      <c r="I100" s="137" t="s">
        <v>238</v>
      </c>
      <c r="J100" s="137" t="s">
        <v>238</v>
      </c>
      <c r="K100" s="137" t="s">
        <v>238</v>
      </c>
      <c r="L100" s="137" t="s">
        <v>238</v>
      </c>
      <c r="M100" s="137" t="s">
        <v>238</v>
      </c>
      <c r="N100" s="137" t="e">
        <v>#N/A</v>
      </c>
      <c r="O100" s="136">
        <f>VLOOKUP($A100,'[1]2025 Sign Ups'!$B$2:$K$104,3,FALSE)</f>
        <v>13.600000000000001</v>
      </c>
      <c r="P100" s="138">
        <f>_xlfn.IFS(COUNTIF($G100:G100, "&gt;1")&gt;6,AVERAGE(SMALL(($G100:G100),{1,2,3,4,5}))-$F$1,COUNTIF($G100:G100, "&gt;1")&gt;5,AVERAGE(SMALL(($G100:G100),{1,2,3,4}))-$F$1,COUNTIF($G100:G100, "&gt;1")&gt;3,AVERAGE(SMALL(($F100:G100),{1,2,3,4}))-$F$1,COUNTIF($G100:G100, "&gt;1")&gt;1,AVERAGE(SMALL(($E100:G100),{1,2,3,4}))-$F$1,COUNTIF($G100:G100, "&gt;0")=1,AVERAGE(SMALL(($E100:G100),{1,2,3}))-$F$1,COUNTIF($G100:G100, "=0")=0,AVERAGE(SMALL(($E100:G100),{1,2}))-$F$1)</f>
        <v>13.600000000000001</v>
      </c>
      <c r="Q100" s="138">
        <f>_xlfn.IFS(COUNTIF($G100:H100, "&gt;1")&gt;6,AVERAGE(SMALL(($G100:H100),{1,2,3,4,5}))-$F$1,COUNTIF($G100:H100, "&gt;1")&gt;5,AVERAGE(SMALL(($G100:H100),{1,2,3,4}))-$F$1,COUNTIF($G100:H100, "&gt;1")&gt;3,AVERAGE(SMALL(($F100:H100),{1,2,3,4}))-$F$1,COUNTIF($G100:H100, "&gt;1")&gt;1,AVERAGE(SMALL(($E100:H100),{1,2,3,4}))-$F$1,COUNTIF($G100:H100, "&gt;0")=1,AVERAGE(SMALL(($E100:H100),{1,2,3}))-$F$1,COUNTIF($G100:H100, "=0")=0,AVERAGE(SMALL(($E100:H100),{1,2}))-$F$1)</f>
        <v>13.600000000000001</v>
      </c>
      <c r="R100" s="138">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13.600000000000001</v>
      </c>
      <c r="S100" s="138">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13.600000000000001</v>
      </c>
      <c r="T100" s="138">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13.600000000000001</v>
      </c>
      <c r="U100" s="138">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13.600000000000001</v>
      </c>
      <c r="V100" s="138">
        <f>_xlfn.IFS(COUNTIF($G100:M100, "&gt;1")&gt;6,AVERAGE(SMALL(($G100:M100),{1,2,3,4,5}))-$F$1,COUNTIF($G100:M100, "&gt;1")&gt;5,AVERAGE(SMALL(($G100:M100),{1,2,3,4}))-$F$1,COUNTIF($G100:M100, "&gt;1")&gt;3,AVERAGE(SMALL(($F100:M100),{1,2,3,4}))-$F$1,COUNTIF($G100:M100, "&gt;1")&gt;1,AVERAGE(SMALL(($E100:M100),{1,2,3,4}))-$F$1,COUNTIF($G100:M100, "&gt;0")=1,AVERAGE(SMALL(($E100:M100),{1,2,3}))-$F$1,COUNTIF($G100:M100, "=0")=0,AVERAGE(SMALL(($E100:M100),{1,2}))-$F$1)</f>
        <v>13.600000000000001</v>
      </c>
      <c r="W100" s="138" t="e">
        <f>_xlfn.IFS(COUNTIF($G100:N100, "&gt;1")&gt;6,AVERAGE(SMALL(($G100:N100),{1,2,3,4,5}))-$F$1,COUNTIF($G100:N100, "&gt;1")&gt;5,AVERAGE(SMALL(($G100:N100),{1,2,3,4}))-$F$1,COUNTIF($G100:N100, "&gt;1")&gt;3,AVERAGE(SMALL(($F100:N100),{1,2,3,4}))-$F$1,COUNTIF($G100:N100, "&gt;1")&gt;1,AVERAGE(SMALL(($E100:N100),{1,2,3,4}))-$F$1,COUNTIF($G100:N100, "&gt;0")=1,AVERAGE(SMALL(($E100:N100),{1,2,3}))-$F$1,COUNTIF($G100:N100, "=0")=0,AVERAGE(SMALL(($E100:N100),{1,2}))-$F$1)</f>
        <v>#N/A</v>
      </c>
      <c r="X100" s="139">
        <f t="shared" si="10"/>
        <v>0</v>
      </c>
      <c r="Y100" s="140">
        <v>2</v>
      </c>
    </row>
    <row r="101" spans="1:33" ht="15.75" customHeight="1" x14ac:dyDescent="0.25">
      <c r="A101" s="38" t="s">
        <v>145</v>
      </c>
      <c r="B101" s="135" t="str">
        <f>INDEX('[1]2025 Sign Ups'!$C$2:$C$103,MATCH(A101,'[1]2025 Sign Ups'!$B$2:$B$103,0))</f>
        <v>Y</v>
      </c>
      <c r="C101" s="135">
        <f>VLOOKUP($A101,'[1]2025 Sign Ups'!$B$2:$F$127,4,FALSE)</f>
        <v>8</v>
      </c>
      <c r="D101" s="135" t="str">
        <f>VLOOKUP($A101,'[1]2025 Sign Ups'!$B$2:$G$127,5,FALSE)</f>
        <v>R</v>
      </c>
      <c r="E101" s="136">
        <f>O101+35.4</f>
        <v>46.666666666666664</v>
      </c>
      <c r="F101" s="136">
        <f t="shared" si="12"/>
        <v>46.666666666666664</v>
      </c>
      <c r="G101" s="137" t="s">
        <v>238</v>
      </c>
      <c r="H101" s="137">
        <v>53</v>
      </c>
      <c r="I101" s="137">
        <v>47</v>
      </c>
      <c r="J101" s="137">
        <v>48</v>
      </c>
      <c r="K101" s="137">
        <v>50</v>
      </c>
      <c r="L101" s="137">
        <v>50</v>
      </c>
      <c r="M101" s="137">
        <v>48</v>
      </c>
      <c r="N101" s="137">
        <v>47</v>
      </c>
      <c r="O101" s="136">
        <f>VLOOKUP($A101,'[1]2025 Sign Ups'!$B$2:$K$104,3,FALSE)</f>
        <v>11.266666666666666</v>
      </c>
      <c r="P101" s="138">
        <f>_xlfn.IFS(COUNTIF($G101:G101, "&gt;6")&gt;6,AVERAGE(SMALL(($G101:G101),{1,2,3,4,5}))-$F$1,COUNTIF($G101:G101, "&gt;5")&gt;3,AVERAGE(SMALL(($G101:G101),{1,2,3,4}))-$F$1,COUNTIF($G101:G101, "&gt;3")&gt;3,AVERAGE(SMALL(($F101:G101),{1,2,3,4}))-$F$1,COUNTIF($G101:G101, "&gt;1")&gt;1,AVERAGE(SMALL(($E101:G101),{1,2,3,4}))-$F$1,COUNTIF($G101:G101, "=1")=1,AVERAGE(SMALL(($E101:G101),{1,2,3}))-$F$1,COUNTIF($G101:G101, "=0")=0,AVERAGE(SMALL(($E101:G101),{1,2}))-$F$1)</f>
        <v>11.266666666666666</v>
      </c>
      <c r="Q101" s="138">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13.377777777777773</v>
      </c>
      <c r="R101" s="138">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12.93333333333333</v>
      </c>
      <c r="S101" s="138">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11.68333333333333</v>
      </c>
      <c r="T101" s="138">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12.516666666666666</v>
      </c>
      <c r="U101" s="138">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12.516666666666666</v>
      </c>
      <c r="V101" s="138">
        <f>_xlfn.IFS(COUNTIF($G101:M101, "&gt;1")&gt;6,AVERAGE(SMALL(($G101:M101),{1,2,3,4,5}))-$F$1,COUNTIF($G101:M101, "&gt;1")&gt;5,AVERAGE(SMALL(($G101:M101),{1,2,3,4}))-$F$1,COUNTIF($G101:M101, "&gt;1")&gt;3,AVERAGE(SMALL(($F101:M101),{1,2,3,4}))-$F$1,COUNTIF($G101:M101, "&gt;1")&gt;1,AVERAGE(SMALL(($E101:M101),{1,2,3,4}))-$F$1,COUNTIF($G101:M101, "&gt;0")=1,AVERAGE(SMALL(($E101:M101),{1,2,3}))-$F$1,COUNTIF($G101:M101, "=0")=0,AVERAGE(SMALL(($E101:M101),{1,2}))-$F$1)</f>
        <v>12.850000000000001</v>
      </c>
      <c r="W101" s="138">
        <f>_xlfn.IFS(COUNTIF($G101:N101, "&gt;1")&gt;6,AVERAGE(SMALL(($G101:N101),{1,2,3,4,5}))-$F$1,COUNTIF($G101:N101, "&gt;1")&gt;5,AVERAGE(SMALL(($G101:N101),{1,2,3,4}))-$F$1,COUNTIF($G101:N101, "&gt;1")&gt;3,AVERAGE(SMALL(($F101:N101),{1,2,3,4}))-$F$1,COUNTIF($G101:N101, "&gt;1")&gt;1,AVERAGE(SMALL(($E101:N101),{1,2,3,4}))-$F$1,COUNTIF($G101:N101, "&gt;0")=1,AVERAGE(SMALL(($E101:N101),{1,2,3}))-$F$1,COUNTIF($G101:N101, "=0")=0,AVERAGE(SMALL(($E101:N101),{1,2}))-$F$1)</f>
        <v>12.600000000000001</v>
      </c>
      <c r="X101" s="139">
        <f t="shared" si="10"/>
        <v>7</v>
      </c>
      <c r="Y101" s="140">
        <v>2</v>
      </c>
    </row>
    <row r="102" spans="1:33" ht="15.75" customHeight="1" x14ac:dyDescent="0.25">
      <c r="A102" s="46" t="s">
        <v>112</v>
      </c>
      <c r="B102" s="143" t="s">
        <v>209</v>
      </c>
      <c r="C102" s="135">
        <f>VLOOKUP($A102,'[1]2025 Sign Ups'!$B$2:$F$127,4,FALSE)</f>
        <v>6</v>
      </c>
      <c r="D102" s="135" t="str">
        <f>VLOOKUP($A102,'[1]2025 Sign Ups'!$B$2:$G$127,5,FALSE)</f>
        <v>R</v>
      </c>
      <c r="E102" s="136">
        <f>AVERAGE(G102:H102)</f>
        <v>40.5</v>
      </c>
      <c r="F102" s="136">
        <f t="shared" si="12"/>
        <v>40.5</v>
      </c>
      <c r="G102" s="137">
        <v>42</v>
      </c>
      <c r="H102" s="137">
        <v>39</v>
      </c>
      <c r="I102" s="137" t="s">
        <v>238</v>
      </c>
      <c r="J102" s="137">
        <v>41</v>
      </c>
      <c r="K102" s="137">
        <v>41</v>
      </c>
      <c r="L102" s="137">
        <v>36</v>
      </c>
      <c r="M102" s="137">
        <v>38</v>
      </c>
      <c r="N102" s="137">
        <v>40</v>
      </c>
      <c r="O102" s="136">
        <f>(G102-$F$1)*0.6</f>
        <v>3.9600000000000009</v>
      </c>
      <c r="P102" s="136">
        <f>(H102-$F$1)*0.6</f>
        <v>2.1600000000000006</v>
      </c>
      <c r="Q102" s="151">
        <f>_xlfn.IFS($X102&gt;6,AVERAGE(SMALL(($G102:$N102),{1,2,3,4,5}))-$F$1,$X102&gt;5,AVERAGE(SMALL(($G102:$N102),{1,2,3,4}))-$F$1,$X102&gt;3,AVERAGE(SMALL(($F102:$N102),{1,2,3,4}))-$F$1,$X102&gt;1,AVERAGE(SMALL(($E102:$N102),{1,2,3,4}))-$F$1,$X102=1,AVERAGE(SMALL(($E102:$N102),{1,2,3}))-$F$1,$X102=0,AVERAGE(SMALL(($E102:$N102),{1,2}))-$F$1)</f>
        <v>3.3999999999999986</v>
      </c>
      <c r="R102" s="138">
        <f>_xlfn.IFS(COUNTIF($G102:I102, "&gt;1")&gt;6,AVERAGE(SMALL(($G102:I102),{1,2,3,4,5}))-$F$1,COUNTIF($G102:I102, "&gt;1")&gt;5,AVERAGE(SMALL(($G102:I102),{1,2,3,4}))-$F$1,COUNTIF($G102:I102, "&gt;1")&gt;3,AVERAGE(SMALL(($F102:I102),{1,2,3,4}))-$F$1,COUNTIF($G102:I102, "&gt;1")&gt;1,AVERAGE(SMALL(($E102:I102),{1,2,3,4}))-$F$1,COUNTIF($G102:I102, "&gt;0")=1,AVERAGE(SMALL(($E102:I102),{1,2,3}))-$F$1,COUNTIF($G102:I102, "=0")=0,AVERAGE(SMALL(($E102:I102),{1,2}))-$F$1)</f>
        <v>5.1000000000000014</v>
      </c>
      <c r="S102" s="138">
        <f>_xlfn.IFS(COUNTIF($G102:J102, "&gt;1")&gt;6,AVERAGE(SMALL(($G102:J102),{1,2,3,4,5}))-$F$1,COUNTIF($G102:J102, "&gt;1")&gt;5,AVERAGE(SMALL(($G102:J102),{1,2,3,4}))-$F$1,COUNTIF($G102:J102, "&gt;1")&gt;3,AVERAGE(SMALL(($F102:J102),{1,2,3,4}))-$F$1,COUNTIF($G102:J102, "&gt;1")&gt;1,AVERAGE(SMALL(($E102:J102),{1,2,3,4}))-$F$1,COUNTIF($G102:J102, "&gt;0")=1,AVERAGE(SMALL(($E102:J102),{1,2,3}))-$F$1,COUNTIF($G102:J102, "=0")=0,AVERAGE(SMALL(($E102:J102),{1,2}))-$F$1)</f>
        <v>4.8500000000000014</v>
      </c>
      <c r="T102" s="138">
        <f>_xlfn.IFS(COUNTIF($G102:K102, "&gt;1")&gt;6,AVERAGE(SMALL(($G102:K102),{1,2,3,4,5}))-$F$1,COUNTIF($G102:K102, "&gt;1")&gt;5,AVERAGE(SMALL(($G102:K102),{1,2,3,4}))-$F$1,COUNTIF($G102:K102, "&gt;1")&gt;3,AVERAGE(SMALL(($F102:K102),{1,2,3,4}))-$F$1,COUNTIF($G102:K102, "&gt;1")&gt;1,AVERAGE(SMALL(($E102:K102),{1,2,3,4}))-$F$1,COUNTIF($G102:K102, "&gt;0")=1,AVERAGE(SMALL(($E102:K102),{1,2,3}))-$F$1,COUNTIF($G102:K102, "=0")=0,AVERAGE(SMALL(($E102:K102),{1,2}))-$F$1)</f>
        <v>4.9750000000000014</v>
      </c>
      <c r="U102" s="138">
        <f>_xlfn.IFS(COUNTIF($G102:L102, "&gt;1")&gt;6,AVERAGE(SMALL(($G102:L102),{1,2,3,4,5}))-$F$1,COUNTIF($G102:L102, "&gt;1")&gt;5,AVERAGE(SMALL(($G102:L102),{1,2,3,4}))-$F$1,COUNTIF($G102:L102, "&gt;1")&gt;3,AVERAGE(SMALL(($F102:L102),{1,2,3,4}))-$F$1,COUNTIF($G102:L102, "&gt;1")&gt;1,AVERAGE(SMALL(($E102:L102),{1,2,3,4}))-$F$1,COUNTIF($G102:L102, "&gt;0")=1,AVERAGE(SMALL(($E102:L102),{1,2,3}))-$F$1,COUNTIF($G102:L102, "=0")=0,AVERAGE(SMALL(($E102:L102),{1,2}))-$F$1)</f>
        <v>3.7250000000000014</v>
      </c>
      <c r="V102" s="138">
        <f>_xlfn.IFS(COUNTIF($G102:M102, "&gt;1")&gt;6,AVERAGE(SMALL(($G102:M102),{1,2,3,4,5}))-$F$1,COUNTIF($G102:M102, "&gt;1")&gt;5,AVERAGE(SMALL(($G102:M102),{1,2,3,4}))-$F$1,COUNTIF($G102:M102, "&gt;1")&gt;3,AVERAGE(SMALL(($F102:M102),{1,2,3,4}))-$F$1,COUNTIF($G102:M102, "&gt;1")&gt;1,AVERAGE(SMALL(($E102:M102),{1,2,3,4}))-$F$1,COUNTIF($G102:M102, "&gt;0")=1,AVERAGE(SMALL(($E102:M102),{1,2,3}))-$F$1,COUNTIF($G102:M102, "=0")=0,AVERAGE(SMALL(($E102:M102),{1,2}))-$F$1)</f>
        <v>3.1000000000000014</v>
      </c>
      <c r="W102" s="138">
        <f>_xlfn.IFS(COUNTIF($G102:N102, "&gt;1")&gt;6,AVERAGE(SMALL(($G102:N102),{1,2,3,4,5}))-$F$1,COUNTIF($G102:N102, "&gt;1")&gt;5,AVERAGE(SMALL(($G102:N102),{1,2,3,4}))-$F$1,COUNTIF($G102:N102, "&gt;1")&gt;3,AVERAGE(SMALL(($F102:N102),{1,2,3,4}))-$F$1,COUNTIF($G102:N102, "&gt;1")&gt;1,AVERAGE(SMALL(($E102:N102),{1,2,3,4}))-$F$1,COUNTIF($G102:N102, "&gt;0")=1,AVERAGE(SMALL(($E102:N102),{1,2,3}))-$F$1,COUNTIF($G102:N102, "=0")=0,AVERAGE(SMALL(($E102:N102),{1,2}))-$F$1)</f>
        <v>3.3999999999999986</v>
      </c>
      <c r="X102" s="139">
        <f t="shared" si="10"/>
        <v>7</v>
      </c>
      <c r="Y102" s="140">
        <v>0</v>
      </c>
    </row>
    <row r="103" spans="1:33" ht="15.75" customHeight="1" x14ac:dyDescent="0.25">
      <c r="A103" s="46" t="s">
        <v>111</v>
      </c>
      <c r="B103" s="135" t="str">
        <f>INDEX('[1]2025 Sign Ups'!$C$2:$C$103,MATCH(A103,'[1]2025 Sign Ups'!$B$2:$B$103,0))</f>
        <v>Y</v>
      </c>
      <c r="C103" s="135">
        <f>VLOOKUP($A103,'[1]2025 Sign Ups'!$B$2:$F$127,4,FALSE)</f>
        <v>6</v>
      </c>
      <c r="D103" s="135" t="str">
        <f>VLOOKUP($A103,'[1]2025 Sign Ups'!$B$2:$G$127,5,FALSE)</f>
        <v>R</v>
      </c>
      <c r="E103" s="136">
        <f>O103+35.4</f>
        <v>41</v>
      </c>
      <c r="F103" s="136">
        <f t="shared" si="12"/>
        <v>41</v>
      </c>
      <c r="G103" s="137">
        <v>46</v>
      </c>
      <c r="H103" s="137" t="s">
        <v>238</v>
      </c>
      <c r="I103" s="137" t="s">
        <v>238</v>
      </c>
      <c r="J103" s="137">
        <v>37</v>
      </c>
      <c r="K103" s="137" t="s">
        <v>238</v>
      </c>
      <c r="L103" s="137" t="s">
        <v>238</v>
      </c>
      <c r="M103" s="137">
        <v>46</v>
      </c>
      <c r="N103" s="137">
        <v>43</v>
      </c>
      <c r="O103" s="136">
        <f>VLOOKUP($A103,'[1]2025 Sign Ups'!$B$2:$K$104,3,FALSE)</f>
        <v>5.6000000000000014</v>
      </c>
      <c r="P103" s="138">
        <f>_xlfn.IFS(COUNTIF($G103:G103, "&gt;6")&gt;6,AVERAGE(SMALL(($G103:G103),{1,2,3,4,5}))-$F$1,COUNTIF($G103:G103, "&gt;5")&gt;3,AVERAGE(SMALL(($G103:G103),{1,2,3,4}))-$F$1,COUNTIF($G103:G103, "&gt;3")&gt;3,AVERAGE(SMALL(($F103:G103),{1,2,3,4}))-$F$1,COUNTIF($G103:G103, "&gt;1")&gt;1,AVERAGE(SMALL(($E103:G103),{1,2,3,4}))-$F$1,COUNTIF($G103:G103, "&gt;0")=1,AVERAGE(SMALL(($E103:G103),{1,2,3}))-$F$1,COUNTIF($G103:G103, "=0")=0,AVERAGE(SMALL(($E103:G103),{1,2}))-$F$1)</f>
        <v>7.2666666666666657</v>
      </c>
      <c r="Q103" s="138">
        <f>_xlfn.IFS(COUNTIF($G103:H103, "&gt;1")&gt;6,AVERAGE(SMALL(($G103:H103),{1,2,3,4,5}))-$F$1,COUNTIF($G103:H103, "&gt;1")&gt;5,AVERAGE(SMALL(($G103:H103),{1,2,3,4}))-$F$1,COUNTIF($G103:H103, "&gt;1")&gt;3,AVERAGE(SMALL(($F103:H103),{1,2,3,4}))-$F$1,COUNTIF($G103:H103, "&gt;1")&gt;1,AVERAGE(SMALL(($E103:H103),{1,2,3,4}))-$F$1,COUNTIF($G103:H103, "&gt;0")=1,AVERAGE(SMALL(($E103:H103),{1,2,3}))-$F$1,COUNTIF($G103:H103, "=0")=0,AVERAGE(SMALL(($E103:H103),{1,2}))-$F$1)</f>
        <v>7.2666666666666657</v>
      </c>
      <c r="R103" s="138">
        <f>_xlfn.IFS(COUNTIF($G103:I103, "&gt;1")&gt;6,AVERAGE(SMALL(($G103:I103),{1,2,3,4,5}))-$F$1,COUNTIF($G103:I103, "&gt;1")&gt;5,AVERAGE(SMALL(($G103:I103),{1,2,3,4}))-$F$1,COUNTIF($G103:I103, "&gt;1")&gt;3,AVERAGE(SMALL(($F103:I103),{1,2,3,4}))-$F$1,COUNTIF($G103:I103, "&gt;1")&gt;1,AVERAGE(SMALL(($E103:I103),{1,2,3,4}))-$F$1,COUNTIF($G103:I103, "&gt;0")=1,AVERAGE(SMALL(($E103:I103),{1,2,3}))-$F$1,COUNTIF($G103:I103, "=0")=0,AVERAGE(SMALL(($E103:I103),{1,2}))-$F$1)</f>
        <v>7.2666666666666657</v>
      </c>
      <c r="S103" s="138">
        <f>_xlfn.IFS(COUNTIF($G103:J103, "&gt;1")&gt;6,AVERAGE(SMALL(($G103:J103),{1,2,3,4,5}))-$F$1,COUNTIF($G103:J103, "&gt;1")&gt;5,AVERAGE(SMALL(($G103:J103),{1,2,3,4}))-$F$1,COUNTIF($G103:J103, "&gt;1")&gt;3,AVERAGE(SMALL(($F103:J103),{1,2,3,4}))-$F$1,COUNTIF($G103:J103, "&gt;1")&gt;1,AVERAGE(SMALL(($E103:J103),{1,2,3,4}))-$F$1,COUNTIF($G103:J103, "&gt;0")=1,AVERAGE(SMALL(($E103:J103),{1,2,3}))-$F$1,COUNTIF($G103:J103, "=0")=0,AVERAGE(SMALL(($E103:J103),{1,2}))-$F$1)</f>
        <v>5.8500000000000014</v>
      </c>
      <c r="T103" s="138">
        <f>_xlfn.IFS(COUNTIF($G103:K103, "&gt;1")&gt;6,AVERAGE(SMALL(($G103:K103),{1,2,3,4,5}))-$F$1,COUNTIF($G103:K103, "&gt;1")&gt;5,AVERAGE(SMALL(($G103:K103),{1,2,3,4}))-$F$1,COUNTIF($G103:K103, "&gt;1")&gt;3,AVERAGE(SMALL(($F103:K103),{1,2,3,4}))-$F$1,COUNTIF($G103:K103, "&gt;1")&gt;1,AVERAGE(SMALL(($E103:K103),{1,2,3,4}))-$F$1,COUNTIF($G103:K103, "&gt;0")=1,AVERAGE(SMALL(($E103:K103),{1,2,3}))-$F$1,COUNTIF($G103:K103, "=0")=0,AVERAGE(SMALL(($E103:K103),{1,2}))-$F$1)</f>
        <v>5.8500000000000014</v>
      </c>
      <c r="U103" s="138">
        <f>_xlfn.IFS(COUNTIF($G103:L103, "&gt;1")&gt;6,AVERAGE(SMALL(($G103:L103),{1,2,3,4,5}))-$F$1,COUNTIF($G103:L103, "&gt;1")&gt;5,AVERAGE(SMALL(($G103:L103),{1,2,3,4}))-$F$1,COUNTIF($G103:L103, "&gt;1")&gt;3,AVERAGE(SMALL(($F103:L103),{1,2,3,4}))-$F$1,COUNTIF($G103:L103, "&gt;1")&gt;1,AVERAGE(SMALL(($E103:L103),{1,2,3,4}))-$F$1,COUNTIF($G103:L103, "&gt;0")=1,AVERAGE(SMALL(($E103:L103),{1,2,3}))-$F$1,COUNTIF($G103:L103, "=0")=0,AVERAGE(SMALL(($E103:L103),{1,2}))-$F$1)</f>
        <v>5.8500000000000014</v>
      </c>
      <c r="V103" s="138">
        <f>_xlfn.IFS(COUNTIF($G103:M103, "&gt;1")&gt;6,AVERAGE(SMALL(($G103:M103),{1,2,3,4,5}))-$F$1,COUNTIF($G103:M103, "&gt;1")&gt;5,AVERAGE(SMALL(($G103:M103),{1,2,3,4}))-$F$1,COUNTIF($G103:M103, "&gt;1")&gt;3,AVERAGE(SMALL(($F103:M103),{1,2,3,4}))-$F$1,COUNTIF($G103:M103, "&gt;1")&gt;1,AVERAGE(SMALL(($E103:M103),{1,2,3,4}))-$F$1,COUNTIF($G103:M103, "&gt;0")=1,AVERAGE(SMALL(($E103:M103),{1,2,3}))-$F$1,COUNTIF($G103:M103, "=0")=0,AVERAGE(SMALL(($E103:M103),{1,2}))-$F$1)</f>
        <v>5.8500000000000014</v>
      </c>
      <c r="W103" s="138">
        <f>_xlfn.IFS(COUNTIF($G103:N103, "&gt;1")&gt;6,AVERAGE(SMALL(($G103:N103),{1,2,3,4,5}))-$F$1,COUNTIF($G103:N103, "&gt;1")&gt;5,AVERAGE(SMALL(($G103:N103),{1,2,3,4}))-$F$1,COUNTIF($G103:N103, "&gt;1")&gt;3,AVERAGE(SMALL(($F103:N103),{1,2,3,4}))-$F$1,COUNTIF($G103:N103, "&gt;1")&gt;1,AVERAGE(SMALL(($E103:N103),{1,2,3,4}))-$F$1,COUNTIF($G103:N103, "&gt;0")=1,AVERAGE(SMALL(($E103:N103),{1,2,3}))-$F$1,COUNTIF($G103:N103, "=0")=0,AVERAGE(SMALL(($E103:N103),{1,2}))-$F$1)</f>
        <v>6.3500000000000014</v>
      </c>
      <c r="X103" s="139">
        <f t="shared" si="10"/>
        <v>4</v>
      </c>
      <c r="Y103" s="140">
        <v>2</v>
      </c>
    </row>
    <row r="104" spans="1:33" ht="15.75" customHeight="1" x14ac:dyDescent="0.25">
      <c r="E104" s="12"/>
      <c r="F104" s="12"/>
      <c r="O104" s="12"/>
      <c r="P104" s="12"/>
      <c r="Q104" s="12"/>
      <c r="R104" s="12"/>
    </row>
    <row r="105" spans="1:33" s="152" customFormat="1" x14ac:dyDescent="0.25">
      <c r="E105" s="153">
        <v>1</v>
      </c>
      <c r="F105" s="154" t="s">
        <v>223</v>
      </c>
      <c r="G105" s="154"/>
      <c r="H105" s="154"/>
      <c r="J105" s="155"/>
      <c r="K105" s="155"/>
      <c r="AA105" s="12"/>
      <c r="AB105" s="12"/>
      <c r="AC105" s="12"/>
      <c r="AD105" s="12"/>
      <c r="AE105" s="12"/>
      <c r="AF105" s="12"/>
      <c r="AG105" s="12"/>
    </row>
    <row r="106" spans="1:33" s="152" customFormat="1" x14ac:dyDescent="0.25">
      <c r="E106" s="153"/>
      <c r="F106" s="156" t="s">
        <v>224</v>
      </c>
      <c r="G106" s="156"/>
      <c r="H106" s="156"/>
      <c r="J106" s="155"/>
      <c r="K106" s="155"/>
    </row>
    <row r="107" spans="1:33" s="152" customFormat="1" x14ac:dyDescent="0.25">
      <c r="E107" s="153"/>
      <c r="F107" s="156"/>
      <c r="G107" s="156" t="s">
        <v>225</v>
      </c>
      <c r="H107" s="156"/>
      <c r="J107" s="155"/>
      <c r="K107" s="155"/>
    </row>
    <row r="108" spans="1:33" x14ac:dyDescent="0.25">
      <c r="E108" s="153">
        <v>2</v>
      </c>
      <c r="F108" s="157" t="s">
        <v>226</v>
      </c>
      <c r="G108" s="152"/>
      <c r="H108" s="152"/>
      <c r="I108" s="152"/>
      <c r="J108" s="155"/>
      <c r="K108" s="155"/>
      <c r="L108" s="152"/>
      <c r="M108" s="152"/>
      <c r="N108" s="152"/>
      <c r="O108" s="152"/>
      <c r="P108" s="152"/>
      <c r="Q108" s="152"/>
      <c r="R108" s="152"/>
      <c r="AA108" s="152"/>
      <c r="AB108" s="152"/>
      <c r="AC108" s="152"/>
      <c r="AD108" s="152"/>
      <c r="AE108" s="152"/>
      <c r="AF108" s="152"/>
      <c r="AG108" s="152"/>
    </row>
    <row r="109" spans="1:33" x14ac:dyDescent="0.25">
      <c r="E109" s="158">
        <v>3</v>
      </c>
      <c r="F109" s="152" t="s">
        <v>227</v>
      </c>
      <c r="G109" s="152"/>
      <c r="H109" s="152"/>
      <c r="I109" s="152"/>
      <c r="J109" s="155"/>
      <c r="K109" s="155"/>
      <c r="L109" s="152"/>
      <c r="M109" s="152"/>
      <c r="N109" s="152"/>
      <c r="O109" s="152"/>
      <c r="P109" s="152"/>
      <c r="Q109" s="152"/>
      <c r="R109" s="12"/>
    </row>
    <row r="110" spans="1:33" x14ac:dyDescent="0.25">
      <c r="E110" s="12"/>
      <c r="F110" s="12"/>
      <c r="O110" s="12"/>
      <c r="P110" s="12"/>
      <c r="Q110" s="12"/>
      <c r="R110" s="12"/>
    </row>
    <row r="111" spans="1:33" x14ac:dyDescent="0.25">
      <c r="E111" s="12"/>
      <c r="F111" s="12"/>
      <c r="O111" s="12"/>
      <c r="P111" s="12"/>
      <c r="Q111" s="12"/>
      <c r="R111" s="12"/>
    </row>
    <row r="112" spans="1:33" x14ac:dyDescent="0.25">
      <c r="E112" s="12"/>
      <c r="F112" s="12"/>
      <c r="O112" s="12"/>
      <c r="P112" s="12"/>
      <c r="Q112" s="12"/>
      <c r="R112" s="12"/>
    </row>
    <row r="113" spans="1:18" ht="15.75" x14ac:dyDescent="0.25">
      <c r="A113" s="38" t="s">
        <v>228</v>
      </c>
      <c r="B113" s="135" t="s">
        <v>229</v>
      </c>
      <c r="E113" s="12"/>
      <c r="F113" s="12"/>
      <c r="O113" s="12"/>
      <c r="P113" s="12"/>
      <c r="Q113" s="12"/>
      <c r="R113" s="12"/>
    </row>
    <row r="114" spans="1:18" ht="15.75" x14ac:dyDescent="0.25">
      <c r="A114" s="38" t="s">
        <v>230</v>
      </c>
      <c r="B114" s="135" t="s">
        <v>229</v>
      </c>
      <c r="E114" s="12"/>
      <c r="F114" s="12"/>
      <c r="O114" s="12"/>
      <c r="P114" s="12"/>
      <c r="Q114" s="12"/>
      <c r="R114" s="12"/>
    </row>
    <row r="115" spans="1:18" ht="15.75" x14ac:dyDescent="0.25">
      <c r="A115" s="38" t="s">
        <v>231</v>
      </c>
      <c r="B115" s="135" t="s">
        <v>229</v>
      </c>
      <c r="E115" s="12"/>
      <c r="F115" s="12"/>
      <c r="O115" s="12"/>
      <c r="P115" s="12"/>
      <c r="Q115" s="12"/>
      <c r="R115" s="12"/>
    </row>
    <row r="116" spans="1:18" ht="15.75" x14ac:dyDescent="0.25">
      <c r="A116" s="38" t="s">
        <v>232</v>
      </c>
      <c r="B116" s="135" t="s">
        <v>229</v>
      </c>
      <c r="E116" s="12"/>
      <c r="F116" s="12"/>
      <c r="O116" s="12"/>
      <c r="P116" s="12"/>
      <c r="Q116" s="12"/>
      <c r="R116" s="12"/>
    </row>
    <row r="117" spans="1:18" ht="15.75" x14ac:dyDescent="0.25">
      <c r="A117" s="38" t="s">
        <v>233</v>
      </c>
      <c r="B117" s="135" t="s">
        <v>229</v>
      </c>
      <c r="E117" s="12"/>
      <c r="F117" s="12"/>
      <c r="O117" s="12"/>
      <c r="P117" s="12"/>
      <c r="Q117" s="12"/>
      <c r="R117" s="12"/>
    </row>
    <row r="118" spans="1:18" ht="15.75" x14ac:dyDescent="0.25">
      <c r="A118" s="38" t="s">
        <v>234</v>
      </c>
      <c r="B118" s="135" t="s">
        <v>229</v>
      </c>
      <c r="E118" s="12"/>
      <c r="F118" s="12"/>
      <c r="O118" s="12"/>
      <c r="P118" s="12"/>
      <c r="Q118" s="12"/>
      <c r="R118" s="12"/>
    </row>
    <row r="119" spans="1:18" ht="15.75" x14ac:dyDescent="0.25">
      <c r="A119" s="38" t="s">
        <v>235</v>
      </c>
      <c r="B119" s="135" t="s">
        <v>229</v>
      </c>
      <c r="E119" s="12"/>
      <c r="F119" s="12"/>
      <c r="O119" s="12"/>
      <c r="P119" s="12"/>
      <c r="Q119" s="12"/>
      <c r="R119" s="12"/>
    </row>
    <row r="120" spans="1:18" ht="15.75" x14ac:dyDescent="0.25">
      <c r="A120" s="38" t="s">
        <v>236</v>
      </c>
      <c r="B120" s="135" t="s">
        <v>229</v>
      </c>
      <c r="E120" s="12"/>
      <c r="F120" s="12"/>
      <c r="O120" s="12"/>
      <c r="P120" s="12"/>
      <c r="Q120" s="12"/>
      <c r="R120" s="12"/>
    </row>
    <row r="121" spans="1:18" ht="15.75" x14ac:dyDescent="0.25">
      <c r="A121" s="46" t="s">
        <v>163</v>
      </c>
      <c r="B121" s="143" t="s">
        <v>209</v>
      </c>
      <c r="C121" s="168" t="s">
        <v>237</v>
      </c>
      <c r="D121" s="169"/>
      <c r="E121" s="169"/>
      <c r="F121" s="169"/>
      <c r="G121" s="169"/>
      <c r="O121" s="12"/>
      <c r="P121" s="12"/>
      <c r="Q121" s="12"/>
      <c r="R121" s="12"/>
    </row>
    <row r="122" spans="1:18" x14ac:dyDescent="0.25">
      <c r="E122" s="12"/>
      <c r="F122" s="12"/>
      <c r="O122" s="12"/>
      <c r="P122" s="12"/>
      <c r="Q122" s="12"/>
      <c r="R122" s="12"/>
    </row>
    <row r="123" spans="1:18" x14ac:dyDescent="0.25">
      <c r="E123" s="12"/>
      <c r="F123" s="12"/>
      <c r="O123" s="12"/>
      <c r="P123" s="12"/>
      <c r="Q123" s="12"/>
      <c r="R123" s="12"/>
    </row>
    <row r="124" spans="1:18" x14ac:dyDescent="0.25">
      <c r="E124" s="12"/>
      <c r="F124" s="12"/>
      <c r="O124" s="12"/>
      <c r="P124" s="12"/>
      <c r="Q124" s="12"/>
      <c r="R124" s="12"/>
    </row>
    <row r="125" spans="1:18" x14ac:dyDescent="0.25">
      <c r="E125" s="12"/>
      <c r="F125" s="12"/>
      <c r="O125" s="12"/>
      <c r="P125" s="12"/>
      <c r="Q125" s="12"/>
      <c r="R125" s="12"/>
    </row>
    <row r="126" spans="1:18" x14ac:dyDescent="0.25">
      <c r="E126" s="12"/>
      <c r="F126" s="12"/>
      <c r="O126" s="12"/>
      <c r="P126" s="12"/>
      <c r="Q126" s="12"/>
      <c r="R126" s="12"/>
    </row>
    <row r="127" spans="1:18" x14ac:dyDescent="0.25">
      <c r="E127" s="12"/>
      <c r="F127" s="12"/>
      <c r="O127" s="12"/>
      <c r="P127" s="12"/>
      <c r="Q127" s="12"/>
      <c r="R127" s="12"/>
    </row>
    <row r="128" spans="1:18" x14ac:dyDescent="0.25">
      <c r="E128" s="12"/>
      <c r="F128" s="12"/>
      <c r="O128" s="12"/>
      <c r="P128" s="12"/>
      <c r="Q128" s="12"/>
      <c r="R128" s="12"/>
    </row>
    <row r="129" spans="5:18" x14ac:dyDescent="0.25">
      <c r="E129" s="12"/>
      <c r="F129" s="12"/>
      <c r="O129" s="12"/>
      <c r="P129" s="12"/>
      <c r="Q129" s="12"/>
      <c r="R129" s="12"/>
    </row>
    <row r="130" spans="5:18" x14ac:dyDescent="0.25">
      <c r="E130" s="12"/>
      <c r="F130" s="12"/>
      <c r="O130" s="12"/>
      <c r="P130" s="12"/>
      <c r="Q130" s="12"/>
      <c r="R130" s="12"/>
    </row>
    <row r="131" spans="5:18" x14ac:dyDescent="0.25">
      <c r="E131" s="12"/>
      <c r="F131" s="12"/>
      <c r="O131" s="12"/>
      <c r="P131" s="12"/>
      <c r="Q131" s="12"/>
      <c r="R131" s="12"/>
    </row>
    <row r="132" spans="5:18" x14ac:dyDescent="0.25">
      <c r="E132" s="12"/>
      <c r="F132" s="12"/>
      <c r="O132" s="12"/>
      <c r="P132" s="12"/>
      <c r="Q132" s="12"/>
      <c r="R132" s="12"/>
    </row>
    <row r="133" spans="5:18" x14ac:dyDescent="0.25">
      <c r="E133" s="12"/>
      <c r="F133" s="12"/>
      <c r="O133" s="12"/>
      <c r="P133" s="12"/>
      <c r="Q133" s="12"/>
      <c r="R133" s="12"/>
    </row>
    <row r="134" spans="5:18" x14ac:dyDescent="0.25">
      <c r="E134" s="12"/>
      <c r="F134" s="12"/>
      <c r="O134" s="12"/>
      <c r="P134" s="12"/>
      <c r="Q134" s="12"/>
      <c r="R134" s="12"/>
    </row>
    <row r="135" spans="5:18" x14ac:dyDescent="0.25">
      <c r="E135" s="12"/>
      <c r="F135" s="12"/>
      <c r="O135" s="12"/>
      <c r="P135" s="12"/>
      <c r="Q135" s="12"/>
      <c r="R135" s="12"/>
    </row>
    <row r="136" spans="5:18" x14ac:dyDescent="0.25">
      <c r="E136" s="12"/>
      <c r="F136" s="12"/>
      <c r="O136" s="12"/>
      <c r="P136" s="12"/>
      <c r="Q136" s="12"/>
      <c r="R136" s="12"/>
    </row>
    <row r="137" spans="5:18" x14ac:dyDescent="0.25">
      <c r="E137" s="12"/>
      <c r="F137" s="12"/>
      <c r="O137" s="12"/>
      <c r="P137" s="12"/>
      <c r="Q137" s="12"/>
      <c r="R137" s="12"/>
    </row>
    <row r="138" spans="5:18" x14ac:dyDescent="0.25">
      <c r="E138" s="12"/>
      <c r="F138" s="12"/>
      <c r="O138" s="12"/>
      <c r="P138" s="12"/>
      <c r="Q138" s="12"/>
      <c r="R138" s="12"/>
    </row>
    <row r="139" spans="5:18" x14ac:dyDescent="0.25">
      <c r="E139" s="12"/>
      <c r="F139" s="12"/>
      <c r="O139" s="12"/>
      <c r="P139" s="12"/>
      <c r="Q139" s="12"/>
      <c r="R139" s="12"/>
    </row>
    <row r="140" spans="5:18" x14ac:dyDescent="0.25">
      <c r="E140" s="12"/>
      <c r="F140" s="12"/>
      <c r="O140" s="12"/>
      <c r="P140" s="12"/>
      <c r="Q140" s="12"/>
      <c r="R140" s="12"/>
    </row>
    <row r="141" spans="5:18" x14ac:dyDescent="0.25">
      <c r="E141" s="12"/>
      <c r="F141" s="12"/>
      <c r="O141" s="12"/>
      <c r="P141" s="12"/>
      <c r="Q141" s="12"/>
      <c r="R141" s="12"/>
    </row>
    <row r="142" spans="5:18" x14ac:dyDescent="0.25">
      <c r="E142" s="12"/>
      <c r="F142" s="12"/>
      <c r="O142" s="12"/>
      <c r="P142" s="12"/>
      <c r="Q142" s="12"/>
      <c r="R142" s="12"/>
    </row>
    <row r="143" spans="5:18" x14ac:dyDescent="0.25">
      <c r="E143" s="12"/>
      <c r="F143" s="12"/>
      <c r="O143" s="12"/>
      <c r="P143" s="12"/>
      <c r="Q143" s="12"/>
      <c r="R143" s="12"/>
    </row>
    <row r="144" spans="5:18" x14ac:dyDescent="0.25">
      <c r="E144" s="12"/>
      <c r="F144" s="12"/>
      <c r="O144" s="12"/>
      <c r="P144" s="12"/>
      <c r="Q144" s="12"/>
      <c r="R144" s="12"/>
    </row>
    <row r="145" spans="5:18" x14ac:dyDescent="0.25">
      <c r="E145" s="12"/>
      <c r="F145" s="12"/>
      <c r="O145" s="12"/>
      <c r="P145" s="12"/>
      <c r="Q145" s="12"/>
      <c r="R145" s="12"/>
    </row>
    <row r="146" spans="5:18" x14ac:dyDescent="0.25">
      <c r="E146" s="12"/>
      <c r="F146" s="12"/>
      <c r="O146" s="12"/>
      <c r="P146" s="12"/>
      <c r="Q146" s="12"/>
      <c r="R146" s="12"/>
    </row>
    <row r="147" spans="5:18" x14ac:dyDescent="0.25">
      <c r="E147" s="12"/>
      <c r="F147" s="12"/>
      <c r="O147" s="12"/>
      <c r="P147" s="12"/>
      <c r="Q147" s="12"/>
      <c r="R147" s="12"/>
    </row>
    <row r="148" spans="5:18" x14ac:dyDescent="0.25">
      <c r="E148" s="12"/>
      <c r="F148" s="12"/>
      <c r="O148" s="12"/>
      <c r="P148" s="12"/>
      <c r="Q148" s="12"/>
      <c r="R148" s="12"/>
    </row>
    <row r="149" spans="5:18" x14ac:dyDescent="0.25">
      <c r="E149" s="12"/>
      <c r="F149" s="12"/>
      <c r="O149" s="12"/>
      <c r="P149" s="12"/>
      <c r="Q149" s="12"/>
      <c r="R149" s="12"/>
    </row>
    <row r="150" spans="5:18" x14ac:dyDescent="0.25">
      <c r="E150" s="12"/>
      <c r="F150" s="12"/>
      <c r="O150" s="12"/>
      <c r="P150" s="12"/>
      <c r="Q150" s="12"/>
      <c r="R150" s="12"/>
    </row>
    <row r="151" spans="5:18" x14ac:dyDescent="0.25">
      <c r="E151" s="12"/>
      <c r="F151" s="12"/>
      <c r="O151" s="12"/>
      <c r="P151" s="12"/>
      <c r="Q151" s="12"/>
      <c r="R151" s="12"/>
    </row>
    <row r="152" spans="5:18" x14ac:dyDescent="0.25">
      <c r="E152" s="12"/>
      <c r="F152" s="12"/>
      <c r="O152" s="12"/>
      <c r="P152" s="12"/>
      <c r="Q152" s="12"/>
      <c r="R152" s="12"/>
    </row>
    <row r="153" spans="5:18" x14ac:dyDescent="0.25">
      <c r="E153" s="12"/>
      <c r="F153" s="12"/>
      <c r="O153" s="12"/>
      <c r="P153" s="12"/>
      <c r="Q153" s="12"/>
      <c r="R153" s="12"/>
    </row>
    <row r="154" spans="5:18" x14ac:dyDescent="0.25">
      <c r="E154" s="12"/>
      <c r="F154" s="12"/>
      <c r="O154" s="12"/>
      <c r="P154" s="12"/>
      <c r="Q154" s="12"/>
      <c r="R154" s="12"/>
    </row>
    <row r="155" spans="5:18" x14ac:dyDescent="0.25">
      <c r="E155" s="12"/>
      <c r="F155" s="12"/>
      <c r="O155" s="12"/>
      <c r="P155" s="12"/>
      <c r="Q155" s="12"/>
      <c r="R155" s="12"/>
    </row>
    <row r="156" spans="5:18" x14ac:dyDescent="0.25">
      <c r="E156" s="12"/>
      <c r="F156" s="12"/>
      <c r="O156" s="12"/>
      <c r="P156" s="12"/>
      <c r="Q156" s="12"/>
      <c r="R156" s="12"/>
    </row>
    <row r="157" spans="5:18" x14ac:dyDescent="0.25">
      <c r="E157" s="12"/>
      <c r="F157" s="12"/>
      <c r="O157" s="12"/>
      <c r="P157" s="12"/>
      <c r="Q157" s="12"/>
      <c r="R157" s="12"/>
    </row>
    <row r="158" spans="5:18" x14ac:dyDescent="0.25">
      <c r="E158" s="12"/>
      <c r="F158" s="12"/>
      <c r="O158" s="12"/>
      <c r="P158" s="12"/>
      <c r="Q158" s="12"/>
      <c r="R158" s="12"/>
    </row>
    <row r="159" spans="5:18" x14ac:dyDescent="0.25">
      <c r="E159" s="12"/>
      <c r="F159" s="12"/>
      <c r="O159" s="12"/>
      <c r="P159" s="12"/>
      <c r="Q159" s="12"/>
      <c r="R159" s="12"/>
    </row>
    <row r="160" spans="5:18" x14ac:dyDescent="0.25">
      <c r="E160" s="12"/>
      <c r="F160" s="12"/>
      <c r="O160" s="12"/>
      <c r="P160" s="12"/>
      <c r="Q160" s="12"/>
      <c r="R160" s="12"/>
    </row>
    <row r="161" spans="5:18" x14ac:dyDescent="0.25">
      <c r="E161" s="12"/>
      <c r="F161" s="12"/>
      <c r="O161" s="12"/>
      <c r="P161" s="12"/>
      <c r="Q161" s="12"/>
      <c r="R161" s="12"/>
    </row>
    <row r="162" spans="5:18" x14ac:dyDescent="0.25">
      <c r="E162" s="12"/>
      <c r="F162" s="12"/>
      <c r="O162" s="12"/>
      <c r="P162" s="12"/>
      <c r="Q162" s="12"/>
      <c r="R162" s="12"/>
    </row>
    <row r="163" spans="5:18" x14ac:dyDescent="0.25">
      <c r="E163" s="12"/>
      <c r="F163" s="12"/>
      <c r="O163" s="12"/>
      <c r="P163" s="12"/>
      <c r="Q163" s="12"/>
      <c r="R163" s="12"/>
    </row>
    <row r="164" spans="5:18" x14ac:dyDescent="0.25">
      <c r="E164" s="12"/>
      <c r="F164" s="12"/>
      <c r="O164" s="12"/>
      <c r="P164" s="12"/>
      <c r="Q164" s="12"/>
      <c r="R164" s="12"/>
    </row>
    <row r="165" spans="5:18" x14ac:dyDescent="0.25">
      <c r="E165" s="12"/>
      <c r="F165" s="12"/>
      <c r="O165" s="12"/>
      <c r="P165" s="12"/>
      <c r="Q165" s="12"/>
      <c r="R165" s="12"/>
    </row>
    <row r="166" spans="5:18" x14ac:dyDescent="0.25">
      <c r="E166" s="12"/>
      <c r="F166" s="12"/>
      <c r="O166" s="12"/>
      <c r="P166" s="12"/>
      <c r="Q166" s="12"/>
      <c r="R166" s="12"/>
    </row>
    <row r="167" spans="5:18" x14ac:dyDescent="0.25">
      <c r="E167" s="12"/>
      <c r="F167" s="12"/>
      <c r="O167" s="12"/>
      <c r="P167" s="12"/>
      <c r="Q167" s="12"/>
      <c r="R167" s="12"/>
    </row>
    <row r="168" spans="5:18" x14ac:dyDescent="0.25">
      <c r="E168" s="12"/>
      <c r="F168" s="12"/>
      <c r="O168" s="12"/>
      <c r="P168" s="12"/>
      <c r="Q168" s="12"/>
      <c r="R168" s="12"/>
    </row>
    <row r="169" spans="5:18" x14ac:dyDescent="0.25">
      <c r="E169" s="12"/>
      <c r="F169" s="12"/>
      <c r="O169" s="12"/>
      <c r="P169" s="12"/>
      <c r="Q169" s="12"/>
      <c r="R169" s="12"/>
    </row>
    <row r="170" spans="5:18" x14ac:dyDescent="0.25">
      <c r="E170" s="12"/>
      <c r="F170" s="12"/>
      <c r="O170" s="12"/>
      <c r="P170" s="12"/>
      <c r="Q170" s="12"/>
      <c r="R170" s="12"/>
    </row>
    <row r="171" spans="5:18" x14ac:dyDescent="0.25">
      <c r="E171" s="12"/>
      <c r="F171" s="12"/>
      <c r="O171" s="12"/>
      <c r="P171" s="12"/>
      <c r="Q171" s="12"/>
      <c r="R171" s="12"/>
    </row>
    <row r="172" spans="5:18" x14ac:dyDescent="0.25">
      <c r="E172" s="12"/>
      <c r="F172" s="12"/>
      <c r="O172" s="12"/>
      <c r="P172" s="12"/>
      <c r="Q172" s="12"/>
      <c r="R172" s="12"/>
    </row>
    <row r="173" spans="5:18" x14ac:dyDescent="0.25">
      <c r="E173" s="12"/>
      <c r="F173" s="12"/>
      <c r="O173" s="12"/>
      <c r="P173" s="12"/>
      <c r="Q173" s="12"/>
      <c r="R173" s="12"/>
    </row>
    <row r="174" spans="5:18" x14ac:dyDescent="0.25">
      <c r="E174" s="12"/>
      <c r="F174" s="12"/>
      <c r="O174" s="12"/>
      <c r="P174" s="12"/>
      <c r="Q174" s="12"/>
      <c r="R174" s="12"/>
    </row>
    <row r="175" spans="5:18" x14ac:dyDescent="0.25">
      <c r="E175" s="12"/>
      <c r="F175" s="12"/>
      <c r="O175" s="12"/>
      <c r="P175" s="12"/>
      <c r="Q175" s="12"/>
      <c r="R175" s="12"/>
    </row>
    <row r="176" spans="5:18" x14ac:dyDescent="0.25">
      <c r="E176" s="12"/>
      <c r="F176" s="12"/>
      <c r="O176" s="12"/>
      <c r="P176" s="12"/>
      <c r="Q176" s="12"/>
      <c r="R176" s="12"/>
    </row>
    <row r="177" spans="5:18" x14ac:dyDescent="0.25">
      <c r="E177" s="12"/>
      <c r="F177" s="12"/>
      <c r="O177" s="12"/>
      <c r="P177" s="12"/>
      <c r="Q177" s="12"/>
      <c r="R177" s="12"/>
    </row>
    <row r="178" spans="5:18" x14ac:dyDescent="0.25">
      <c r="E178" s="12"/>
      <c r="F178" s="12"/>
      <c r="O178" s="12"/>
      <c r="P178" s="12"/>
      <c r="Q178" s="12"/>
      <c r="R178" s="12"/>
    </row>
    <row r="179" spans="5:18" x14ac:dyDescent="0.25">
      <c r="E179" s="12"/>
      <c r="F179" s="12"/>
      <c r="O179" s="12"/>
      <c r="P179" s="12"/>
      <c r="Q179" s="12"/>
      <c r="R179" s="12"/>
    </row>
    <row r="180" spans="5:18" x14ac:dyDescent="0.25">
      <c r="E180" s="12"/>
      <c r="F180" s="12"/>
      <c r="O180" s="12"/>
      <c r="P180" s="12"/>
      <c r="Q180" s="12"/>
      <c r="R180" s="12"/>
    </row>
    <row r="181" spans="5:18" x14ac:dyDescent="0.25">
      <c r="E181" s="12"/>
      <c r="F181" s="12"/>
      <c r="O181" s="12"/>
      <c r="P181" s="12"/>
      <c r="Q181" s="12"/>
      <c r="R181" s="12"/>
    </row>
    <row r="182" spans="5:18" x14ac:dyDescent="0.25">
      <c r="E182" s="12"/>
      <c r="F182" s="12"/>
      <c r="O182" s="12"/>
      <c r="P182" s="12"/>
      <c r="Q182" s="12"/>
      <c r="R182" s="12"/>
    </row>
    <row r="183" spans="5:18" x14ac:dyDescent="0.25">
      <c r="E183" s="12"/>
      <c r="F183" s="12"/>
      <c r="O183" s="12"/>
      <c r="P183" s="12"/>
      <c r="Q183" s="12"/>
      <c r="R183" s="12"/>
    </row>
    <row r="184" spans="5:18" x14ac:dyDescent="0.25">
      <c r="E184" s="12"/>
      <c r="F184" s="12"/>
      <c r="O184" s="12"/>
      <c r="P184" s="12"/>
      <c r="Q184" s="12"/>
      <c r="R184" s="12"/>
    </row>
    <row r="185" spans="5:18" x14ac:dyDescent="0.25">
      <c r="E185" s="12"/>
      <c r="F185" s="12"/>
      <c r="O185" s="12"/>
      <c r="P185" s="12"/>
      <c r="Q185" s="12"/>
      <c r="R185" s="12"/>
    </row>
    <row r="186" spans="5:18" x14ac:dyDescent="0.25">
      <c r="E186" s="12"/>
      <c r="F186" s="12"/>
      <c r="O186" s="12"/>
      <c r="P186" s="12"/>
      <c r="Q186" s="12"/>
      <c r="R186" s="12"/>
    </row>
    <row r="187" spans="5:18" x14ac:dyDescent="0.25">
      <c r="E187" s="12"/>
      <c r="F187" s="12"/>
      <c r="O187" s="12"/>
      <c r="P187" s="12"/>
      <c r="Q187" s="12"/>
      <c r="R187" s="12"/>
    </row>
    <row r="188" spans="5:18" x14ac:dyDescent="0.25">
      <c r="E188" s="12"/>
      <c r="F188" s="12"/>
      <c r="O188" s="12"/>
      <c r="P188" s="12"/>
      <c r="Q188" s="12"/>
      <c r="R188" s="12"/>
    </row>
    <row r="189" spans="5:18" x14ac:dyDescent="0.25">
      <c r="E189" s="12"/>
      <c r="F189" s="12"/>
      <c r="O189" s="12"/>
      <c r="P189" s="12"/>
      <c r="Q189" s="12"/>
      <c r="R189" s="12"/>
    </row>
    <row r="190" spans="5:18" x14ac:dyDescent="0.25">
      <c r="E190" s="12"/>
      <c r="F190" s="12"/>
      <c r="O190" s="12"/>
      <c r="P190" s="12"/>
      <c r="Q190" s="12"/>
      <c r="R190" s="12"/>
    </row>
    <row r="191" spans="5:18" x14ac:dyDescent="0.25">
      <c r="E191" s="12"/>
      <c r="F191" s="12"/>
      <c r="O191" s="12"/>
      <c r="P191" s="12"/>
      <c r="Q191" s="12"/>
      <c r="R191" s="12"/>
    </row>
    <row r="192" spans="5:18" x14ac:dyDescent="0.25">
      <c r="E192" s="12"/>
      <c r="F192" s="12"/>
      <c r="O192" s="12"/>
      <c r="P192" s="12"/>
      <c r="Q192" s="12"/>
      <c r="R192" s="12"/>
    </row>
    <row r="193" spans="5:18" x14ac:dyDescent="0.25">
      <c r="E193" s="12"/>
      <c r="F193" s="12"/>
      <c r="O193" s="12"/>
      <c r="P193" s="12"/>
      <c r="Q193" s="12"/>
      <c r="R193" s="12"/>
    </row>
    <row r="194" spans="5:18" x14ac:dyDescent="0.25">
      <c r="E194" s="12"/>
      <c r="F194" s="12"/>
      <c r="O194" s="12"/>
      <c r="P194" s="12"/>
      <c r="Q194" s="12"/>
      <c r="R194" s="12"/>
    </row>
    <row r="195" spans="5:18" x14ac:dyDescent="0.25">
      <c r="E195" s="12"/>
      <c r="F195" s="12"/>
      <c r="O195" s="12"/>
      <c r="P195" s="12"/>
      <c r="Q195" s="12"/>
      <c r="R195" s="12"/>
    </row>
    <row r="196" spans="5:18" x14ac:dyDescent="0.25">
      <c r="E196" s="12"/>
      <c r="F196" s="12"/>
      <c r="O196" s="12"/>
      <c r="P196" s="12"/>
      <c r="Q196" s="12"/>
      <c r="R196" s="12"/>
    </row>
    <row r="197" spans="5:18" x14ac:dyDescent="0.25">
      <c r="E197" s="12"/>
      <c r="F197" s="12"/>
      <c r="O197" s="12"/>
      <c r="P197" s="12"/>
      <c r="Q197" s="12"/>
      <c r="R197" s="12"/>
    </row>
    <row r="198" spans="5:18" x14ac:dyDescent="0.25">
      <c r="E198" s="12"/>
      <c r="F198" s="12"/>
      <c r="O198" s="12"/>
      <c r="P198" s="12"/>
      <c r="Q198" s="12"/>
      <c r="R198" s="12"/>
    </row>
    <row r="199" spans="5:18" x14ac:dyDescent="0.25">
      <c r="E199" s="12"/>
      <c r="F199" s="12"/>
      <c r="O199" s="12"/>
      <c r="P199" s="12"/>
      <c r="Q199" s="12"/>
      <c r="R199" s="12"/>
    </row>
    <row r="200" spans="5:18" x14ac:dyDescent="0.25">
      <c r="E200" s="12"/>
      <c r="F200" s="12"/>
      <c r="O200" s="12"/>
      <c r="P200" s="12"/>
      <c r="Q200" s="12"/>
      <c r="R200" s="12"/>
    </row>
    <row r="201" spans="5:18" x14ac:dyDescent="0.25">
      <c r="E201" s="12"/>
      <c r="F201" s="12"/>
      <c r="O201" s="12"/>
      <c r="P201" s="12"/>
      <c r="Q201" s="12"/>
      <c r="R201" s="12"/>
    </row>
    <row r="202" spans="5:18" x14ac:dyDescent="0.25">
      <c r="E202" s="12"/>
      <c r="F202" s="12"/>
      <c r="O202" s="12"/>
      <c r="P202" s="12"/>
      <c r="Q202" s="12"/>
      <c r="R202" s="12"/>
    </row>
    <row r="203" spans="5:18" x14ac:dyDescent="0.25">
      <c r="E203" s="12"/>
      <c r="F203" s="12"/>
      <c r="O203" s="12"/>
      <c r="P203" s="12"/>
      <c r="Q203" s="12"/>
      <c r="R203" s="12"/>
    </row>
    <row r="204" spans="5:18" x14ac:dyDescent="0.25">
      <c r="E204" s="12"/>
      <c r="F204" s="12"/>
      <c r="O204" s="12"/>
      <c r="P204" s="12"/>
      <c r="Q204" s="12"/>
      <c r="R204" s="12"/>
    </row>
    <row r="205" spans="5:18" x14ac:dyDescent="0.25">
      <c r="E205" s="12"/>
      <c r="F205" s="12"/>
      <c r="O205" s="12"/>
      <c r="P205" s="12"/>
      <c r="Q205" s="12"/>
      <c r="R205" s="12"/>
    </row>
    <row r="206" spans="5:18" x14ac:dyDescent="0.25">
      <c r="E206" s="12"/>
      <c r="F206" s="12"/>
      <c r="O206" s="12"/>
      <c r="P206" s="12"/>
      <c r="Q206" s="12"/>
      <c r="R206" s="12"/>
    </row>
    <row r="207" spans="5:18" x14ac:dyDescent="0.25">
      <c r="E207" s="12"/>
      <c r="F207" s="12"/>
      <c r="O207" s="12"/>
      <c r="P207" s="12"/>
      <c r="Q207" s="12"/>
      <c r="R207" s="12"/>
    </row>
    <row r="208" spans="5:18" x14ac:dyDescent="0.25">
      <c r="E208" s="12"/>
      <c r="F208" s="12"/>
      <c r="O208" s="12"/>
      <c r="P208" s="12"/>
      <c r="Q208" s="12"/>
      <c r="R208" s="12"/>
    </row>
    <row r="209" spans="5:18" x14ac:dyDescent="0.25">
      <c r="E209" s="12"/>
      <c r="F209" s="12"/>
      <c r="O209" s="12"/>
      <c r="P209" s="12"/>
      <c r="Q209" s="12"/>
      <c r="R209" s="12"/>
    </row>
    <row r="210" spans="5:18" x14ac:dyDescent="0.25">
      <c r="E210" s="12"/>
      <c r="F210" s="12"/>
      <c r="O210" s="12"/>
      <c r="P210" s="12"/>
      <c r="Q210" s="12"/>
      <c r="R210" s="12"/>
    </row>
    <row r="211" spans="5:18" x14ac:dyDescent="0.25">
      <c r="E211" s="12"/>
      <c r="F211" s="12"/>
      <c r="O211" s="12"/>
      <c r="P211" s="12"/>
      <c r="Q211" s="12"/>
      <c r="R211" s="12"/>
    </row>
    <row r="212" spans="5:18" x14ac:dyDescent="0.25">
      <c r="E212" s="12"/>
      <c r="F212" s="12"/>
      <c r="O212" s="12"/>
      <c r="P212" s="12"/>
      <c r="Q212" s="12"/>
      <c r="R212" s="12"/>
    </row>
    <row r="213" spans="5:18" x14ac:dyDescent="0.25">
      <c r="E213" s="12"/>
      <c r="F213" s="12"/>
      <c r="O213" s="12"/>
      <c r="P213" s="12"/>
      <c r="Q213" s="12"/>
      <c r="R213" s="12"/>
    </row>
    <row r="214" spans="5:18" x14ac:dyDescent="0.25">
      <c r="E214" s="12"/>
      <c r="F214" s="12"/>
      <c r="O214" s="12"/>
      <c r="P214" s="12"/>
      <c r="Q214" s="12"/>
      <c r="R214" s="12"/>
    </row>
    <row r="215" spans="5:18" x14ac:dyDescent="0.25">
      <c r="E215" s="12"/>
      <c r="F215" s="12"/>
      <c r="O215" s="12"/>
      <c r="P215" s="12"/>
      <c r="Q215" s="12"/>
      <c r="R215" s="12"/>
    </row>
    <row r="216" spans="5:18" x14ac:dyDescent="0.25">
      <c r="E216" s="12"/>
      <c r="F216" s="12"/>
      <c r="O216" s="12"/>
      <c r="P216" s="12"/>
      <c r="Q216" s="12"/>
      <c r="R216" s="12"/>
    </row>
    <row r="217" spans="5:18" x14ac:dyDescent="0.25">
      <c r="E217" s="12"/>
      <c r="F217" s="12"/>
      <c r="O217" s="12"/>
      <c r="P217" s="12"/>
      <c r="Q217" s="12"/>
      <c r="R217" s="12"/>
    </row>
    <row r="218" spans="5:18" x14ac:dyDescent="0.25">
      <c r="E218" s="12"/>
      <c r="F218" s="12"/>
      <c r="O218" s="12"/>
      <c r="P218" s="12"/>
      <c r="Q218" s="12"/>
      <c r="R218" s="12"/>
    </row>
    <row r="219" spans="5:18" x14ac:dyDescent="0.25">
      <c r="E219" s="12"/>
      <c r="F219" s="12"/>
      <c r="O219" s="12"/>
      <c r="P219" s="12"/>
      <c r="Q219" s="12"/>
      <c r="R219" s="12"/>
    </row>
    <row r="220" spans="5:18" x14ac:dyDescent="0.25">
      <c r="E220" s="12"/>
      <c r="F220" s="12"/>
      <c r="O220" s="12"/>
      <c r="P220" s="12"/>
      <c r="Q220" s="12"/>
      <c r="R220" s="12"/>
    </row>
    <row r="221" spans="5:18" x14ac:dyDescent="0.25">
      <c r="E221" s="12"/>
      <c r="F221" s="12"/>
      <c r="O221" s="12"/>
      <c r="P221" s="12"/>
      <c r="Q221" s="12"/>
      <c r="R221" s="12"/>
    </row>
    <row r="222" spans="5:18" x14ac:dyDescent="0.25">
      <c r="E222" s="12"/>
      <c r="F222" s="12"/>
      <c r="O222" s="12"/>
      <c r="P222" s="12"/>
      <c r="Q222" s="12"/>
      <c r="R222" s="12"/>
    </row>
    <row r="223" spans="5:18" x14ac:dyDescent="0.25">
      <c r="E223" s="12"/>
      <c r="F223" s="12"/>
      <c r="O223" s="12"/>
      <c r="P223" s="12"/>
      <c r="Q223" s="12"/>
      <c r="R223" s="12"/>
    </row>
    <row r="224" spans="5:18" x14ac:dyDescent="0.25">
      <c r="E224" s="12"/>
      <c r="F224" s="12"/>
      <c r="O224" s="12"/>
      <c r="P224" s="12"/>
      <c r="Q224" s="12"/>
      <c r="R224" s="12"/>
    </row>
    <row r="225" spans="5:18" x14ac:dyDescent="0.25">
      <c r="E225" s="12"/>
      <c r="F225" s="12"/>
      <c r="O225" s="12"/>
      <c r="P225" s="12"/>
      <c r="Q225" s="12"/>
      <c r="R225" s="12"/>
    </row>
    <row r="226" spans="5:18" x14ac:dyDescent="0.25">
      <c r="E226" s="12"/>
      <c r="F226" s="12"/>
      <c r="O226" s="12"/>
      <c r="P226" s="12"/>
      <c r="Q226" s="12"/>
      <c r="R226" s="12"/>
    </row>
    <row r="227" spans="5:18" x14ac:dyDescent="0.25">
      <c r="E227" s="12"/>
      <c r="F227" s="12"/>
      <c r="O227" s="12"/>
      <c r="P227" s="12"/>
      <c r="Q227" s="12"/>
      <c r="R227" s="12"/>
    </row>
    <row r="228" spans="5:18" x14ac:dyDescent="0.25">
      <c r="E228" s="12"/>
      <c r="F228" s="12"/>
      <c r="O228" s="12"/>
      <c r="P228" s="12"/>
      <c r="Q228" s="12"/>
      <c r="R228" s="12"/>
    </row>
    <row r="229" spans="5:18" x14ac:dyDescent="0.25">
      <c r="E229" s="12"/>
      <c r="F229" s="12"/>
      <c r="O229" s="12"/>
      <c r="P229" s="12"/>
      <c r="Q229" s="12"/>
      <c r="R229" s="12"/>
    </row>
    <row r="230" spans="5:18" x14ac:dyDescent="0.25">
      <c r="E230" s="12"/>
      <c r="F230" s="12"/>
      <c r="O230" s="12"/>
      <c r="P230" s="12"/>
      <c r="Q230" s="12"/>
      <c r="R230" s="12"/>
    </row>
    <row r="231" spans="5:18" x14ac:dyDescent="0.25">
      <c r="E231" s="12"/>
      <c r="F231" s="12"/>
      <c r="O231" s="12"/>
      <c r="P231" s="12"/>
      <c r="Q231" s="12"/>
      <c r="R231" s="12"/>
    </row>
    <row r="232" spans="5:18" x14ac:dyDescent="0.25">
      <c r="E232" s="12"/>
      <c r="F232" s="12"/>
      <c r="O232" s="12"/>
      <c r="P232" s="12"/>
      <c r="Q232" s="12"/>
      <c r="R232" s="12"/>
    </row>
    <row r="233" spans="5:18" x14ac:dyDescent="0.25">
      <c r="E233" s="12"/>
      <c r="F233" s="12"/>
      <c r="O233" s="12"/>
      <c r="P233" s="12"/>
      <c r="Q233" s="12"/>
      <c r="R233" s="12"/>
    </row>
    <row r="234" spans="5:18" x14ac:dyDescent="0.25">
      <c r="E234" s="12"/>
      <c r="F234" s="12"/>
      <c r="O234" s="12"/>
      <c r="P234" s="12"/>
      <c r="Q234" s="12"/>
      <c r="R234" s="12"/>
    </row>
    <row r="235" spans="5:18" x14ac:dyDescent="0.25">
      <c r="E235" s="12"/>
      <c r="F235" s="12"/>
      <c r="O235" s="12"/>
      <c r="P235" s="12"/>
      <c r="Q235" s="12"/>
      <c r="R235" s="12"/>
    </row>
    <row r="236" spans="5:18" x14ac:dyDescent="0.25">
      <c r="E236" s="12"/>
      <c r="F236" s="12"/>
      <c r="O236" s="12"/>
      <c r="P236" s="12"/>
      <c r="Q236" s="12"/>
      <c r="R236" s="12"/>
    </row>
    <row r="237" spans="5:18" x14ac:dyDescent="0.25">
      <c r="E237" s="12"/>
      <c r="F237" s="12"/>
      <c r="O237" s="12"/>
      <c r="P237" s="12"/>
      <c r="Q237" s="12"/>
      <c r="R237" s="12"/>
    </row>
    <row r="238" spans="5:18" x14ac:dyDescent="0.25">
      <c r="E238" s="12"/>
      <c r="F238" s="12"/>
      <c r="O238" s="12"/>
      <c r="P238" s="12"/>
      <c r="Q238" s="12"/>
      <c r="R238" s="12"/>
    </row>
    <row r="239" spans="5:18" x14ac:dyDescent="0.25">
      <c r="E239" s="12"/>
      <c r="F239" s="12"/>
      <c r="O239" s="12"/>
      <c r="P239" s="12"/>
      <c r="Q239" s="12"/>
      <c r="R239" s="12"/>
    </row>
    <row r="240" spans="5:18" x14ac:dyDescent="0.25">
      <c r="E240" s="12"/>
      <c r="F240" s="12"/>
      <c r="O240" s="12"/>
      <c r="P240" s="12"/>
      <c r="Q240" s="12"/>
      <c r="R240" s="12"/>
    </row>
    <row r="241" spans="5:18" x14ac:dyDescent="0.25">
      <c r="E241" s="12"/>
      <c r="F241" s="12"/>
      <c r="O241" s="12"/>
      <c r="P241" s="12"/>
      <c r="Q241" s="12"/>
      <c r="R241" s="12"/>
    </row>
    <row r="242" spans="5:18" x14ac:dyDescent="0.25">
      <c r="E242" s="12"/>
      <c r="F242" s="12"/>
      <c r="O242" s="12"/>
      <c r="P242" s="12"/>
      <c r="Q242" s="12"/>
      <c r="R242" s="12"/>
    </row>
    <row r="243" spans="5:18" x14ac:dyDescent="0.25">
      <c r="E243" s="12"/>
      <c r="F243" s="12"/>
      <c r="O243" s="12"/>
      <c r="P243" s="12"/>
      <c r="Q243" s="12"/>
      <c r="R243" s="12"/>
    </row>
    <row r="244" spans="5:18" x14ac:dyDescent="0.25">
      <c r="E244" s="12"/>
      <c r="F244" s="12"/>
      <c r="O244" s="12"/>
      <c r="P244" s="12"/>
      <c r="Q244" s="12"/>
      <c r="R244" s="12"/>
    </row>
    <row r="245" spans="5:18" x14ac:dyDescent="0.25">
      <c r="E245" s="12"/>
      <c r="F245" s="12"/>
      <c r="O245" s="12"/>
      <c r="P245" s="12"/>
      <c r="Q245" s="12"/>
      <c r="R245" s="12"/>
    </row>
    <row r="246" spans="5:18" x14ac:dyDescent="0.25">
      <c r="E246" s="12"/>
      <c r="F246" s="12"/>
      <c r="O246" s="12"/>
      <c r="P246" s="12"/>
      <c r="Q246" s="12"/>
      <c r="R246" s="12"/>
    </row>
    <row r="247" spans="5:18" x14ac:dyDescent="0.25">
      <c r="E247" s="12"/>
      <c r="F247" s="12"/>
      <c r="O247" s="12"/>
      <c r="P247" s="12"/>
      <c r="Q247" s="12"/>
      <c r="R247" s="12"/>
    </row>
    <row r="248" spans="5:18" x14ac:dyDescent="0.25">
      <c r="E248" s="12"/>
      <c r="F248" s="12"/>
      <c r="O248" s="12"/>
      <c r="P248" s="12"/>
      <c r="Q248" s="12"/>
      <c r="R248" s="12"/>
    </row>
    <row r="249" spans="5:18" x14ac:dyDescent="0.25">
      <c r="E249" s="12"/>
      <c r="F249" s="12"/>
      <c r="O249" s="12"/>
      <c r="P249" s="12"/>
      <c r="Q249" s="12"/>
      <c r="R249" s="12"/>
    </row>
    <row r="250" spans="5:18" x14ac:dyDescent="0.25">
      <c r="E250" s="12"/>
      <c r="F250" s="12"/>
      <c r="O250" s="12"/>
      <c r="P250" s="12"/>
      <c r="Q250" s="12"/>
      <c r="R250" s="12"/>
    </row>
    <row r="251" spans="5:18" x14ac:dyDescent="0.25">
      <c r="E251" s="12"/>
      <c r="F251" s="12"/>
      <c r="O251" s="12"/>
      <c r="P251" s="12"/>
      <c r="Q251" s="12"/>
      <c r="R251" s="12"/>
    </row>
    <row r="252" spans="5:18" x14ac:dyDescent="0.25">
      <c r="E252" s="12"/>
      <c r="F252" s="12"/>
      <c r="O252" s="12"/>
      <c r="P252" s="12"/>
      <c r="Q252" s="12"/>
      <c r="R252" s="12"/>
    </row>
    <row r="253" spans="5:18" x14ac:dyDescent="0.25">
      <c r="E253" s="12"/>
      <c r="F253" s="12"/>
      <c r="O253" s="12"/>
      <c r="P253" s="12"/>
      <c r="Q253" s="12"/>
      <c r="R253" s="12"/>
    </row>
    <row r="254" spans="5:18" x14ac:dyDescent="0.25">
      <c r="E254" s="12"/>
      <c r="F254" s="12"/>
      <c r="O254" s="12"/>
      <c r="P254" s="12"/>
      <c r="Q254" s="12"/>
      <c r="R254" s="12"/>
    </row>
    <row r="255" spans="5:18" x14ac:dyDescent="0.25">
      <c r="E255" s="12"/>
      <c r="F255" s="12"/>
      <c r="O255" s="12"/>
      <c r="P255" s="12"/>
      <c r="Q255" s="12"/>
      <c r="R255" s="12"/>
    </row>
    <row r="256" spans="5:18" x14ac:dyDescent="0.25">
      <c r="E256" s="12"/>
      <c r="F256" s="12"/>
      <c r="O256" s="12"/>
      <c r="P256" s="12"/>
      <c r="Q256" s="12"/>
      <c r="R256" s="12"/>
    </row>
    <row r="257" spans="5:18" x14ac:dyDescent="0.25">
      <c r="E257" s="12"/>
      <c r="F257" s="12"/>
      <c r="O257" s="12"/>
      <c r="P257" s="12"/>
      <c r="Q257" s="12"/>
      <c r="R257" s="12"/>
    </row>
    <row r="258" spans="5:18" x14ac:dyDescent="0.25">
      <c r="E258" s="12"/>
      <c r="F258" s="12"/>
      <c r="O258" s="12"/>
      <c r="P258" s="12"/>
      <c r="Q258" s="12"/>
      <c r="R258" s="12"/>
    </row>
    <row r="259" spans="5:18" x14ac:dyDescent="0.25">
      <c r="E259" s="12"/>
      <c r="F259" s="12"/>
      <c r="O259" s="12"/>
      <c r="P259" s="12"/>
      <c r="Q259" s="12"/>
      <c r="R259" s="12"/>
    </row>
    <row r="260" spans="5:18" x14ac:dyDescent="0.25">
      <c r="E260" s="12"/>
      <c r="F260" s="12"/>
      <c r="O260" s="12"/>
      <c r="P260" s="12"/>
      <c r="Q260" s="12"/>
      <c r="R260" s="12"/>
    </row>
    <row r="261" spans="5:18" x14ac:dyDescent="0.25">
      <c r="E261" s="12"/>
      <c r="F261" s="12"/>
      <c r="O261" s="12"/>
      <c r="P261" s="12"/>
      <c r="Q261" s="12"/>
      <c r="R261" s="12"/>
    </row>
    <row r="262" spans="5:18" x14ac:dyDescent="0.25">
      <c r="E262" s="12"/>
      <c r="F262" s="12"/>
      <c r="O262" s="12"/>
      <c r="P262" s="12"/>
      <c r="Q262" s="12"/>
      <c r="R262" s="12"/>
    </row>
    <row r="263" spans="5:18" x14ac:dyDescent="0.25">
      <c r="E263" s="12"/>
      <c r="F263" s="12"/>
      <c r="O263" s="12"/>
      <c r="P263" s="12"/>
      <c r="Q263" s="12"/>
      <c r="R263" s="12"/>
    </row>
    <row r="264" spans="5:18" x14ac:dyDescent="0.25">
      <c r="E264" s="12"/>
      <c r="F264" s="12"/>
      <c r="O264" s="12"/>
      <c r="P264" s="12"/>
      <c r="Q264" s="12"/>
      <c r="R264" s="12"/>
    </row>
    <row r="265" spans="5:18" x14ac:dyDescent="0.25">
      <c r="E265" s="12"/>
      <c r="F265" s="12"/>
      <c r="O265" s="12"/>
      <c r="P265" s="12"/>
      <c r="Q265" s="12"/>
      <c r="R265" s="12"/>
    </row>
    <row r="266" spans="5:18" x14ac:dyDescent="0.25">
      <c r="E266" s="12"/>
      <c r="F266" s="12"/>
      <c r="O266" s="12"/>
      <c r="P266" s="12"/>
      <c r="Q266" s="12"/>
      <c r="R266" s="12"/>
    </row>
    <row r="267" spans="5:18" x14ac:dyDescent="0.25">
      <c r="E267" s="12"/>
      <c r="F267" s="12"/>
      <c r="O267" s="12"/>
      <c r="P267" s="12"/>
      <c r="Q267" s="12"/>
      <c r="R267" s="12"/>
    </row>
    <row r="268" spans="5:18" x14ac:dyDescent="0.25">
      <c r="E268" s="12"/>
      <c r="F268" s="12"/>
      <c r="O268" s="12"/>
      <c r="P268" s="12"/>
      <c r="Q268" s="12"/>
      <c r="R268" s="12"/>
    </row>
    <row r="269" spans="5:18" x14ac:dyDescent="0.25">
      <c r="E269" s="12"/>
      <c r="F269" s="12"/>
      <c r="O269" s="12"/>
      <c r="P269" s="12"/>
      <c r="Q269" s="12"/>
      <c r="R269" s="12"/>
    </row>
    <row r="270" spans="5:18" x14ac:dyDescent="0.25">
      <c r="E270" s="12"/>
      <c r="F270" s="12"/>
      <c r="O270" s="12"/>
      <c r="P270" s="12"/>
      <c r="Q270" s="12"/>
      <c r="R270" s="12"/>
    </row>
    <row r="271" spans="5:18" x14ac:dyDescent="0.25">
      <c r="E271" s="12"/>
      <c r="F271" s="12"/>
      <c r="O271" s="12"/>
      <c r="P271" s="12"/>
      <c r="Q271" s="12"/>
      <c r="R271" s="12"/>
    </row>
    <row r="272" spans="5:18" x14ac:dyDescent="0.25">
      <c r="E272" s="12"/>
      <c r="F272" s="12"/>
      <c r="O272" s="12"/>
      <c r="P272" s="12"/>
      <c r="Q272" s="12"/>
      <c r="R272" s="12"/>
    </row>
    <row r="273" spans="5:18" x14ac:dyDescent="0.25">
      <c r="E273" s="12"/>
      <c r="F273" s="12"/>
      <c r="O273" s="12"/>
      <c r="P273" s="12"/>
      <c r="Q273" s="12"/>
      <c r="R273" s="12"/>
    </row>
    <row r="274" spans="5:18" x14ac:dyDescent="0.25">
      <c r="E274" s="12"/>
      <c r="F274" s="12"/>
      <c r="O274" s="12"/>
      <c r="P274" s="12"/>
      <c r="Q274" s="12"/>
      <c r="R274" s="12"/>
    </row>
    <row r="275" spans="5:18" x14ac:dyDescent="0.25">
      <c r="E275" s="12"/>
      <c r="F275" s="12"/>
      <c r="O275" s="12"/>
      <c r="P275" s="12"/>
      <c r="Q275" s="12"/>
      <c r="R275" s="12"/>
    </row>
    <row r="276" spans="5:18" x14ac:dyDescent="0.25">
      <c r="E276" s="12"/>
      <c r="F276" s="12"/>
      <c r="O276" s="12"/>
      <c r="P276" s="12"/>
      <c r="Q276" s="12"/>
      <c r="R276" s="12"/>
    </row>
    <row r="277" spans="5:18" x14ac:dyDescent="0.25">
      <c r="E277" s="12"/>
      <c r="F277" s="12"/>
      <c r="O277" s="12"/>
      <c r="P277" s="12"/>
      <c r="Q277" s="12"/>
      <c r="R277" s="12"/>
    </row>
    <row r="278" spans="5:18" x14ac:dyDescent="0.25">
      <c r="E278" s="12"/>
      <c r="F278" s="12"/>
      <c r="O278" s="12"/>
      <c r="P278" s="12"/>
      <c r="Q278" s="12"/>
      <c r="R278" s="12"/>
    </row>
    <row r="279" spans="5:18" x14ac:dyDescent="0.25">
      <c r="E279" s="12"/>
      <c r="F279" s="12"/>
      <c r="O279" s="12"/>
      <c r="P279" s="12"/>
      <c r="Q279" s="12"/>
      <c r="R279" s="12"/>
    </row>
    <row r="280" spans="5:18" x14ac:dyDescent="0.25">
      <c r="E280" s="12"/>
      <c r="F280" s="12"/>
      <c r="O280" s="12"/>
      <c r="P280" s="12"/>
      <c r="Q280" s="12"/>
      <c r="R280" s="12"/>
    </row>
    <row r="281" spans="5:18" x14ac:dyDescent="0.25">
      <c r="E281" s="12"/>
      <c r="F281" s="12"/>
      <c r="O281" s="12"/>
      <c r="P281" s="12"/>
      <c r="Q281" s="12"/>
      <c r="R281" s="12"/>
    </row>
    <row r="282" spans="5:18" x14ac:dyDescent="0.25">
      <c r="E282" s="12"/>
      <c r="F282" s="12"/>
      <c r="O282" s="12"/>
      <c r="P282" s="12"/>
      <c r="Q282" s="12"/>
      <c r="R282" s="12"/>
    </row>
    <row r="283" spans="5:18" x14ac:dyDescent="0.25">
      <c r="E283" s="12"/>
      <c r="F283" s="12"/>
      <c r="O283" s="12"/>
      <c r="P283" s="12"/>
      <c r="Q283" s="12"/>
      <c r="R283" s="12"/>
    </row>
    <row r="284" spans="5:18" x14ac:dyDescent="0.25">
      <c r="E284" s="12"/>
      <c r="F284" s="12"/>
      <c r="O284" s="12"/>
      <c r="P284" s="12"/>
      <c r="Q284" s="12"/>
      <c r="R284" s="12"/>
    </row>
    <row r="285" spans="5:18" x14ac:dyDescent="0.25">
      <c r="E285" s="12"/>
      <c r="F285" s="12"/>
      <c r="O285" s="12"/>
      <c r="P285" s="12"/>
      <c r="Q285" s="12"/>
      <c r="R285" s="12"/>
    </row>
    <row r="286" spans="5:18" x14ac:dyDescent="0.25">
      <c r="E286" s="12"/>
      <c r="F286" s="12"/>
      <c r="O286" s="12"/>
      <c r="P286" s="12"/>
      <c r="Q286" s="12"/>
      <c r="R286" s="12"/>
    </row>
    <row r="287" spans="5:18" x14ac:dyDescent="0.25">
      <c r="E287" s="12"/>
      <c r="F287" s="12"/>
      <c r="O287" s="12"/>
      <c r="P287" s="12"/>
      <c r="Q287" s="12"/>
      <c r="R287" s="12"/>
    </row>
    <row r="288" spans="5:18" x14ac:dyDescent="0.25">
      <c r="E288" s="12"/>
      <c r="F288" s="12"/>
      <c r="O288" s="12"/>
      <c r="P288" s="12"/>
      <c r="Q288" s="12"/>
      <c r="R288" s="12"/>
    </row>
    <row r="289" spans="5:18" x14ac:dyDescent="0.25">
      <c r="E289" s="12"/>
      <c r="F289" s="12"/>
      <c r="O289" s="12"/>
      <c r="P289" s="12"/>
      <c r="Q289" s="12"/>
      <c r="R289" s="12"/>
    </row>
    <row r="290" spans="5:18" x14ac:dyDescent="0.25">
      <c r="E290" s="12"/>
      <c r="F290" s="12"/>
      <c r="O290" s="12"/>
      <c r="P290" s="12"/>
      <c r="Q290" s="12"/>
      <c r="R290" s="12"/>
    </row>
    <row r="291" spans="5:18" x14ac:dyDescent="0.25">
      <c r="E291" s="12"/>
      <c r="F291" s="12"/>
      <c r="O291" s="12"/>
      <c r="P291" s="12"/>
      <c r="Q291" s="12"/>
      <c r="R291" s="12"/>
    </row>
    <row r="292" spans="5:18" x14ac:dyDescent="0.25">
      <c r="E292" s="12"/>
      <c r="F292" s="12"/>
      <c r="O292" s="12"/>
      <c r="P292" s="12"/>
      <c r="Q292" s="12"/>
      <c r="R292" s="12"/>
    </row>
    <row r="293" spans="5:18" x14ac:dyDescent="0.25">
      <c r="E293" s="12"/>
      <c r="F293" s="12"/>
      <c r="O293" s="12"/>
      <c r="P293" s="12"/>
      <c r="Q293" s="12"/>
      <c r="R293" s="12"/>
    </row>
    <row r="294" spans="5:18" x14ac:dyDescent="0.25">
      <c r="E294" s="12"/>
      <c r="F294" s="12"/>
      <c r="O294" s="12"/>
      <c r="P294" s="12"/>
      <c r="Q294" s="12"/>
      <c r="R294" s="12"/>
    </row>
    <row r="295" spans="5:18" x14ac:dyDescent="0.25">
      <c r="E295" s="12"/>
      <c r="F295" s="12"/>
      <c r="O295" s="12"/>
      <c r="P295" s="12"/>
      <c r="Q295" s="12"/>
      <c r="R295" s="12"/>
    </row>
    <row r="296" spans="5:18" x14ac:dyDescent="0.25">
      <c r="E296" s="12"/>
      <c r="F296" s="12"/>
      <c r="O296" s="12"/>
      <c r="P296" s="12"/>
      <c r="Q296" s="12"/>
      <c r="R296" s="12"/>
    </row>
    <row r="297" spans="5:18" x14ac:dyDescent="0.25">
      <c r="E297" s="12"/>
      <c r="F297" s="12"/>
      <c r="O297" s="12"/>
      <c r="P297" s="12"/>
      <c r="Q297" s="12"/>
      <c r="R297" s="12"/>
    </row>
    <row r="298" spans="5:18" x14ac:dyDescent="0.25">
      <c r="E298" s="12"/>
      <c r="F298" s="12"/>
      <c r="O298" s="12"/>
      <c r="P298" s="12"/>
      <c r="Q298" s="12"/>
      <c r="R298" s="12"/>
    </row>
    <row r="299" spans="5:18" x14ac:dyDescent="0.25">
      <c r="E299" s="12"/>
      <c r="F299" s="12"/>
      <c r="O299" s="12"/>
      <c r="P299" s="12"/>
      <c r="Q299" s="12"/>
      <c r="R299" s="12"/>
    </row>
    <row r="300" spans="5:18" x14ac:dyDescent="0.25">
      <c r="E300" s="12"/>
      <c r="F300" s="12"/>
      <c r="O300" s="12"/>
      <c r="P300" s="12"/>
      <c r="Q300" s="12"/>
      <c r="R300" s="12"/>
    </row>
    <row r="301" spans="5:18" x14ac:dyDescent="0.25">
      <c r="E301" s="12"/>
      <c r="F301" s="12"/>
      <c r="O301" s="12"/>
      <c r="P301" s="12"/>
      <c r="Q301" s="12"/>
      <c r="R301" s="12"/>
    </row>
    <row r="302" spans="5:18" x14ac:dyDescent="0.25">
      <c r="E302" s="12"/>
      <c r="F302" s="12"/>
      <c r="O302" s="12"/>
      <c r="P302" s="12"/>
      <c r="Q302" s="12"/>
      <c r="R302" s="12"/>
    </row>
    <row r="303" spans="5:18" x14ac:dyDescent="0.25">
      <c r="E303" s="12"/>
      <c r="F303" s="12"/>
      <c r="O303" s="12"/>
      <c r="P303" s="12"/>
      <c r="Q303" s="12"/>
      <c r="R303" s="12"/>
    </row>
    <row r="304" spans="5:18" x14ac:dyDescent="0.25">
      <c r="E304" s="12"/>
      <c r="F304" s="12"/>
      <c r="O304" s="12"/>
      <c r="P304" s="12"/>
      <c r="Q304" s="12"/>
      <c r="R304" s="12"/>
    </row>
    <row r="305" spans="5:18" x14ac:dyDescent="0.25">
      <c r="E305" s="12"/>
      <c r="F305" s="12"/>
      <c r="O305" s="12"/>
      <c r="P305" s="12"/>
      <c r="Q305" s="12"/>
      <c r="R305" s="12"/>
    </row>
    <row r="306" spans="5:18" x14ac:dyDescent="0.25">
      <c r="E306" s="12"/>
      <c r="F306" s="12"/>
      <c r="O306" s="12"/>
      <c r="P306" s="12"/>
      <c r="Q306" s="12"/>
      <c r="R306" s="12"/>
    </row>
    <row r="307" spans="5:18" x14ac:dyDescent="0.25">
      <c r="E307" s="12"/>
      <c r="F307" s="12"/>
      <c r="O307" s="12"/>
      <c r="P307" s="12"/>
      <c r="Q307" s="12"/>
      <c r="R307" s="12"/>
    </row>
    <row r="308" spans="5:18" x14ac:dyDescent="0.25">
      <c r="E308" s="12"/>
      <c r="F308" s="12"/>
      <c r="O308" s="12"/>
      <c r="P308" s="12"/>
      <c r="Q308" s="12"/>
      <c r="R308" s="12"/>
    </row>
    <row r="309" spans="5:18" x14ac:dyDescent="0.25">
      <c r="E309" s="12"/>
      <c r="F309" s="12"/>
      <c r="O309" s="12"/>
      <c r="P309" s="12"/>
      <c r="Q309" s="12"/>
      <c r="R309" s="12"/>
    </row>
    <row r="310" spans="5:18" x14ac:dyDescent="0.25">
      <c r="E310" s="12"/>
      <c r="F310" s="12"/>
      <c r="O310" s="12"/>
      <c r="P310" s="12"/>
      <c r="Q310" s="12"/>
      <c r="R310" s="12"/>
    </row>
    <row r="311" spans="5:18" x14ac:dyDescent="0.25">
      <c r="E311" s="12"/>
      <c r="F311" s="12"/>
      <c r="O311" s="12"/>
      <c r="P311" s="12"/>
      <c r="Q311" s="12"/>
      <c r="R311" s="12"/>
    </row>
    <row r="312" spans="5:18" x14ac:dyDescent="0.25">
      <c r="E312" s="12"/>
      <c r="F312" s="12"/>
      <c r="O312" s="12"/>
      <c r="P312" s="12"/>
      <c r="Q312" s="12"/>
      <c r="R312" s="12"/>
    </row>
    <row r="313" spans="5:18" x14ac:dyDescent="0.25">
      <c r="E313" s="12"/>
      <c r="F313" s="12"/>
      <c r="O313" s="12"/>
      <c r="P313" s="12"/>
      <c r="Q313" s="12"/>
      <c r="R313" s="12"/>
    </row>
    <row r="314" spans="5:18" x14ac:dyDescent="0.25">
      <c r="E314" s="12"/>
      <c r="F314" s="12"/>
      <c r="O314" s="12"/>
      <c r="P314" s="12"/>
      <c r="Q314" s="12"/>
      <c r="R314" s="12"/>
    </row>
    <row r="315" spans="5:18" x14ac:dyDescent="0.25">
      <c r="E315" s="12"/>
      <c r="F315" s="12"/>
      <c r="O315" s="12"/>
      <c r="P315" s="12"/>
      <c r="Q315" s="12"/>
      <c r="R315" s="12"/>
    </row>
    <row r="316" spans="5:18" x14ac:dyDescent="0.25">
      <c r="E316" s="12"/>
      <c r="F316" s="12"/>
      <c r="O316" s="12"/>
      <c r="P316" s="12"/>
      <c r="Q316" s="12"/>
      <c r="R316" s="12"/>
    </row>
    <row r="317" spans="5:18" x14ac:dyDescent="0.25">
      <c r="E317" s="12"/>
      <c r="F317" s="12"/>
      <c r="O317" s="12"/>
      <c r="P317" s="12"/>
      <c r="Q317" s="12"/>
      <c r="R317" s="12"/>
    </row>
    <row r="318" spans="5:18" x14ac:dyDescent="0.25">
      <c r="E318" s="12"/>
      <c r="F318" s="12"/>
      <c r="O318" s="12"/>
      <c r="P318" s="12"/>
      <c r="Q318" s="12"/>
      <c r="R318" s="12"/>
    </row>
    <row r="319" spans="5:18" x14ac:dyDescent="0.25">
      <c r="E319" s="12"/>
      <c r="F319" s="12"/>
      <c r="O319" s="12"/>
      <c r="P319" s="12"/>
      <c r="Q319" s="12"/>
      <c r="R319" s="12"/>
    </row>
    <row r="320" spans="5:18" x14ac:dyDescent="0.25">
      <c r="E320" s="12"/>
      <c r="F320" s="12"/>
      <c r="O320" s="12"/>
      <c r="P320" s="12"/>
      <c r="Q320" s="12"/>
      <c r="R320" s="12"/>
    </row>
    <row r="321" spans="5:18" x14ac:dyDescent="0.25">
      <c r="E321" s="12"/>
      <c r="F321" s="12"/>
      <c r="O321" s="12"/>
      <c r="P321" s="12"/>
      <c r="Q321" s="12"/>
      <c r="R321" s="12"/>
    </row>
    <row r="322" spans="5:18" x14ac:dyDescent="0.25">
      <c r="E322" s="12"/>
      <c r="F322" s="12"/>
      <c r="O322" s="12"/>
      <c r="P322" s="12"/>
      <c r="Q322" s="12"/>
      <c r="R322" s="12"/>
    </row>
    <row r="323" spans="5:18" x14ac:dyDescent="0.25">
      <c r="E323" s="12"/>
      <c r="F323" s="12"/>
      <c r="O323" s="12"/>
      <c r="P323" s="12"/>
      <c r="Q323" s="12"/>
      <c r="R323" s="12"/>
    </row>
    <row r="324" spans="5:18" x14ac:dyDescent="0.25">
      <c r="E324" s="12"/>
      <c r="F324" s="12"/>
      <c r="O324" s="12"/>
      <c r="P324" s="12"/>
      <c r="Q324" s="12"/>
      <c r="R324" s="12"/>
    </row>
    <row r="325" spans="5:18" x14ac:dyDescent="0.25">
      <c r="E325" s="12"/>
      <c r="F325" s="12"/>
      <c r="O325" s="12"/>
      <c r="P325" s="12"/>
      <c r="Q325" s="12"/>
      <c r="R325" s="12"/>
    </row>
    <row r="326" spans="5:18" x14ac:dyDescent="0.25">
      <c r="E326" s="12"/>
      <c r="F326" s="12"/>
      <c r="O326" s="12"/>
      <c r="P326" s="12"/>
      <c r="Q326" s="12"/>
      <c r="R326" s="12"/>
    </row>
    <row r="327" spans="5:18" x14ac:dyDescent="0.25">
      <c r="E327" s="12"/>
      <c r="F327" s="12"/>
      <c r="O327" s="12"/>
      <c r="P327" s="12"/>
      <c r="Q327" s="12"/>
      <c r="R327" s="12"/>
    </row>
    <row r="328" spans="5:18" x14ac:dyDescent="0.25">
      <c r="E328" s="12"/>
      <c r="F328" s="12"/>
      <c r="O328" s="12"/>
      <c r="P328" s="12"/>
      <c r="Q328" s="12"/>
      <c r="R328" s="12"/>
    </row>
    <row r="329" spans="5:18" x14ac:dyDescent="0.25">
      <c r="E329" s="12"/>
      <c r="F329" s="12"/>
      <c r="O329" s="12"/>
      <c r="P329" s="12"/>
      <c r="Q329" s="12"/>
      <c r="R329" s="12"/>
    </row>
    <row r="330" spans="5:18" x14ac:dyDescent="0.25">
      <c r="E330" s="12"/>
      <c r="F330" s="12"/>
      <c r="O330" s="12"/>
      <c r="P330" s="12"/>
      <c r="Q330" s="12"/>
      <c r="R330" s="12"/>
    </row>
    <row r="331" spans="5:18" x14ac:dyDescent="0.25">
      <c r="E331" s="12"/>
      <c r="F331" s="12"/>
      <c r="O331" s="12"/>
      <c r="P331" s="12"/>
      <c r="Q331" s="12"/>
      <c r="R331" s="12"/>
    </row>
    <row r="332" spans="5:18" x14ac:dyDescent="0.25">
      <c r="E332" s="12"/>
      <c r="F332" s="12"/>
      <c r="O332" s="12"/>
      <c r="P332" s="12"/>
      <c r="Q332" s="12"/>
      <c r="R332" s="12"/>
    </row>
    <row r="333" spans="5:18" x14ac:dyDescent="0.25">
      <c r="E333" s="12"/>
      <c r="F333" s="12"/>
      <c r="O333" s="12"/>
      <c r="P333" s="12"/>
      <c r="Q333" s="12"/>
      <c r="R333" s="12"/>
    </row>
    <row r="334" spans="5:18" x14ac:dyDescent="0.25">
      <c r="E334" s="12"/>
      <c r="F334" s="12"/>
      <c r="O334" s="12"/>
      <c r="P334" s="12"/>
      <c r="Q334" s="12"/>
      <c r="R334" s="12"/>
    </row>
    <row r="335" spans="5:18" x14ac:dyDescent="0.25">
      <c r="E335" s="12"/>
      <c r="F335" s="12"/>
      <c r="O335" s="12"/>
      <c r="P335" s="12"/>
      <c r="Q335" s="12"/>
      <c r="R335" s="12"/>
    </row>
    <row r="336" spans="5:18" x14ac:dyDescent="0.25">
      <c r="E336" s="12"/>
      <c r="F336" s="12"/>
      <c r="O336" s="12"/>
      <c r="P336" s="12"/>
      <c r="Q336" s="12"/>
      <c r="R336" s="12"/>
    </row>
    <row r="337" spans="5:18" x14ac:dyDescent="0.25">
      <c r="E337" s="12"/>
      <c r="F337" s="12"/>
      <c r="O337" s="12"/>
      <c r="P337" s="12"/>
      <c r="Q337" s="12"/>
      <c r="R337" s="12"/>
    </row>
    <row r="338" spans="5:18" x14ac:dyDescent="0.25">
      <c r="E338" s="12"/>
      <c r="F338" s="12"/>
      <c r="O338" s="12"/>
      <c r="P338" s="12"/>
      <c r="Q338" s="12"/>
      <c r="R338" s="12"/>
    </row>
    <row r="339" spans="5:18" x14ac:dyDescent="0.25">
      <c r="E339" s="12"/>
      <c r="F339" s="12"/>
      <c r="O339" s="12"/>
      <c r="P339" s="12"/>
      <c r="Q339" s="12"/>
      <c r="R339" s="12"/>
    </row>
    <row r="340" spans="5:18" x14ac:dyDescent="0.25">
      <c r="E340" s="12"/>
      <c r="F340" s="12"/>
      <c r="O340" s="12"/>
      <c r="P340" s="12"/>
      <c r="Q340" s="12"/>
      <c r="R340" s="12"/>
    </row>
    <row r="341" spans="5:18" x14ac:dyDescent="0.25">
      <c r="E341" s="12"/>
      <c r="F341" s="12"/>
      <c r="O341" s="12"/>
      <c r="P341" s="12"/>
      <c r="Q341" s="12"/>
      <c r="R341" s="12"/>
    </row>
    <row r="342" spans="5:18" x14ac:dyDescent="0.25">
      <c r="E342" s="12"/>
      <c r="F342" s="12"/>
      <c r="O342" s="12"/>
      <c r="P342" s="12"/>
      <c r="Q342" s="12"/>
      <c r="R342" s="12"/>
    </row>
    <row r="343" spans="5:18" x14ac:dyDescent="0.25">
      <c r="E343" s="12"/>
      <c r="F343" s="12"/>
      <c r="O343" s="12"/>
      <c r="P343" s="12"/>
      <c r="Q343" s="12"/>
      <c r="R343" s="12"/>
    </row>
    <row r="344" spans="5:18" x14ac:dyDescent="0.25">
      <c r="E344" s="12"/>
      <c r="F344" s="12"/>
      <c r="O344" s="12"/>
      <c r="P344" s="12"/>
      <c r="Q344" s="12"/>
      <c r="R344" s="12"/>
    </row>
    <row r="345" spans="5:18" x14ac:dyDescent="0.25">
      <c r="E345" s="12"/>
      <c r="F345" s="12"/>
      <c r="O345" s="12"/>
      <c r="P345" s="12"/>
      <c r="Q345" s="12"/>
      <c r="R345" s="12"/>
    </row>
    <row r="346" spans="5:18" x14ac:dyDescent="0.25">
      <c r="E346" s="12"/>
      <c r="F346" s="12"/>
      <c r="O346" s="12"/>
      <c r="P346" s="12"/>
      <c r="Q346" s="12"/>
      <c r="R346" s="12"/>
    </row>
    <row r="347" spans="5:18" x14ac:dyDescent="0.25">
      <c r="E347" s="12"/>
      <c r="F347" s="12"/>
      <c r="O347" s="12"/>
      <c r="P347" s="12"/>
      <c r="Q347" s="12"/>
      <c r="R347" s="12"/>
    </row>
    <row r="348" spans="5:18" x14ac:dyDescent="0.25">
      <c r="E348" s="12"/>
      <c r="F348" s="12"/>
      <c r="O348" s="12"/>
      <c r="P348" s="12"/>
      <c r="Q348" s="12"/>
      <c r="R348" s="12"/>
    </row>
    <row r="349" spans="5:18" x14ac:dyDescent="0.25">
      <c r="E349" s="12"/>
      <c r="F349" s="12"/>
      <c r="O349" s="12"/>
      <c r="P349" s="12"/>
      <c r="Q349" s="12"/>
      <c r="R349" s="12"/>
    </row>
    <row r="350" spans="5:18" x14ac:dyDescent="0.25">
      <c r="E350" s="12"/>
      <c r="F350" s="12"/>
      <c r="O350" s="12"/>
      <c r="P350" s="12"/>
      <c r="Q350" s="12"/>
      <c r="R350" s="12"/>
    </row>
    <row r="351" spans="5:18" x14ac:dyDescent="0.25">
      <c r="E351" s="12"/>
      <c r="F351" s="12"/>
      <c r="O351" s="12"/>
      <c r="P351" s="12"/>
      <c r="Q351" s="12"/>
      <c r="R351" s="12"/>
    </row>
    <row r="352" spans="5:18" x14ac:dyDescent="0.25">
      <c r="E352" s="12"/>
      <c r="F352" s="12"/>
      <c r="O352" s="12"/>
      <c r="P352" s="12"/>
      <c r="Q352" s="12"/>
      <c r="R352" s="12"/>
    </row>
    <row r="353" spans="5:18" x14ac:dyDescent="0.25">
      <c r="E353" s="12"/>
      <c r="F353" s="12"/>
      <c r="O353" s="12"/>
      <c r="P353" s="12"/>
      <c r="Q353" s="12"/>
      <c r="R353" s="12"/>
    </row>
    <row r="354" spans="5:18" x14ac:dyDescent="0.25">
      <c r="E354" s="12"/>
      <c r="F354" s="12"/>
      <c r="O354" s="12"/>
      <c r="P354" s="12"/>
      <c r="Q354" s="12"/>
      <c r="R354" s="12"/>
    </row>
    <row r="355" spans="5:18" x14ac:dyDescent="0.25">
      <c r="E355" s="12"/>
      <c r="F355" s="12"/>
      <c r="O355" s="12"/>
      <c r="P355" s="12"/>
      <c r="Q355" s="12"/>
      <c r="R355" s="12"/>
    </row>
    <row r="356" spans="5:18" x14ac:dyDescent="0.25">
      <c r="E356" s="12"/>
      <c r="F356" s="12"/>
      <c r="O356" s="12"/>
      <c r="P356" s="12"/>
      <c r="Q356" s="12"/>
      <c r="R356" s="12"/>
    </row>
    <row r="357" spans="5:18" x14ac:dyDescent="0.25">
      <c r="E357" s="12"/>
      <c r="F357" s="12"/>
      <c r="O357" s="12"/>
      <c r="P357" s="12"/>
      <c r="Q357" s="12"/>
      <c r="R357" s="12"/>
    </row>
    <row r="358" spans="5:18" x14ac:dyDescent="0.25">
      <c r="E358" s="12"/>
      <c r="F358" s="12"/>
      <c r="O358" s="12"/>
      <c r="P358" s="12"/>
      <c r="Q358" s="12"/>
      <c r="R358" s="12"/>
    </row>
    <row r="359" spans="5:18" x14ac:dyDescent="0.25">
      <c r="E359" s="12"/>
      <c r="F359" s="12"/>
      <c r="O359" s="12"/>
      <c r="P359" s="12"/>
      <c r="Q359" s="12"/>
      <c r="R359" s="12"/>
    </row>
    <row r="360" spans="5:18" x14ac:dyDescent="0.25">
      <c r="E360" s="12"/>
      <c r="F360" s="12"/>
      <c r="O360" s="12"/>
      <c r="P360" s="12"/>
      <c r="Q360" s="12"/>
      <c r="R360" s="12"/>
    </row>
    <row r="361" spans="5:18" x14ac:dyDescent="0.25">
      <c r="E361" s="12"/>
      <c r="F361" s="12"/>
      <c r="O361" s="12"/>
      <c r="P361" s="12"/>
      <c r="Q361" s="12"/>
      <c r="R361" s="12"/>
    </row>
    <row r="362" spans="5:18" x14ac:dyDescent="0.25">
      <c r="E362" s="12"/>
      <c r="F362" s="12"/>
      <c r="O362" s="12"/>
      <c r="P362" s="12"/>
      <c r="Q362" s="12"/>
      <c r="R362" s="12"/>
    </row>
    <row r="363" spans="5:18" x14ac:dyDescent="0.25">
      <c r="E363" s="12"/>
      <c r="F363" s="12"/>
      <c r="O363" s="12"/>
      <c r="P363" s="12"/>
      <c r="Q363" s="12"/>
      <c r="R363" s="12"/>
    </row>
    <row r="364" spans="5:18" x14ac:dyDescent="0.25">
      <c r="E364" s="12"/>
      <c r="F364" s="12"/>
      <c r="O364" s="12"/>
      <c r="P364" s="12"/>
      <c r="Q364" s="12"/>
      <c r="R364" s="12"/>
    </row>
    <row r="365" spans="5:18" x14ac:dyDescent="0.25">
      <c r="E365" s="12"/>
      <c r="F365" s="12"/>
      <c r="O365" s="12"/>
      <c r="P365" s="12"/>
      <c r="Q365" s="12"/>
      <c r="R365" s="12"/>
    </row>
    <row r="366" spans="5:18" x14ac:dyDescent="0.25">
      <c r="E366" s="12"/>
      <c r="F366" s="12"/>
      <c r="O366" s="12"/>
      <c r="P366" s="12"/>
      <c r="Q366" s="12"/>
      <c r="R366" s="12"/>
    </row>
    <row r="367" spans="5:18" x14ac:dyDescent="0.25">
      <c r="E367" s="12"/>
      <c r="F367" s="12"/>
      <c r="O367" s="12"/>
      <c r="P367" s="12"/>
      <c r="Q367" s="12"/>
      <c r="R367" s="12"/>
    </row>
    <row r="368" spans="5:18" x14ac:dyDescent="0.25">
      <c r="E368" s="12"/>
      <c r="F368" s="12"/>
      <c r="O368" s="12"/>
      <c r="P368" s="12"/>
      <c r="Q368" s="12"/>
      <c r="R368" s="12"/>
    </row>
    <row r="369" spans="5:18" x14ac:dyDescent="0.25">
      <c r="E369" s="12"/>
      <c r="F369" s="12"/>
      <c r="O369" s="12"/>
      <c r="P369" s="12"/>
      <c r="Q369" s="12"/>
      <c r="R369" s="12"/>
    </row>
    <row r="370" spans="5:18" x14ac:dyDescent="0.25">
      <c r="E370" s="12"/>
      <c r="F370" s="12"/>
      <c r="O370" s="12"/>
      <c r="P370" s="12"/>
      <c r="Q370" s="12"/>
      <c r="R370" s="12"/>
    </row>
    <row r="371" spans="5:18" x14ac:dyDescent="0.25">
      <c r="E371" s="12"/>
      <c r="F371" s="12"/>
      <c r="O371" s="12"/>
      <c r="P371" s="12"/>
      <c r="Q371" s="12"/>
      <c r="R371" s="12"/>
    </row>
    <row r="372" spans="5:18" x14ac:dyDescent="0.25">
      <c r="E372" s="12"/>
      <c r="F372" s="12"/>
      <c r="O372" s="12"/>
      <c r="P372" s="12"/>
      <c r="Q372" s="12"/>
      <c r="R372" s="12"/>
    </row>
    <row r="373" spans="5:18" x14ac:dyDescent="0.25">
      <c r="E373" s="12"/>
      <c r="F373" s="12"/>
      <c r="O373" s="12"/>
      <c r="P373" s="12"/>
      <c r="Q373" s="12"/>
      <c r="R373" s="12"/>
    </row>
    <row r="374" spans="5:18" x14ac:dyDescent="0.25">
      <c r="E374" s="12"/>
      <c r="F374" s="12"/>
      <c r="O374" s="12"/>
      <c r="P374" s="12"/>
      <c r="Q374" s="12"/>
      <c r="R374" s="12"/>
    </row>
    <row r="375" spans="5:18" x14ac:dyDescent="0.25">
      <c r="E375" s="12"/>
      <c r="F375" s="12"/>
      <c r="O375" s="12"/>
      <c r="P375" s="12"/>
      <c r="Q375" s="12"/>
      <c r="R375" s="12"/>
    </row>
    <row r="376" spans="5:18" x14ac:dyDescent="0.25">
      <c r="E376" s="12"/>
      <c r="F376" s="12"/>
      <c r="O376" s="12"/>
      <c r="P376" s="12"/>
      <c r="Q376" s="12"/>
      <c r="R376" s="12"/>
    </row>
    <row r="377" spans="5:18" x14ac:dyDescent="0.25">
      <c r="E377" s="12"/>
      <c r="F377" s="12"/>
      <c r="O377" s="12"/>
      <c r="P377" s="12"/>
      <c r="Q377" s="12"/>
      <c r="R377" s="12"/>
    </row>
    <row r="378" spans="5:18" x14ac:dyDescent="0.25">
      <c r="E378" s="12"/>
      <c r="F378" s="12"/>
      <c r="O378" s="12"/>
      <c r="P378" s="12"/>
      <c r="Q378" s="12"/>
      <c r="R378" s="12"/>
    </row>
    <row r="379" spans="5:18" x14ac:dyDescent="0.25">
      <c r="E379" s="12"/>
      <c r="F379" s="12"/>
      <c r="O379" s="12"/>
      <c r="P379" s="12"/>
      <c r="Q379" s="12"/>
      <c r="R379" s="12"/>
    </row>
    <row r="380" spans="5:18" x14ac:dyDescent="0.25">
      <c r="E380" s="12"/>
      <c r="F380" s="12"/>
      <c r="O380" s="12"/>
      <c r="P380" s="12"/>
      <c r="Q380" s="12"/>
      <c r="R380" s="12"/>
    </row>
    <row r="381" spans="5:18" x14ac:dyDescent="0.25">
      <c r="E381" s="12"/>
      <c r="F381" s="12"/>
      <c r="O381" s="12"/>
      <c r="P381" s="12"/>
      <c r="Q381" s="12"/>
      <c r="R381" s="12"/>
    </row>
    <row r="382" spans="5:18" x14ac:dyDescent="0.25">
      <c r="E382" s="12"/>
      <c r="F382" s="12"/>
      <c r="O382" s="12"/>
      <c r="P382" s="12"/>
      <c r="Q382" s="12"/>
      <c r="R382" s="12"/>
    </row>
    <row r="383" spans="5:18" x14ac:dyDescent="0.25">
      <c r="E383" s="12"/>
      <c r="F383" s="12"/>
      <c r="O383" s="12"/>
      <c r="P383" s="12"/>
      <c r="Q383" s="12"/>
      <c r="R383" s="12"/>
    </row>
    <row r="384" spans="5:18" x14ac:dyDescent="0.25">
      <c r="E384" s="12"/>
      <c r="F384" s="12"/>
      <c r="O384" s="12"/>
      <c r="P384" s="12"/>
      <c r="Q384" s="12"/>
      <c r="R384" s="12"/>
    </row>
    <row r="385" spans="5:18" x14ac:dyDescent="0.25">
      <c r="E385" s="12"/>
      <c r="F385" s="12"/>
      <c r="O385" s="12"/>
      <c r="P385" s="12"/>
      <c r="Q385" s="12"/>
      <c r="R385" s="12"/>
    </row>
    <row r="386" spans="5:18" x14ac:dyDescent="0.25">
      <c r="E386" s="12"/>
      <c r="F386" s="12"/>
      <c r="O386" s="12"/>
      <c r="P386" s="12"/>
      <c r="Q386" s="12"/>
      <c r="R386" s="12"/>
    </row>
    <row r="387" spans="5:18" x14ac:dyDescent="0.25">
      <c r="E387" s="12"/>
      <c r="F387" s="12"/>
      <c r="O387" s="12"/>
      <c r="P387" s="12"/>
      <c r="Q387" s="12"/>
      <c r="R387" s="12"/>
    </row>
    <row r="388" spans="5:18" x14ac:dyDescent="0.25">
      <c r="E388" s="12"/>
      <c r="F388" s="12"/>
      <c r="O388" s="12"/>
      <c r="P388" s="12"/>
      <c r="Q388" s="12"/>
      <c r="R388" s="12"/>
    </row>
    <row r="389" spans="5:18" x14ac:dyDescent="0.25">
      <c r="E389" s="12"/>
      <c r="F389" s="12"/>
      <c r="O389" s="12"/>
      <c r="P389" s="12"/>
      <c r="Q389" s="12"/>
      <c r="R389" s="12"/>
    </row>
    <row r="390" spans="5:18" x14ac:dyDescent="0.25">
      <c r="E390" s="12"/>
      <c r="F390" s="12"/>
      <c r="O390" s="12"/>
      <c r="P390" s="12"/>
      <c r="Q390" s="12"/>
      <c r="R390" s="12"/>
    </row>
    <row r="391" spans="5:18" x14ac:dyDescent="0.25">
      <c r="E391" s="12"/>
      <c r="F391" s="12"/>
      <c r="O391" s="12"/>
      <c r="P391" s="12"/>
      <c r="Q391" s="12"/>
      <c r="R391" s="12"/>
    </row>
    <row r="392" spans="5:18" x14ac:dyDescent="0.25">
      <c r="E392" s="12"/>
      <c r="F392" s="12"/>
      <c r="O392" s="12"/>
      <c r="P392" s="12"/>
      <c r="Q392" s="12"/>
      <c r="R392" s="12"/>
    </row>
    <row r="393" spans="5:18" x14ac:dyDescent="0.25">
      <c r="E393" s="12"/>
      <c r="F393" s="12"/>
      <c r="O393" s="12"/>
      <c r="P393" s="12"/>
      <c r="Q393" s="12"/>
      <c r="R393" s="12"/>
    </row>
    <row r="394" spans="5:18" x14ac:dyDescent="0.25">
      <c r="E394" s="12"/>
      <c r="F394" s="12"/>
      <c r="O394" s="12"/>
      <c r="P394" s="12"/>
      <c r="Q394" s="12"/>
      <c r="R394" s="12"/>
    </row>
    <row r="395" spans="5:18" x14ac:dyDescent="0.25">
      <c r="E395" s="12"/>
      <c r="F395" s="12"/>
      <c r="O395" s="12"/>
      <c r="P395" s="12"/>
      <c r="Q395" s="12"/>
      <c r="R395" s="12"/>
    </row>
    <row r="396" spans="5:18" x14ac:dyDescent="0.25">
      <c r="E396" s="12"/>
      <c r="F396" s="12"/>
      <c r="O396" s="12"/>
      <c r="P396" s="12"/>
      <c r="Q396" s="12"/>
      <c r="R396" s="12"/>
    </row>
    <row r="397" spans="5:18" x14ac:dyDescent="0.25">
      <c r="E397" s="12"/>
      <c r="F397" s="12"/>
      <c r="O397" s="12"/>
      <c r="P397" s="12"/>
      <c r="Q397" s="12"/>
      <c r="R397" s="12"/>
    </row>
    <row r="398" spans="5:18" x14ac:dyDescent="0.25">
      <c r="E398" s="12"/>
      <c r="F398" s="12"/>
      <c r="O398" s="12"/>
      <c r="P398" s="12"/>
      <c r="Q398" s="12"/>
      <c r="R398" s="12"/>
    </row>
    <row r="399" spans="5:18" x14ac:dyDescent="0.25">
      <c r="E399" s="12"/>
      <c r="F399" s="12"/>
      <c r="O399" s="12"/>
      <c r="P399" s="12"/>
      <c r="Q399" s="12"/>
      <c r="R399" s="12"/>
    </row>
    <row r="400" spans="5:18" x14ac:dyDescent="0.25">
      <c r="E400" s="12"/>
      <c r="F400" s="12"/>
      <c r="O400" s="12"/>
      <c r="P400" s="12"/>
      <c r="Q400" s="12"/>
      <c r="R400" s="12"/>
    </row>
    <row r="401" spans="5:18" x14ac:dyDescent="0.25">
      <c r="E401" s="12"/>
      <c r="F401" s="12"/>
      <c r="O401" s="12"/>
      <c r="P401" s="12"/>
      <c r="Q401" s="12"/>
      <c r="R401" s="12"/>
    </row>
    <row r="402" spans="5:18" x14ac:dyDescent="0.25">
      <c r="E402" s="12"/>
      <c r="F402" s="12"/>
      <c r="O402" s="12"/>
      <c r="P402" s="12"/>
      <c r="Q402" s="12"/>
      <c r="R402" s="12"/>
    </row>
    <row r="403" spans="5:18" x14ac:dyDescent="0.25">
      <c r="E403" s="12"/>
      <c r="F403" s="12"/>
      <c r="O403" s="12"/>
      <c r="P403" s="12"/>
      <c r="Q403" s="12"/>
      <c r="R403" s="12"/>
    </row>
    <row r="404" spans="5:18" x14ac:dyDescent="0.25">
      <c r="E404" s="12"/>
      <c r="F404" s="12"/>
      <c r="O404" s="12"/>
      <c r="P404" s="12"/>
      <c r="Q404" s="12"/>
      <c r="R404" s="12"/>
    </row>
    <row r="405" spans="5:18" x14ac:dyDescent="0.25">
      <c r="E405" s="12"/>
      <c r="F405" s="12"/>
      <c r="O405" s="12"/>
      <c r="P405" s="12"/>
      <c r="Q405" s="12"/>
      <c r="R405" s="12"/>
    </row>
    <row r="406" spans="5:18" x14ac:dyDescent="0.25">
      <c r="E406" s="12"/>
      <c r="F406" s="12"/>
      <c r="O406" s="12"/>
      <c r="P406" s="12"/>
      <c r="Q406" s="12"/>
      <c r="R406" s="12"/>
    </row>
    <row r="407" spans="5:18" x14ac:dyDescent="0.25">
      <c r="E407" s="12"/>
      <c r="F407" s="12"/>
      <c r="O407" s="12"/>
      <c r="P407" s="12"/>
      <c r="Q407" s="12"/>
      <c r="R407" s="12"/>
    </row>
    <row r="408" spans="5:18" x14ac:dyDescent="0.25">
      <c r="E408" s="12"/>
      <c r="F408" s="12"/>
      <c r="O408" s="12"/>
      <c r="P408" s="12"/>
      <c r="Q408" s="12"/>
      <c r="R408" s="12"/>
    </row>
    <row r="409" spans="5:18" x14ac:dyDescent="0.25">
      <c r="E409" s="12"/>
      <c r="F409" s="12"/>
      <c r="O409" s="12"/>
      <c r="P409" s="12"/>
      <c r="Q409" s="12"/>
      <c r="R409" s="12"/>
    </row>
    <row r="410" spans="5:18" x14ac:dyDescent="0.25">
      <c r="E410" s="12"/>
      <c r="F410" s="12"/>
      <c r="O410" s="12"/>
      <c r="P410" s="12"/>
      <c r="Q410" s="12"/>
      <c r="R410" s="12"/>
    </row>
    <row r="411" spans="5:18" x14ac:dyDescent="0.25">
      <c r="E411" s="12"/>
      <c r="F411" s="12"/>
      <c r="O411" s="12"/>
      <c r="P411" s="12"/>
      <c r="Q411" s="12"/>
      <c r="R411" s="12"/>
    </row>
    <row r="412" spans="5:18" x14ac:dyDescent="0.25">
      <c r="E412" s="12"/>
      <c r="F412" s="12"/>
      <c r="O412" s="12"/>
      <c r="P412" s="12"/>
      <c r="Q412" s="12"/>
      <c r="R412" s="12"/>
    </row>
    <row r="413" spans="5:18" x14ac:dyDescent="0.25">
      <c r="E413" s="12"/>
      <c r="F413" s="12"/>
      <c r="O413" s="12"/>
      <c r="P413" s="12"/>
      <c r="Q413" s="12"/>
      <c r="R413" s="12"/>
    </row>
    <row r="414" spans="5:18" x14ac:dyDescent="0.25">
      <c r="E414" s="12"/>
      <c r="F414" s="12"/>
      <c r="O414" s="12"/>
      <c r="P414" s="12"/>
      <c r="Q414" s="12"/>
      <c r="R414" s="12"/>
    </row>
    <row r="415" spans="5:18" x14ac:dyDescent="0.25">
      <c r="E415" s="12"/>
      <c r="F415" s="12"/>
      <c r="O415" s="12"/>
      <c r="P415" s="12"/>
      <c r="Q415" s="12"/>
      <c r="R415" s="12"/>
    </row>
    <row r="416" spans="5:18" x14ac:dyDescent="0.25">
      <c r="E416" s="12"/>
      <c r="F416" s="12"/>
      <c r="O416" s="12"/>
      <c r="P416" s="12"/>
      <c r="Q416" s="12"/>
      <c r="R416" s="12"/>
    </row>
    <row r="417" spans="5:18" x14ac:dyDescent="0.25">
      <c r="E417" s="12"/>
      <c r="F417" s="12"/>
      <c r="O417" s="12"/>
      <c r="P417" s="12"/>
      <c r="Q417" s="12"/>
      <c r="R417" s="12"/>
    </row>
    <row r="418" spans="5:18" x14ac:dyDescent="0.25">
      <c r="E418" s="12"/>
      <c r="F418" s="12"/>
      <c r="O418" s="12"/>
      <c r="P418" s="12"/>
      <c r="Q418" s="12"/>
      <c r="R418" s="12"/>
    </row>
    <row r="419" spans="5:18" x14ac:dyDescent="0.25">
      <c r="E419" s="12"/>
      <c r="F419" s="12"/>
      <c r="O419" s="12"/>
      <c r="P419" s="12"/>
      <c r="Q419" s="12"/>
      <c r="R419" s="12"/>
    </row>
    <row r="420" spans="5:18" x14ac:dyDescent="0.25">
      <c r="E420" s="12"/>
      <c r="F420" s="12"/>
      <c r="O420" s="12"/>
      <c r="P420" s="12"/>
      <c r="Q420" s="12"/>
      <c r="R420" s="12"/>
    </row>
    <row r="421" spans="5:18" x14ac:dyDescent="0.25">
      <c r="E421" s="12"/>
      <c r="F421" s="12"/>
      <c r="O421" s="12"/>
      <c r="P421" s="12"/>
      <c r="Q421" s="12"/>
      <c r="R421" s="12"/>
    </row>
    <row r="422" spans="5:18" x14ac:dyDescent="0.25">
      <c r="E422" s="12"/>
      <c r="F422" s="12"/>
      <c r="O422" s="12"/>
      <c r="P422" s="12"/>
      <c r="Q422" s="12"/>
      <c r="R422" s="12"/>
    </row>
    <row r="423" spans="5:18" x14ac:dyDescent="0.25">
      <c r="E423" s="12"/>
      <c r="F423" s="12"/>
      <c r="O423" s="12"/>
      <c r="P423" s="12"/>
      <c r="Q423" s="12"/>
      <c r="R423" s="12"/>
    </row>
    <row r="424" spans="5:18" x14ac:dyDescent="0.25">
      <c r="E424" s="12"/>
      <c r="F424" s="12"/>
      <c r="O424" s="12"/>
      <c r="P424" s="12"/>
      <c r="Q424" s="12"/>
      <c r="R424" s="12"/>
    </row>
    <row r="425" spans="5:18" x14ac:dyDescent="0.25">
      <c r="E425" s="12"/>
      <c r="F425" s="12"/>
      <c r="O425" s="12"/>
      <c r="P425" s="12"/>
      <c r="Q425" s="12"/>
      <c r="R425" s="12"/>
    </row>
    <row r="426" spans="5:18" x14ac:dyDescent="0.25">
      <c r="E426" s="12"/>
      <c r="F426" s="12"/>
      <c r="O426" s="12"/>
      <c r="P426" s="12"/>
      <c r="Q426" s="12"/>
      <c r="R426" s="12"/>
    </row>
    <row r="427" spans="5:18" x14ac:dyDescent="0.25">
      <c r="E427" s="12"/>
      <c r="F427" s="12"/>
      <c r="O427" s="12"/>
      <c r="P427" s="12"/>
      <c r="Q427" s="12"/>
      <c r="R427" s="12"/>
    </row>
    <row r="428" spans="5:18" x14ac:dyDescent="0.25">
      <c r="E428" s="12"/>
      <c r="F428" s="12"/>
      <c r="O428" s="12"/>
      <c r="P428" s="12"/>
      <c r="Q428" s="12"/>
      <c r="R428" s="12"/>
    </row>
    <row r="429" spans="5:18" x14ac:dyDescent="0.25">
      <c r="E429" s="12"/>
      <c r="F429" s="12"/>
      <c r="O429" s="12"/>
      <c r="P429" s="12"/>
      <c r="Q429" s="12"/>
      <c r="R429" s="12"/>
    </row>
    <row r="430" spans="5:18" x14ac:dyDescent="0.25">
      <c r="E430" s="12"/>
      <c r="F430" s="12"/>
      <c r="O430" s="12"/>
      <c r="P430" s="12"/>
      <c r="Q430" s="12"/>
      <c r="R430" s="12"/>
    </row>
    <row r="431" spans="5:18" x14ac:dyDescent="0.25">
      <c r="E431" s="12"/>
      <c r="F431" s="12"/>
      <c r="O431" s="12"/>
      <c r="P431" s="12"/>
      <c r="Q431" s="12"/>
      <c r="R431" s="12"/>
    </row>
    <row r="432" spans="5:18" x14ac:dyDescent="0.25">
      <c r="E432" s="12"/>
      <c r="F432" s="12"/>
      <c r="O432" s="12"/>
      <c r="P432" s="12"/>
      <c r="Q432" s="12"/>
      <c r="R432" s="12"/>
    </row>
    <row r="433" spans="5:18" x14ac:dyDescent="0.25">
      <c r="E433" s="12"/>
      <c r="F433" s="12"/>
      <c r="O433" s="12"/>
      <c r="P433" s="12"/>
      <c r="Q433" s="12"/>
      <c r="R433" s="12"/>
    </row>
    <row r="434" spans="5:18" x14ac:dyDescent="0.25">
      <c r="E434" s="12"/>
      <c r="F434" s="12"/>
      <c r="O434" s="12"/>
      <c r="P434" s="12"/>
      <c r="Q434" s="12"/>
      <c r="R434" s="12"/>
    </row>
    <row r="435" spans="5:18" x14ac:dyDescent="0.25">
      <c r="E435" s="12"/>
      <c r="F435" s="12"/>
      <c r="O435" s="12"/>
      <c r="P435" s="12"/>
      <c r="Q435" s="12"/>
      <c r="R435" s="12"/>
    </row>
    <row r="436" spans="5:18" x14ac:dyDescent="0.25">
      <c r="E436" s="12"/>
      <c r="F436" s="12"/>
      <c r="O436" s="12"/>
      <c r="P436" s="12"/>
      <c r="Q436" s="12"/>
      <c r="R436" s="12"/>
    </row>
    <row r="437" spans="5:18" x14ac:dyDescent="0.25">
      <c r="E437" s="12"/>
      <c r="F437" s="12"/>
      <c r="O437" s="12"/>
      <c r="P437" s="12"/>
      <c r="Q437" s="12"/>
      <c r="R437" s="12"/>
    </row>
    <row r="438" spans="5:18" x14ac:dyDescent="0.25">
      <c r="E438" s="12"/>
      <c r="F438" s="12"/>
      <c r="O438" s="12"/>
      <c r="P438" s="12"/>
      <c r="Q438" s="12"/>
      <c r="R438" s="12"/>
    </row>
    <row r="439" spans="5:18" x14ac:dyDescent="0.25">
      <c r="E439" s="12"/>
      <c r="F439" s="12"/>
      <c r="O439" s="12"/>
      <c r="P439" s="12"/>
      <c r="Q439" s="12"/>
      <c r="R439" s="12"/>
    </row>
    <row r="440" spans="5:18" x14ac:dyDescent="0.25">
      <c r="E440" s="12"/>
      <c r="F440" s="12"/>
      <c r="O440" s="12"/>
      <c r="P440" s="12"/>
      <c r="Q440" s="12"/>
      <c r="R440" s="12"/>
    </row>
    <row r="441" spans="5:18" x14ac:dyDescent="0.25">
      <c r="E441" s="12"/>
      <c r="F441" s="12"/>
      <c r="O441" s="12"/>
      <c r="P441" s="12"/>
      <c r="Q441" s="12"/>
      <c r="R441" s="12"/>
    </row>
    <row r="442" spans="5:18" x14ac:dyDescent="0.25">
      <c r="E442" s="12"/>
      <c r="F442" s="12"/>
      <c r="O442" s="12"/>
      <c r="P442" s="12"/>
      <c r="Q442" s="12"/>
      <c r="R442" s="12"/>
    </row>
    <row r="443" spans="5:18" x14ac:dyDescent="0.25">
      <c r="E443" s="12"/>
      <c r="F443" s="12"/>
      <c r="O443" s="12"/>
      <c r="P443" s="12"/>
      <c r="Q443" s="12"/>
      <c r="R443" s="12"/>
    </row>
    <row r="444" spans="5:18" x14ac:dyDescent="0.25">
      <c r="E444" s="12"/>
      <c r="F444" s="12"/>
      <c r="O444" s="12"/>
      <c r="P444" s="12"/>
      <c r="Q444" s="12"/>
      <c r="R444" s="12"/>
    </row>
    <row r="445" spans="5:18" x14ac:dyDescent="0.25">
      <c r="E445" s="12"/>
      <c r="F445" s="12"/>
      <c r="O445" s="12"/>
      <c r="P445" s="12"/>
      <c r="Q445" s="12"/>
      <c r="R445" s="12"/>
    </row>
    <row r="446" spans="5:18" x14ac:dyDescent="0.25">
      <c r="E446" s="12"/>
      <c r="F446" s="12"/>
      <c r="O446" s="12"/>
      <c r="P446" s="12"/>
      <c r="Q446" s="12"/>
      <c r="R446" s="12"/>
    </row>
    <row r="447" spans="5:18" x14ac:dyDescent="0.25">
      <c r="E447" s="12"/>
      <c r="F447" s="12"/>
      <c r="O447" s="12"/>
      <c r="P447" s="12"/>
      <c r="Q447" s="12"/>
      <c r="R447" s="12"/>
    </row>
    <row r="448" spans="5:18" x14ac:dyDescent="0.25">
      <c r="E448" s="12"/>
      <c r="F448" s="12"/>
      <c r="O448" s="12"/>
      <c r="P448" s="12"/>
      <c r="Q448" s="12"/>
      <c r="R448" s="12"/>
    </row>
    <row r="449" spans="5:18" x14ac:dyDescent="0.25">
      <c r="E449" s="12"/>
      <c r="F449" s="12"/>
      <c r="O449" s="12"/>
      <c r="P449" s="12"/>
      <c r="Q449" s="12"/>
      <c r="R449" s="12"/>
    </row>
    <row r="450" spans="5:18" x14ac:dyDescent="0.25">
      <c r="E450" s="12"/>
      <c r="F450" s="12"/>
      <c r="O450" s="12"/>
      <c r="P450" s="12"/>
      <c r="Q450" s="12"/>
      <c r="R450" s="12"/>
    </row>
    <row r="451" spans="5:18" x14ac:dyDescent="0.25">
      <c r="E451" s="12"/>
      <c r="F451" s="12"/>
      <c r="O451" s="12"/>
      <c r="P451" s="12"/>
      <c r="Q451" s="12"/>
      <c r="R451" s="12"/>
    </row>
    <row r="452" spans="5:18" x14ac:dyDescent="0.25">
      <c r="E452" s="12"/>
      <c r="F452" s="12"/>
      <c r="O452" s="12"/>
      <c r="P452" s="12"/>
      <c r="Q452" s="12"/>
      <c r="R452" s="12"/>
    </row>
    <row r="453" spans="5:18" x14ac:dyDescent="0.25">
      <c r="E453" s="12"/>
      <c r="F453" s="12"/>
      <c r="O453" s="12"/>
      <c r="P453" s="12"/>
      <c r="Q453" s="12"/>
      <c r="R453" s="12"/>
    </row>
    <row r="454" spans="5:18" x14ac:dyDescent="0.25">
      <c r="E454" s="12"/>
      <c r="F454" s="12"/>
      <c r="O454" s="12"/>
      <c r="P454" s="12"/>
      <c r="Q454" s="12"/>
      <c r="R454" s="12"/>
    </row>
    <row r="455" spans="5:18" x14ac:dyDescent="0.25">
      <c r="E455" s="12"/>
      <c r="F455" s="12"/>
      <c r="O455" s="12"/>
      <c r="P455" s="12"/>
      <c r="Q455" s="12"/>
      <c r="R455" s="12"/>
    </row>
    <row r="456" spans="5:18" x14ac:dyDescent="0.25">
      <c r="E456" s="12"/>
      <c r="F456" s="12"/>
      <c r="O456" s="12"/>
      <c r="P456" s="12"/>
      <c r="Q456" s="12"/>
      <c r="R456" s="12"/>
    </row>
    <row r="457" spans="5:18" x14ac:dyDescent="0.25">
      <c r="E457" s="12"/>
      <c r="F457" s="12"/>
      <c r="O457" s="12"/>
      <c r="P457" s="12"/>
      <c r="Q457" s="12"/>
      <c r="R457" s="12"/>
    </row>
    <row r="458" spans="5:18" x14ac:dyDescent="0.25">
      <c r="E458" s="12"/>
      <c r="F458" s="12"/>
      <c r="O458" s="12"/>
      <c r="P458" s="12"/>
      <c r="Q458" s="12"/>
      <c r="R458" s="12"/>
    </row>
    <row r="459" spans="5:18" x14ac:dyDescent="0.25">
      <c r="E459" s="12"/>
      <c r="F459" s="12"/>
      <c r="O459" s="12"/>
      <c r="P459" s="12"/>
      <c r="Q459" s="12"/>
      <c r="R459" s="12"/>
    </row>
    <row r="460" spans="5:18" x14ac:dyDescent="0.25">
      <c r="E460" s="12"/>
      <c r="F460" s="12"/>
      <c r="O460" s="12"/>
      <c r="P460" s="12"/>
      <c r="Q460" s="12"/>
      <c r="R460" s="12"/>
    </row>
    <row r="461" spans="5:18" x14ac:dyDescent="0.25">
      <c r="E461" s="12"/>
      <c r="F461" s="12"/>
      <c r="O461" s="12"/>
      <c r="P461" s="12"/>
      <c r="Q461" s="12"/>
      <c r="R461" s="12"/>
    </row>
    <row r="462" spans="5:18" x14ac:dyDescent="0.25">
      <c r="E462" s="12"/>
      <c r="F462" s="12"/>
      <c r="O462" s="12"/>
      <c r="P462" s="12"/>
      <c r="Q462" s="12"/>
      <c r="R462" s="12"/>
    </row>
    <row r="463" spans="5:18" x14ac:dyDescent="0.25">
      <c r="E463" s="12"/>
      <c r="F463" s="12"/>
      <c r="O463" s="12"/>
      <c r="P463" s="12"/>
      <c r="Q463" s="12"/>
      <c r="R463" s="12"/>
    </row>
    <row r="464" spans="5:18" x14ac:dyDescent="0.25">
      <c r="E464" s="12"/>
      <c r="F464" s="12"/>
      <c r="O464" s="12"/>
      <c r="P464" s="12"/>
      <c r="Q464" s="12"/>
      <c r="R464" s="12"/>
    </row>
    <row r="465" spans="5:18" x14ac:dyDescent="0.25">
      <c r="E465" s="12"/>
      <c r="F465" s="12"/>
      <c r="O465" s="12"/>
      <c r="P465" s="12"/>
      <c r="Q465" s="12"/>
      <c r="R465" s="12"/>
    </row>
    <row r="466" spans="5:18" x14ac:dyDescent="0.25">
      <c r="E466" s="12"/>
      <c r="F466" s="12"/>
      <c r="O466" s="12"/>
      <c r="P466" s="12"/>
      <c r="Q466" s="12"/>
      <c r="R466" s="12"/>
    </row>
    <row r="467" spans="5:18" x14ac:dyDescent="0.25">
      <c r="E467" s="12"/>
      <c r="F467" s="12"/>
      <c r="O467" s="12"/>
      <c r="P467" s="12"/>
      <c r="Q467" s="12"/>
      <c r="R467" s="12"/>
    </row>
    <row r="468" spans="5:18" x14ac:dyDescent="0.25">
      <c r="E468" s="12"/>
      <c r="F468" s="12"/>
      <c r="O468" s="12"/>
      <c r="P468" s="12"/>
      <c r="Q468" s="12"/>
      <c r="R468" s="12"/>
    </row>
    <row r="469" spans="5:18" x14ac:dyDescent="0.25">
      <c r="E469" s="12"/>
      <c r="F469" s="12"/>
      <c r="O469" s="12"/>
      <c r="P469" s="12"/>
      <c r="Q469" s="12"/>
      <c r="R469" s="12"/>
    </row>
    <row r="470" spans="5:18" x14ac:dyDescent="0.25">
      <c r="E470" s="12"/>
      <c r="F470" s="12"/>
      <c r="O470" s="12"/>
      <c r="P470" s="12"/>
      <c r="Q470" s="12"/>
      <c r="R470" s="12"/>
    </row>
    <row r="471" spans="5:18" x14ac:dyDescent="0.25">
      <c r="E471" s="12"/>
      <c r="F471" s="12"/>
      <c r="O471" s="12"/>
      <c r="P471" s="12"/>
      <c r="Q471" s="12"/>
      <c r="R471" s="12"/>
    </row>
    <row r="472" spans="5:18" x14ac:dyDescent="0.25">
      <c r="E472" s="12"/>
      <c r="F472" s="12"/>
      <c r="O472" s="12"/>
      <c r="P472" s="12"/>
      <c r="Q472" s="12"/>
      <c r="R472" s="12"/>
    </row>
    <row r="473" spans="5:18" x14ac:dyDescent="0.25">
      <c r="E473" s="12"/>
      <c r="F473" s="12"/>
      <c r="O473" s="12"/>
      <c r="P473" s="12"/>
      <c r="Q473" s="12"/>
      <c r="R473" s="12"/>
    </row>
    <row r="474" spans="5:18" x14ac:dyDescent="0.25">
      <c r="E474" s="12"/>
      <c r="F474" s="12"/>
      <c r="O474" s="12"/>
      <c r="P474" s="12"/>
      <c r="Q474" s="12"/>
      <c r="R474" s="12"/>
    </row>
    <row r="475" spans="5:18" x14ac:dyDescent="0.25">
      <c r="E475" s="12"/>
      <c r="F475" s="12"/>
      <c r="O475" s="12"/>
      <c r="P475" s="12"/>
      <c r="Q475" s="12"/>
      <c r="R475" s="12"/>
    </row>
    <row r="476" spans="5:18" x14ac:dyDescent="0.25">
      <c r="E476" s="12"/>
      <c r="F476" s="12"/>
      <c r="O476" s="12"/>
      <c r="P476" s="12"/>
      <c r="Q476" s="12"/>
      <c r="R476" s="12"/>
    </row>
    <row r="477" spans="5:18" x14ac:dyDescent="0.25">
      <c r="E477" s="12"/>
      <c r="F477" s="12"/>
      <c r="O477" s="12"/>
      <c r="P477" s="12"/>
      <c r="Q477" s="12"/>
      <c r="R477" s="12"/>
    </row>
    <row r="478" spans="5:18" x14ac:dyDescent="0.25">
      <c r="E478" s="12"/>
      <c r="F478" s="12"/>
      <c r="O478" s="12"/>
      <c r="P478" s="12"/>
      <c r="Q478" s="12"/>
      <c r="R478" s="12"/>
    </row>
    <row r="479" spans="5:18" x14ac:dyDescent="0.25">
      <c r="E479" s="12"/>
      <c r="F479" s="12"/>
      <c r="O479" s="12"/>
      <c r="P479" s="12"/>
      <c r="Q479" s="12"/>
      <c r="R479" s="12"/>
    </row>
    <row r="480" spans="5:18" x14ac:dyDescent="0.25">
      <c r="E480" s="12"/>
      <c r="F480" s="12"/>
      <c r="O480" s="12"/>
      <c r="P480" s="12"/>
      <c r="Q480" s="12"/>
      <c r="R480" s="12"/>
    </row>
    <row r="481" spans="5:18" x14ac:dyDescent="0.25">
      <c r="E481" s="12"/>
      <c r="F481" s="12"/>
      <c r="O481" s="12"/>
      <c r="P481" s="12"/>
      <c r="Q481" s="12"/>
      <c r="R481" s="12"/>
    </row>
    <row r="482" spans="5:18" x14ac:dyDescent="0.25">
      <c r="E482" s="12"/>
      <c r="F482" s="12"/>
      <c r="O482" s="12"/>
      <c r="P482" s="12"/>
      <c r="Q482" s="12"/>
      <c r="R482" s="12"/>
    </row>
    <row r="483" spans="5:18" x14ac:dyDescent="0.25">
      <c r="E483" s="12"/>
      <c r="F483" s="12"/>
      <c r="O483" s="12"/>
      <c r="P483" s="12"/>
      <c r="Q483" s="12"/>
      <c r="R483" s="12"/>
    </row>
    <row r="484" spans="5:18" x14ac:dyDescent="0.25">
      <c r="E484" s="12"/>
      <c r="F484" s="12"/>
      <c r="O484" s="12"/>
      <c r="P484" s="12"/>
      <c r="Q484" s="12"/>
      <c r="R484" s="12"/>
    </row>
    <row r="485" spans="5:18" x14ac:dyDescent="0.25">
      <c r="E485" s="12"/>
      <c r="F485" s="12"/>
      <c r="O485" s="12"/>
      <c r="P485" s="12"/>
      <c r="Q485" s="12"/>
      <c r="R485" s="12"/>
    </row>
    <row r="486" spans="5:18" x14ac:dyDescent="0.25">
      <c r="E486" s="12"/>
      <c r="F486" s="12"/>
      <c r="O486" s="12"/>
      <c r="P486" s="12"/>
      <c r="Q486" s="12"/>
      <c r="R486" s="12"/>
    </row>
    <row r="487" spans="5:18" x14ac:dyDescent="0.25">
      <c r="E487" s="12"/>
      <c r="F487" s="12"/>
      <c r="O487" s="12"/>
      <c r="P487" s="12"/>
      <c r="Q487" s="12"/>
      <c r="R487" s="12"/>
    </row>
    <row r="488" spans="5:18" x14ac:dyDescent="0.25">
      <c r="E488" s="12"/>
      <c r="F488" s="12"/>
      <c r="O488" s="12"/>
      <c r="P488" s="12"/>
      <c r="Q488" s="12"/>
      <c r="R488" s="12"/>
    </row>
    <row r="489" spans="5:18" x14ac:dyDescent="0.25">
      <c r="E489" s="12"/>
      <c r="F489" s="12"/>
      <c r="O489" s="12"/>
      <c r="P489" s="12"/>
      <c r="Q489" s="12"/>
      <c r="R489" s="12"/>
    </row>
    <row r="490" spans="5:18" x14ac:dyDescent="0.25">
      <c r="E490" s="12"/>
      <c r="F490" s="12"/>
      <c r="O490" s="12"/>
      <c r="P490" s="12"/>
      <c r="Q490" s="12"/>
      <c r="R490" s="12"/>
    </row>
    <row r="491" spans="5:18" x14ac:dyDescent="0.25">
      <c r="E491" s="12"/>
      <c r="F491" s="12"/>
      <c r="O491" s="12"/>
      <c r="P491" s="12"/>
      <c r="Q491" s="12"/>
      <c r="R491" s="12"/>
    </row>
    <row r="492" spans="5:18" x14ac:dyDescent="0.25">
      <c r="E492" s="12"/>
      <c r="F492" s="12"/>
      <c r="O492" s="12"/>
      <c r="P492" s="12"/>
      <c r="Q492" s="12"/>
      <c r="R492" s="12"/>
    </row>
    <row r="493" spans="5:18" x14ac:dyDescent="0.25">
      <c r="E493" s="12"/>
      <c r="F493" s="12"/>
      <c r="O493" s="12"/>
      <c r="P493" s="12"/>
      <c r="Q493" s="12"/>
      <c r="R493" s="12"/>
    </row>
    <row r="494" spans="5:18" x14ac:dyDescent="0.25">
      <c r="E494" s="12"/>
      <c r="F494" s="12"/>
      <c r="O494" s="12"/>
      <c r="P494" s="12"/>
      <c r="Q494" s="12"/>
      <c r="R494" s="12"/>
    </row>
    <row r="495" spans="5:18" x14ac:dyDescent="0.25">
      <c r="E495" s="12"/>
      <c r="F495" s="12"/>
      <c r="O495" s="12"/>
      <c r="P495" s="12"/>
      <c r="Q495" s="12"/>
      <c r="R495" s="12"/>
    </row>
    <row r="496" spans="5:18" x14ac:dyDescent="0.25">
      <c r="E496" s="12"/>
      <c r="F496" s="12"/>
      <c r="O496" s="12"/>
      <c r="P496" s="12"/>
      <c r="Q496" s="12"/>
      <c r="R496" s="12"/>
    </row>
    <row r="497" spans="5:18" x14ac:dyDescent="0.25">
      <c r="E497" s="12"/>
      <c r="F497" s="12"/>
      <c r="O497" s="12"/>
      <c r="P497" s="12"/>
      <c r="Q497" s="12"/>
      <c r="R497" s="12"/>
    </row>
    <row r="498" spans="5:18" x14ac:dyDescent="0.25">
      <c r="E498" s="12"/>
      <c r="F498" s="12"/>
      <c r="O498" s="12"/>
      <c r="P498" s="12"/>
      <c r="Q498" s="12"/>
      <c r="R498" s="12"/>
    </row>
    <row r="499" spans="5:18" x14ac:dyDescent="0.25">
      <c r="E499" s="12"/>
      <c r="F499" s="12"/>
      <c r="O499" s="12"/>
      <c r="P499" s="12"/>
      <c r="Q499" s="12"/>
      <c r="R499" s="12"/>
    </row>
    <row r="500" spans="5:18" x14ac:dyDescent="0.25">
      <c r="E500" s="12"/>
      <c r="F500" s="12"/>
      <c r="O500" s="12"/>
      <c r="P500" s="12"/>
      <c r="Q500" s="12"/>
      <c r="R500" s="12"/>
    </row>
    <row r="501" spans="5:18" x14ac:dyDescent="0.25">
      <c r="E501" s="12"/>
      <c r="F501" s="12"/>
      <c r="O501" s="12"/>
      <c r="P501" s="12"/>
      <c r="Q501" s="12"/>
      <c r="R501" s="12"/>
    </row>
    <row r="502" spans="5:18" x14ac:dyDescent="0.25">
      <c r="E502" s="12"/>
      <c r="F502" s="12"/>
      <c r="O502" s="12"/>
      <c r="P502" s="12"/>
      <c r="Q502" s="12"/>
      <c r="R502" s="12"/>
    </row>
    <row r="503" spans="5:18" x14ac:dyDescent="0.25">
      <c r="E503" s="12"/>
      <c r="F503" s="12"/>
      <c r="O503" s="12"/>
      <c r="P503" s="12"/>
      <c r="Q503" s="12"/>
      <c r="R503" s="12"/>
    </row>
    <row r="504" spans="5:18" x14ac:dyDescent="0.25">
      <c r="E504" s="12"/>
      <c r="F504" s="12"/>
      <c r="O504" s="12"/>
      <c r="P504" s="12"/>
      <c r="Q504" s="12"/>
      <c r="R504" s="12"/>
    </row>
    <row r="505" spans="5:18" x14ac:dyDescent="0.25">
      <c r="E505" s="12"/>
      <c r="F505" s="12"/>
      <c r="O505" s="12"/>
      <c r="P505" s="12"/>
      <c r="Q505" s="12"/>
      <c r="R505" s="12"/>
    </row>
    <row r="506" spans="5:18" x14ac:dyDescent="0.25">
      <c r="E506" s="12"/>
      <c r="F506" s="12"/>
      <c r="O506" s="12"/>
      <c r="P506" s="12"/>
      <c r="Q506" s="12"/>
      <c r="R506" s="12"/>
    </row>
    <row r="507" spans="5:18" x14ac:dyDescent="0.25">
      <c r="E507" s="12"/>
      <c r="F507" s="12"/>
      <c r="O507" s="12"/>
      <c r="P507" s="12"/>
      <c r="Q507" s="12"/>
      <c r="R507" s="12"/>
    </row>
    <row r="508" spans="5:18" x14ac:dyDescent="0.25">
      <c r="E508" s="12"/>
      <c r="F508" s="12"/>
      <c r="O508" s="12"/>
      <c r="P508" s="12"/>
      <c r="Q508" s="12"/>
      <c r="R508" s="12"/>
    </row>
    <row r="509" spans="5:18" x14ac:dyDescent="0.25">
      <c r="E509" s="12"/>
      <c r="F509" s="12"/>
      <c r="O509" s="12"/>
      <c r="P509" s="12"/>
      <c r="Q509" s="12"/>
      <c r="R509" s="12"/>
    </row>
    <row r="510" spans="5:18" x14ac:dyDescent="0.25">
      <c r="E510" s="12"/>
      <c r="F510" s="12"/>
      <c r="O510" s="12"/>
      <c r="P510" s="12"/>
      <c r="Q510" s="12"/>
      <c r="R510" s="12"/>
    </row>
    <row r="511" spans="5:18" x14ac:dyDescent="0.25">
      <c r="E511" s="12"/>
      <c r="F511" s="12"/>
      <c r="O511" s="12"/>
      <c r="P511" s="12"/>
      <c r="Q511" s="12"/>
      <c r="R511" s="12"/>
    </row>
    <row r="512" spans="5:18" x14ac:dyDescent="0.25">
      <c r="E512" s="12"/>
      <c r="F512" s="12"/>
      <c r="O512" s="12"/>
      <c r="P512" s="12"/>
      <c r="Q512" s="12"/>
      <c r="R512" s="12"/>
    </row>
    <row r="513" spans="5:18" x14ac:dyDescent="0.25">
      <c r="E513" s="12"/>
      <c r="F513" s="12"/>
      <c r="O513" s="12"/>
      <c r="P513" s="12"/>
      <c r="Q513" s="12"/>
      <c r="R513" s="12"/>
    </row>
    <row r="514" spans="5:18" x14ac:dyDescent="0.25">
      <c r="E514" s="12"/>
      <c r="F514" s="12"/>
      <c r="O514" s="12"/>
      <c r="P514" s="12"/>
      <c r="Q514" s="12"/>
      <c r="R514" s="12"/>
    </row>
    <row r="515" spans="5:18" x14ac:dyDescent="0.25">
      <c r="E515" s="12"/>
      <c r="F515" s="12"/>
      <c r="O515" s="12"/>
      <c r="P515" s="12"/>
      <c r="Q515" s="12"/>
      <c r="R515" s="12"/>
    </row>
    <row r="516" spans="5:18" x14ac:dyDescent="0.25">
      <c r="E516" s="12"/>
      <c r="F516" s="12"/>
      <c r="O516" s="12"/>
      <c r="P516" s="12"/>
      <c r="Q516" s="12"/>
      <c r="R516" s="12"/>
    </row>
    <row r="517" spans="5:18" x14ac:dyDescent="0.25">
      <c r="E517" s="12"/>
      <c r="F517" s="12"/>
      <c r="O517" s="12"/>
      <c r="P517" s="12"/>
      <c r="Q517" s="12"/>
      <c r="R517" s="12"/>
    </row>
    <row r="518" spans="5:18" x14ac:dyDescent="0.25">
      <c r="E518" s="12"/>
      <c r="F518" s="12"/>
      <c r="O518" s="12"/>
      <c r="P518" s="12"/>
      <c r="Q518" s="12"/>
      <c r="R518" s="12"/>
    </row>
    <row r="519" spans="5:18" x14ac:dyDescent="0.25">
      <c r="E519" s="12"/>
      <c r="F519" s="12"/>
      <c r="O519" s="12"/>
      <c r="P519" s="12"/>
      <c r="Q519" s="12"/>
      <c r="R519" s="12"/>
    </row>
    <row r="520" spans="5:18" x14ac:dyDescent="0.25">
      <c r="E520" s="12"/>
      <c r="F520" s="12"/>
      <c r="O520" s="12"/>
      <c r="P520" s="12"/>
      <c r="Q520" s="12"/>
      <c r="R520" s="12"/>
    </row>
    <row r="521" spans="5:18" x14ac:dyDescent="0.25">
      <c r="E521" s="12"/>
      <c r="F521" s="12"/>
      <c r="O521" s="12"/>
      <c r="P521" s="12"/>
      <c r="Q521" s="12"/>
      <c r="R521" s="12"/>
    </row>
    <row r="522" spans="5:18" x14ac:dyDescent="0.25">
      <c r="E522" s="12"/>
      <c r="F522" s="12"/>
      <c r="O522" s="12"/>
      <c r="P522" s="12"/>
      <c r="Q522" s="12"/>
      <c r="R522" s="12"/>
    </row>
    <row r="523" spans="5:18" x14ac:dyDescent="0.25">
      <c r="E523" s="12"/>
      <c r="F523" s="12"/>
      <c r="O523" s="12"/>
      <c r="P523" s="12"/>
      <c r="Q523" s="12"/>
      <c r="R523" s="12"/>
    </row>
    <row r="524" spans="5:18" x14ac:dyDescent="0.25">
      <c r="E524" s="12"/>
      <c r="F524" s="12"/>
      <c r="O524" s="12"/>
      <c r="P524" s="12"/>
      <c r="Q524" s="12"/>
      <c r="R524" s="12"/>
    </row>
    <row r="525" spans="5:18" x14ac:dyDescent="0.25">
      <c r="E525" s="12"/>
      <c r="F525" s="12"/>
      <c r="O525" s="12"/>
      <c r="P525" s="12"/>
      <c r="Q525" s="12"/>
      <c r="R525" s="12"/>
    </row>
    <row r="526" spans="5:18" x14ac:dyDescent="0.25">
      <c r="E526" s="12"/>
      <c r="F526" s="12"/>
      <c r="O526" s="12"/>
      <c r="P526" s="12"/>
      <c r="Q526" s="12"/>
      <c r="R526" s="12"/>
    </row>
    <row r="527" spans="5:18" x14ac:dyDescent="0.25">
      <c r="E527" s="12"/>
      <c r="F527" s="12"/>
      <c r="O527" s="12"/>
      <c r="P527" s="12"/>
      <c r="Q527" s="12"/>
      <c r="R527" s="12"/>
    </row>
    <row r="528" spans="5:18" x14ac:dyDescent="0.25">
      <c r="E528" s="12"/>
      <c r="F528" s="12"/>
      <c r="O528" s="12"/>
      <c r="P528" s="12"/>
      <c r="Q528" s="12"/>
      <c r="R528" s="12"/>
    </row>
    <row r="529" spans="5:18" x14ac:dyDescent="0.25">
      <c r="E529" s="12"/>
      <c r="F529" s="12"/>
      <c r="O529" s="12"/>
      <c r="P529" s="12"/>
      <c r="Q529" s="12"/>
      <c r="R529" s="12"/>
    </row>
    <row r="530" spans="5:18" x14ac:dyDescent="0.25">
      <c r="E530" s="12"/>
      <c r="F530" s="12"/>
      <c r="O530" s="12"/>
      <c r="P530" s="12"/>
      <c r="Q530" s="12"/>
      <c r="R530" s="12"/>
    </row>
    <row r="531" spans="5:18" x14ac:dyDescent="0.25">
      <c r="E531" s="12"/>
      <c r="F531" s="12"/>
      <c r="O531" s="12"/>
      <c r="P531" s="12"/>
      <c r="Q531" s="12"/>
      <c r="R531" s="12"/>
    </row>
    <row r="532" spans="5:18" x14ac:dyDescent="0.25">
      <c r="E532" s="12"/>
      <c r="F532" s="12"/>
      <c r="O532" s="12"/>
      <c r="P532" s="12"/>
      <c r="Q532" s="12"/>
      <c r="R532" s="12"/>
    </row>
    <row r="533" spans="5:18" x14ac:dyDescent="0.25">
      <c r="E533" s="12"/>
      <c r="F533" s="12"/>
      <c r="O533" s="12"/>
      <c r="P533" s="12"/>
      <c r="Q533" s="12"/>
      <c r="R533" s="12"/>
    </row>
    <row r="534" spans="5:18" x14ac:dyDescent="0.25">
      <c r="E534" s="12"/>
      <c r="F534" s="12"/>
      <c r="O534" s="12"/>
      <c r="P534" s="12"/>
      <c r="Q534" s="12"/>
      <c r="R534" s="12"/>
    </row>
    <row r="535" spans="5:18" x14ac:dyDescent="0.25">
      <c r="E535" s="12"/>
      <c r="F535" s="12"/>
      <c r="O535" s="12"/>
      <c r="P535" s="12"/>
      <c r="Q535" s="12"/>
      <c r="R535" s="12"/>
    </row>
    <row r="536" spans="5:18" x14ac:dyDescent="0.25">
      <c r="E536" s="12"/>
      <c r="F536" s="12"/>
      <c r="O536" s="12"/>
      <c r="P536" s="12"/>
      <c r="Q536" s="12"/>
      <c r="R536" s="12"/>
    </row>
    <row r="537" spans="5:18" x14ac:dyDescent="0.25">
      <c r="E537" s="12"/>
      <c r="F537" s="12"/>
      <c r="O537" s="12"/>
      <c r="P537" s="12"/>
      <c r="Q537" s="12"/>
      <c r="R537" s="12"/>
    </row>
    <row r="538" spans="5:18" x14ac:dyDescent="0.25">
      <c r="E538" s="12"/>
      <c r="F538" s="12"/>
      <c r="O538" s="12"/>
      <c r="P538" s="12"/>
      <c r="Q538" s="12"/>
      <c r="R538" s="12"/>
    </row>
    <row r="539" spans="5:18" x14ac:dyDescent="0.25">
      <c r="E539" s="12"/>
      <c r="F539" s="12"/>
      <c r="O539" s="12"/>
      <c r="P539" s="12"/>
      <c r="Q539" s="12"/>
      <c r="R539" s="12"/>
    </row>
    <row r="540" spans="5:18" x14ac:dyDescent="0.25">
      <c r="E540" s="12"/>
      <c r="F540" s="12"/>
      <c r="O540" s="12"/>
      <c r="P540" s="12"/>
      <c r="Q540" s="12"/>
      <c r="R540" s="12"/>
    </row>
    <row r="541" spans="5:18" x14ac:dyDescent="0.25">
      <c r="E541" s="12"/>
      <c r="F541" s="12"/>
      <c r="O541" s="12"/>
      <c r="P541" s="12"/>
      <c r="Q541" s="12"/>
      <c r="R541" s="12"/>
    </row>
    <row r="542" spans="5:18" x14ac:dyDescent="0.25">
      <c r="E542" s="12"/>
      <c r="F542" s="12"/>
      <c r="O542" s="12"/>
      <c r="P542" s="12"/>
      <c r="Q542" s="12"/>
      <c r="R542" s="12"/>
    </row>
    <row r="543" spans="5:18" x14ac:dyDescent="0.25">
      <c r="E543" s="12"/>
      <c r="F543" s="12"/>
      <c r="O543" s="12"/>
      <c r="P543" s="12"/>
      <c r="Q543" s="12"/>
      <c r="R543" s="12"/>
    </row>
    <row r="544" spans="5:18" x14ac:dyDescent="0.25">
      <c r="E544" s="12"/>
      <c r="F544" s="12"/>
      <c r="O544" s="12"/>
      <c r="P544" s="12"/>
      <c r="Q544" s="12"/>
      <c r="R544" s="12"/>
    </row>
    <row r="545" spans="5:18" x14ac:dyDescent="0.25">
      <c r="E545" s="12"/>
      <c r="F545" s="12"/>
      <c r="O545" s="12"/>
      <c r="P545" s="12"/>
      <c r="Q545" s="12"/>
      <c r="R545" s="12"/>
    </row>
    <row r="546" spans="5:18" x14ac:dyDescent="0.25">
      <c r="E546" s="12"/>
      <c r="F546" s="12"/>
      <c r="O546" s="12"/>
      <c r="P546" s="12"/>
      <c r="Q546" s="12"/>
      <c r="R546" s="12"/>
    </row>
    <row r="547" spans="5:18" x14ac:dyDescent="0.25">
      <c r="E547" s="12"/>
      <c r="F547" s="12"/>
      <c r="O547" s="12"/>
      <c r="P547" s="12"/>
      <c r="Q547" s="12"/>
      <c r="R547" s="12"/>
    </row>
    <row r="548" spans="5:18" x14ac:dyDescent="0.25">
      <c r="E548" s="12"/>
      <c r="F548" s="12"/>
      <c r="O548" s="12"/>
      <c r="P548" s="12"/>
      <c r="Q548" s="12"/>
      <c r="R548" s="12"/>
    </row>
    <row r="549" spans="5:18" x14ac:dyDescent="0.25">
      <c r="E549" s="12"/>
      <c r="F549" s="12"/>
      <c r="O549" s="12"/>
      <c r="P549" s="12"/>
      <c r="Q549" s="12"/>
      <c r="R549" s="12"/>
    </row>
    <row r="550" spans="5:18" x14ac:dyDescent="0.25">
      <c r="E550" s="12"/>
      <c r="F550" s="12"/>
      <c r="O550" s="12"/>
      <c r="P550" s="12"/>
      <c r="Q550" s="12"/>
      <c r="R550" s="12"/>
    </row>
    <row r="551" spans="5:18" x14ac:dyDescent="0.25">
      <c r="E551" s="12"/>
      <c r="F551" s="12"/>
      <c r="O551" s="12"/>
      <c r="P551" s="12"/>
      <c r="Q551" s="12"/>
      <c r="R551" s="12"/>
    </row>
    <row r="552" spans="5:18" x14ac:dyDescent="0.25">
      <c r="E552" s="12"/>
      <c r="F552" s="12"/>
      <c r="O552" s="12"/>
      <c r="P552" s="12"/>
      <c r="Q552" s="12"/>
      <c r="R552" s="12"/>
    </row>
    <row r="553" spans="5:18" x14ac:dyDescent="0.25">
      <c r="E553" s="12"/>
      <c r="F553" s="12"/>
      <c r="O553" s="12"/>
      <c r="P553" s="12"/>
      <c r="Q553" s="12"/>
      <c r="R553" s="12"/>
    </row>
    <row r="554" spans="5:18" x14ac:dyDescent="0.25">
      <c r="E554" s="12"/>
      <c r="F554" s="12"/>
      <c r="O554" s="12"/>
      <c r="P554" s="12"/>
      <c r="Q554" s="12"/>
      <c r="R554" s="12"/>
    </row>
    <row r="555" spans="5:18" x14ac:dyDescent="0.25">
      <c r="E555" s="12"/>
      <c r="F555" s="12"/>
      <c r="O555" s="12"/>
      <c r="P555" s="12"/>
      <c r="Q555" s="12"/>
      <c r="R555" s="12"/>
    </row>
    <row r="556" spans="5:18" x14ac:dyDescent="0.25">
      <c r="E556" s="12"/>
      <c r="F556" s="12"/>
      <c r="O556" s="12"/>
      <c r="P556" s="12"/>
      <c r="Q556" s="12"/>
      <c r="R556" s="12"/>
    </row>
    <row r="557" spans="5:18" x14ac:dyDescent="0.25">
      <c r="E557" s="12"/>
      <c r="F557" s="12"/>
      <c r="O557" s="12"/>
      <c r="P557" s="12"/>
      <c r="Q557" s="12"/>
      <c r="R557" s="12"/>
    </row>
    <row r="558" spans="5:18" x14ac:dyDescent="0.25">
      <c r="E558" s="12"/>
      <c r="F558" s="12"/>
      <c r="O558" s="12"/>
      <c r="P558" s="12"/>
      <c r="Q558" s="12"/>
      <c r="R558" s="12"/>
    </row>
    <row r="559" spans="5:18" x14ac:dyDescent="0.25">
      <c r="E559" s="12"/>
      <c r="F559" s="12"/>
      <c r="O559" s="12"/>
      <c r="P559" s="12"/>
      <c r="Q559" s="12"/>
      <c r="R559" s="12"/>
    </row>
    <row r="560" spans="5:18" x14ac:dyDescent="0.25">
      <c r="E560" s="12"/>
      <c r="F560" s="12"/>
      <c r="O560" s="12"/>
      <c r="P560" s="12"/>
      <c r="Q560" s="12"/>
      <c r="R560" s="12"/>
    </row>
    <row r="561" spans="5:18" x14ac:dyDescent="0.25">
      <c r="E561" s="12"/>
      <c r="F561" s="12"/>
      <c r="O561" s="12"/>
      <c r="P561" s="12"/>
      <c r="Q561" s="12"/>
      <c r="R561" s="12"/>
    </row>
    <row r="562" spans="5:18" x14ac:dyDescent="0.25">
      <c r="E562" s="12"/>
      <c r="F562" s="12"/>
      <c r="O562" s="12"/>
      <c r="P562" s="12"/>
      <c r="Q562" s="12"/>
      <c r="R562" s="12"/>
    </row>
    <row r="563" spans="5:18" x14ac:dyDescent="0.25">
      <c r="E563" s="12"/>
      <c r="F563" s="12"/>
      <c r="O563" s="12"/>
      <c r="P563" s="12"/>
      <c r="Q563" s="12"/>
      <c r="R563" s="12"/>
    </row>
    <row r="564" spans="5:18" x14ac:dyDescent="0.25">
      <c r="E564" s="12"/>
      <c r="F564" s="12"/>
      <c r="O564" s="12"/>
      <c r="P564" s="12"/>
      <c r="Q564" s="12"/>
      <c r="R564" s="12"/>
    </row>
    <row r="565" spans="5:18" x14ac:dyDescent="0.25">
      <c r="E565" s="12"/>
      <c r="F565" s="12"/>
      <c r="O565" s="12"/>
      <c r="P565" s="12"/>
      <c r="Q565" s="12"/>
      <c r="R565" s="12"/>
    </row>
    <row r="566" spans="5:18" x14ac:dyDescent="0.25">
      <c r="E566" s="12"/>
      <c r="F566" s="12"/>
      <c r="O566" s="12"/>
      <c r="P566" s="12"/>
      <c r="Q566" s="12"/>
      <c r="R566" s="12"/>
    </row>
    <row r="567" spans="5:18" x14ac:dyDescent="0.25">
      <c r="E567" s="12"/>
      <c r="F567" s="12"/>
      <c r="O567" s="12"/>
      <c r="P567" s="12"/>
      <c r="Q567" s="12"/>
      <c r="R567" s="12"/>
    </row>
    <row r="568" spans="5:18" x14ac:dyDescent="0.25">
      <c r="E568" s="12"/>
      <c r="F568" s="12"/>
      <c r="O568" s="12"/>
      <c r="P568" s="12"/>
      <c r="Q568" s="12"/>
      <c r="R568" s="12"/>
    </row>
    <row r="569" spans="5:18" x14ac:dyDescent="0.25">
      <c r="E569" s="12"/>
      <c r="F569" s="12"/>
      <c r="O569" s="12"/>
      <c r="P569" s="12"/>
      <c r="Q569" s="12"/>
      <c r="R569" s="12"/>
    </row>
    <row r="570" spans="5:18" x14ac:dyDescent="0.25">
      <c r="E570" s="12"/>
      <c r="F570" s="12"/>
      <c r="O570" s="12"/>
      <c r="P570" s="12"/>
      <c r="Q570" s="12"/>
      <c r="R570" s="12"/>
    </row>
    <row r="571" spans="5:18" x14ac:dyDescent="0.25">
      <c r="E571" s="12"/>
      <c r="F571" s="12"/>
      <c r="O571" s="12"/>
      <c r="P571" s="12"/>
      <c r="Q571" s="12"/>
      <c r="R571" s="12"/>
    </row>
    <row r="572" spans="5:18" x14ac:dyDescent="0.25">
      <c r="E572" s="12"/>
      <c r="F572" s="12"/>
      <c r="O572" s="12"/>
      <c r="P572" s="12"/>
      <c r="Q572" s="12"/>
      <c r="R572" s="12"/>
    </row>
    <row r="573" spans="5:18" x14ac:dyDescent="0.25">
      <c r="E573" s="12"/>
      <c r="F573" s="12"/>
      <c r="O573" s="12"/>
      <c r="P573" s="12"/>
      <c r="Q573" s="12"/>
      <c r="R573" s="12"/>
    </row>
    <row r="574" spans="5:18" x14ac:dyDescent="0.25">
      <c r="E574" s="12"/>
      <c r="F574" s="12"/>
      <c r="O574" s="12"/>
      <c r="P574" s="12"/>
      <c r="Q574" s="12"/>
      <c r="R574" s="12"/>
    </row>
    <row r="575" spans="5:18" x14ac:dyDescent="0.25">
      <c r="E575" s="12"/>
      <c r="F575" s="12"/>
      <c r="O575" s="12"/>
      <c r="P575" s="12"/>
      <c r="Q575" s="12"/>
      <c r="R575" s="12"/>
    </row>
    <row r="576" spans="5:18" x14ac:dyDescent="0.25">
      <c r="E576" s="12"/>
      <c r="F576" s="12"/>
      <c r="O576" s="12"/>
      <c r="P576" s="12"/>
      <c r="Q576" s="12"/>
      <c r="R576" s="12"/>
    </row>
    <row r="577" spans="5:18" x14ac:dyDescent="0.25">
      <c r="E577" s="12"/>
      <c r="F577" s="12"/>
      <c r="O577" s="12"/>
      <c r="P577" s="12"/>
      <c r="Q577" s="12"/>
      <c r="R577" s="12"/>
    </row>
    <row r="578" spans="5:18" x14ac:dyDescent="0.25">
      <c r="E578" s="12"/>
      <c r="F578" s="12"/>
      <c r="O578" s="12"/>
      <c r="P578" s="12"/>
      <c r="Q578" s="12"/>
      <c r="R578" s="12"/>
    </row>
    <row r="579" spans="5:18" x14ac:dyDescent="0.25">
      <c r="E579" s="12"/>
      <c r="F579" s="12"/>
      <c r="O579" s="12"/>
      <c r="P579" s="12"/>
      <c r="Q579" s="12"/>
      <c r="R579" s="12"/>
    </row>
    <row r="580" spans="5:18" x14ac:dyDescent="0.25">
      <c r="E580" s="12"/>
      <c r="F580" s="12"/>
      <c r="O580" s="12"/>
      <c r="P580" s="12"/>
      <c r="Q580" s="12"/>
      <c r="R580" s="12"/>
    </row>
    <row r="581" spans="5:18" x14ac:dyDescent="0.25">
      <c r="E581" s="12"/>
      <c r="F581" s="12"/>
      <c r="O581" s="12"/>
      <c r="P581" s="12"/>
      <c r="Q581" s="12"/>
      <c r="R581" s="12"/>
    </row>
    <row r="582" spans="5:18" x14ac:dyDescent="0.25">
      <c r="E582" s="12"/>
      <c r="F582" s="12"/>
      <c r="O582" s="12"/>
      <c r="P582" s="12"/>
      <c r="Q582" s="12"/>
      <c r="R582" s="12"/>
    </row>
    <row r="583" spans="5:18" x14ac:dyDescent="0.25">
      <c r="E583" s="12"/>
      <c r="F583" s="12"/>
      <c r="O583" s="12"/>
      <c r="P583" s="12"/>
      <c r="Q583" s="12"/>
      <c r="R583" s="12"/>
    </row>
    <row r="584" spans="5:18" x14ac:dyDescent="0.25">
      <c r="E584" s="12"/>
      <c r="F584" s="12"/>
      <c r="O584" s="12"/>
      <c r="P584" s="12"/>
      <c r="Q584" s="12"/>
      <c r="R584" s="12"/>
    </row>
    <row r="585" spans="5:18" x14ac:dyDescent="0.25">
      <c r="E585" s="12"/>
      <c r="F585" s="12"/>
      <c r="O585" s="12"/>
      <c r="P585" s="12"/>
      <c r="Q585" s="12"/>
      <c r="R585" s="12"/>
    </row>
    <row r="586" spans="5:18" x14ac:dyDescent="0.25">
      <c r="E586" s="12"/>
      <c r="F586" s="12"/>
      <c r="O586" s="12"/>
      <c r="P586" s="12"/>
      <c r="Q586" s="12"/>
      <c r="R586" s="12"/>
    </row>
    <row r="587" spans="5:18" x14ac:dyDescent="0.25">
      <c r="E587" s="12"/>
      <c r="F587" s="12"/>
      <c r="O587" s="12"/>
      <c r="P587" s="12"/>
      <c r="Q587" s="12"/>
      <c r="R587" s="12"/>
    </row>
    <row r="588" spans="5:18" x14ac:dyDescent="0.25">
      <c r="E588" s="12"/>
      <c r="F588" s="12"/>
      <c r="O588" s="12"/>
      <c r="P588" s="12"/>
      <c r="Q588" s="12"/>
      <c r="R588" s="12"/>
    </row>
    <row r="589" spans="5:18" x14ac:dyDescent="0.25">
      <c r="E589" s="12"/>
      <c r="F589" s="12"/>
      <c r="O589" s="12"/>
      <c r="P589" s="12"/>
      <c r="Q589" s="12"/>
      <c r="R589" s="12"/>
    </row>
    <row r="590" spans="5:18" x14ac:dyDescent="0.25">
      <c r="E590" s="12"/>
      <c r="F590" s="12"/>
      <c r="O590" s="12"/>
      <c r="P590" s="12"/>
      <c r="Q590" s="12"/>
      <c r="R590" s="12"/>
    </row>
    <row r="591" spans="5:18" x14ac:dyDescent="0.25">
      <c r="E591" s="12"/>
      <c r="F591" s="12"/>
      <c r="O591" s="12"/>
      <c r="P591" s="12"/>
      <c r="Q591" s="12"/>
      <c r="R591" s="12"/>
    </row>
    <row r="592" spans="5:18" x14ac:dyDescent="0.25">
      <c r="E592" s="12"/>
      <c r="F592" s="12"/>
      <c r="O592" s="12"/>
      <c r="P592" s="12"/>
      <c r="Q592" s="12"/>
      <c r="R592" s="12"/>
    </row>
    <row r="593" spans="5:18" x14ac:dyDescent="0.25">
      <c r="E593" s="12"/>
      <c r="F593" s="12"/>
      <c r="O593" s="12"/>
      <c r="P593" s="12"/>
      <c r="Q593" s="12"/>
      <c r="R593" s="12"/>
    </row>
    <row r="594" spans="5:18" x14ac:dyDescent="0.25">
      <c r="E594" s="12"/>
      <c r="F594" s="12"/>
      <c r="O594" s="12"/>
      <c r="P594" s="12"/>
      <c r="Q594" s="12"/>
      <c r="R594" s="12"/>
    </row>
    <row r="595" spans="5:18" x14ac:dyDescent="0.25">
      <c r="E595" s="12"/>
      <c r="F595" s="12"/>
      <c r="O595" s="12"/>
      <c r="P595" s="12"/>
      <c r="Q595" s="12"/>
      <c r="R595" s="12"/>
    </row>
    <row r="596" spans="5:18" x14ac:dyDescent="0.25">
      <c r="E596" s="12"/>
      <c r="F596" s="12"/>
      <c r="O596" s="12"/>
      <c r="P596" s="12"/>
      <c r="Q596" s="12"/>
      <c r="R596" s="12"/>
    </row>
    <row r="597" spans="5:18" x14ac:dyDescent="0.25">
      <c r="E597" s="12"/>
      <c r="F597" s="12"/>
      <c r="O597" s="12"/>
      <c r="P597" s="12"/>
      <c r="Q597" s="12"/>
      <c r="R597" s="12"/>
    </row>
    <row r="598" spans="5:18" x14ac:dyDescent="0.25">
      <c r="E598" s="12"/>
      <c r="F598" s="12"/>
      <c r="O598" s="12"/>
      <c r="P598" s="12"/>
      <c r="Q598" s="12"/>
      <c r="R598" s="12"/>
    </row>
    <row r="599" spans="5:18" x14ac:dyDescent="0.25">
      <c r="E599" s="12"/>
      <c r="F599" s="12"/>
      <c r="O599" s="12"/>
      <c r="P599" s="12"/>
      <c r="Q599" s="12"/>
      <c r="R599" s="12"/>
    </row>
    <row r="600" spans="5:18" x14ac:dyDescent="0.25">
      <c r="E600" s="12"/>
      <c r="F600" s="12"/>
      <c r="O600" s="12"/>
      <c r="P600" s="12"/>
      <c r="Q600" s="12"/>
      <c r="R600" s="12"/>
    </row>
    <row r="601" spans="5:18" x14ac:dyDescent="0.25">
      <c r="E601" s="12"/>
      <c r="F601" s="12"/>
      <c r="O601" s="12"/>
      <c r="P601" s="12"/>
      <c r="Q601" s="12"/>
      <c r="R601" s="12"/>
    </row>
    <row r="602" spans="5:18" x14ac:dyDescent="0.25">
      <c r="E602" s="12"/>
      <c r="F602" s="12"/>
      <c r="O602" s="12"/>
      <c r="P602" s="12"/>
      <c r="Q602" s="12"/>
      <c r="R602" s="12"/>
    </row>
    <row r="603" spans="5:18" x14ac:dyDescent="0.25">
      <c r="E603" s="12"/>
      <c r="F603" s="12"/>
      <c r="O603" s="12"/>
      <c r="P603" s="12"/>
      <c r="Q603" s="12"/>
      <c r="R603" s="12"/>
    </row>
    <row r="604" spans="5:18" x14ac:dyDescent="0.25">
      <c r="E604" s="12"/>
      <c r="F604" s="12"/>
      <c r="O604" s="12"/>
      <c r="P604" s="12"/>
      <c r="Q604" s="12"/>
      <c r="R604" s="12"/>
    </row>
    <row r="605" spans="5:18" x14ac:dyDescent="0.25">
      <c r="E605" s="12"/>
      <c r="F605" s="12"/>
      <c r="O605" s="12"/>
      <c r="P605" s="12"/>
      <c r="Q605" s="12"/>
      <c r="R605" s="12"/>
    </row>
    <row r="606" spans="5:18" x14ac:dyDescent="0.25">
      <c r="E606" s="12"/>
      <c r="F606" s="12"/>
      <c r="O606" s="12"/>
      <c r="P606" s="12"/>
      <c r="Q606" s="12"/>
      <c r="R606" s="12"/>
    </row>
    <row r="607" spans="5:18" x14ac:dyDescent="0.25">
      <c r="E607" s="12"/>
      <c r="F607" s="12"/>
      <c r="O607" s="12"/>
      <c r="P607" s="12"/>
      <c r="Q607" s="12"/>
      <c r="R607" s="12"/>
    </row>
    <row r="608" spans="5:18" x14ac:dyDescent="0.25">
      <c r="E608" s="12"/>
      <c r="F608" s="12"/>
      <c r="O608" s="12"/>
      <c r="P608" s="12"/>
      <c r="Q608" s="12"/>
      <c r="R608" s="12"/>
    </row>
    <row r="609" spans="5:18" x14ac:dyDescent="0.25">
      <c r="E609" s="12"/>
      <c r="F609" s="12"/>
      <c r="O609" s="12"/>
      <c r="P609" s="12"/>
      <c r="Q609" s="12"/>
      <c r="R609" s="12"/>
    </row>
    <row r="610" spans="5:18" x14ac:dyDescent="0.25">
      <c r="E610" s="12"/>
      <c r="F610" s="12"/>
      <c r="O610" s="12"/>
      <c r="P610" s="12"/>
      <c r="Q610" s="12"/>
      <c r="R610" s="12"/>
    </row>
    <row r="611" spans="5:18" x14ac:dyDescent="0.25">
      <c r="E611" s="12"/>
      <c r="F611" s="12"/>
      <c r="O611" s="12"/>
      <c r="P611" s="12"/>
      <c r="Q611" s="12"/>
      <c r="R611" s="12"/>
    </row>
    <row r="612" spans="5:18" x14ac:dyDescent="0.25">
      <c r="E612" s="12"/>
      <c r="F612" s="12"/>
      <c r="O612" s="12"/>
      <c r="P612" s="12"/>
      <c r="Q612" s="12"/>
      <c r="R612" s="12"/>
    </row>
    <row r="613" spans="5:18" x14ac:dyDescent="0.25">
      <c r="E613" s="12"/>
      <c r="F613" s="12"/>
      <c r="O613" s="12"/>
      <c r="P613" s="12"/>
      <c r="Q613" s="12"/>
      <c r="R613" s="12"/>
    </row>
    <row r="614" spans="5:18" x14ac:dyDescent="0.25">
      <c r="E614" s="12"/>
      <c r="F614" s="12"/>
      <c r="O614" s="12"/>
      <c r="P614" s="12"/>
      <c r="Q614" s="12"/>
      <c r="R614" s="12"/>
    </row>
    <row r="615" spans="5:18" x14ac:dyDescent="0.25">
      <c r="E615" s="12"/>
      <c r="F615" s="12"/>
      <c r="O615" s="12"/>
      <c r="P615" s="12"/>
      <c r="Q615" s="12"/>
      <c r="R615" s="12"/>
    </row>
    <row r="616" spans="5:18" x14ac:dyDescent="0.25">
      <c r="E616" s="12"/>
      <c r="F616" s="12"/>
      <c r="O616" s="12"/>
      <c r="P616" s="12"/>
      <c r="Q616" s="12"/>
      <c r="R616" s="12"/>
    </row>
    <row r="617" spans="5:18" x14ac:dyDescent="0.25">
      <c r="E617" s="12"/>
      <c r="F617" s="12"/>
      <c r="O617" s="12"/>
      <c r="P617" s="12"/>
      <c r="Q617" s="12"/>
      <c r="R617" s="12"/>
    </row>
    <row r="618" spans="5:18" x14ac:dyDescent="0.25">
      <c r="E618" s="12"/>
      <c r="F618" s="12"/>
      <c r="O618" s="12"/>
      <c r="P618" s="12"/>
      <c r="Q618" s="12"/>
      <c r="R618" s="12"/>
    </row>
    <row r="619" spans="5:18" x14ac:dyDescent="0.25">
      <c r="E619" s="12"/>
      <c r="F619" s="12"/>
      <c r="O619" s="12"/>
      <c r="P619" s="12"/>
      <c r="Q619" s="12"/>
      <c r="R619" s="12"/>
    </row>
    <row r="620" spans="5:18" x14ac:dyDescent="0.25">
      <c r="E620" s="12"/>
      <c r="F620" s="12"/>
      <c r="O620" s="12"/>
      <c r="P620" s="12"/>
      <c r="Q620" s="12"/>
      <c r="R620" s="12"/>
    </row>
    <row r="621" spans="5:18" x14ac:dyDescent="0.25">
      <c r="E621" s="12"/>
      <c r="F621" s="12"/>
      <c r="O621" s="12"/>
      <c r="P621" s="12"/>
      <c r="Q621" s="12"/>
      <c r="R621" s="12"/>
    </row>
    <row r="622" spans="5:18" x14ac:dyDescent="0.25">
      <c r="E622" s="12"/>
      <c r="F622" s="12"/>
      <c r="O622" s="12"/>
      <c r="P622" s="12"/>
      <c r="Q622" s="12"/>
      <c r="R622" s="12"/>
    </row>
    <row r="623" spans="5:18" x14ac:dyDescent="0.25">
      <c r="E623" s="12"/>
      <c r="F623" s="12"/>
      <c r="O623" s="12"/>
      <c r="P623" s="12"/>
      <c r="Q623" s="12"/>
      <c r="R623" s="12"/>
    </row>
    <row r="624" spans="5:18" x14ac:dyDescent="0.25">
      <c r="E624" s="12"/>
      <c r="F624" s="12"/>
      <c r="O624" s="12"/>
      <c r="P624" s="12"/>
      <c r="Q624" s="12"/>
      <c r="R624" s="12"/>
    </row>
    <row r="625" spans="5:18" x14ac:dyDescent="0.25">
      <c r="E625" s="12"/>
      <c r="F625" s="12"/>
      <c r="O625" s="12"/>
      <c r="P625" s="12"/>
      <c r="Q625" s="12"/>
      <c r="R625" s="12"/>
    </row>
    <row r="626" spans="5:18" x14ac:dyDescent="0.25">
      <c r="E626" s="12"/>
      <c r="F626" s="12"/>
      <c r="O626" s="12"/>
      <c r="P626" s="12"/>
      <c r="Q626" s="12"/>
      <c r="R626" s="12"/>
    </row>
    <row r="627" spans="5:18" x14ac:dyDescent="0.25">
      <c r="E627" s="12"/>
      <c r="F627" s="12"/>
      <c r="O627" s="12"/>
      <c r="P627" s="12"/>
      <c r="Q627" s="12"/>
      <c r="R627" s="12"/>
    </row>
    <row r="628" spans="5:18" x14ac:dyDescent="0.25">
      <c r="E628" s="12"/>
      <c r="F628" s="12"/>
      <c r="O628" s="12"/>
      <c r="P628" s="12"/>
      <c r="Q628" s="12"/>
      <c r="R628" s="12"/>
    </row>
    <row r="629" spans="5:18" x14ac:dyDescent="0.25">
      <c r="E629" s="12"/>
      <c r="F629" s="12"/>
      <c r="O629" s="12"/>
      <c r="P629" s="12"/>
      <c r="Q629" s="12"/>
      <c r="R629" s="12"/>
    </row>
    <row r="630" spans="5:18" x14ac:dyDescent="0.25">
      <c r="E630" s="12"/>
      <c r="F630" s="12"/>
      <c r="O630" s="12"/>
      <c r="P630" s="12"/>
      <c r="Q630" s="12"/>
      <c r="R630" s="12"/>
    </row>
    <row r="631" spans="5:18" x14ac:dyDescent="0.25">
      <c r="E631" s="12"/>
      <c r="F631" s="12"/>
      <c r="O631" s="12"/>
      <c r="P631" s="12"/>
      <c r="Q631" s="12"/>
      <c r="R631" s="12"/>
    </row>
    <row r="632" spans="5:18" x14ac:dyDescent="0.25">
      <c r="E632" s="12"/>
      <c r="F632" s="12"/>
      <c r="O632" s="12"/>
      <c r="P632" s="12"/>
      <c r="Q632" s="12"/>
      <c r="R632" s="12"/>
    </row>
    <row r="633" spans="5:18" x14ac:dyDescent="0.25">
      <c r="E633" s="12"/>
      <c r="F633" s="12"/>
      <c r="O633" s="12"/>
      <c r="P633" s="12"/>
      <c r="Q633" s="12"/>
      <c r="R633" s="12"/>
    </row>
    <row r="634" spans="5:18" x14ac:dyDescent="0.25">
      <c r="E634" s="12"/>
      <c r="F634" s="12"/>
      <c r="O634" s="12"/>
      <c r="P634" s="12"/>
      <c r="Q634" s="12"/>
      <c r="R634" s="12"/>
    </row>
    <row r="635" spans="5:18" x14ac:dyDescent="0.25">
      <c r="E635" s="12"/>
      <c r="F635" s="12"/>
      <c r="O635" s="12"/>
      <c r="P635" s="12"/>
      <c r="Q635" s="12"/>
      <c r="R635" s="12"/>
    </row>
    <row r="636" spans="5:18" x14ac:dyDescent="0.25">
      <c r="E636" s="12"/>
      <c r="F636" s="12"/>
      <c r="O636" s="12"/>
      <c r="P636" s="12"/>
      <c r="Q636" s="12"/>
      <c r="R636" s="12"/>
    </row>
    <row r="637" spans="5:18" x14ac:dyDescent="0.25">
      <c r="E637" s="12"/>
      <c r="F637" s="12"/>
      <c r="O637" s="12"/>
      <c r="P637" s="12"/>
      <c r="Q637" s="12"/>
      <c r="R637" s="12"/>
    </row>
    <row r="638" spans="5:18" x14ac:dyDescent="0.25">
      <c r="E638" s="12"/>
      <c r="F638" s="12"/>
      <c r="O638" s="12"/>
      <c r="P638" s="12"/>
      <c r="Q638" s="12"/>
      <c r="R638" s="12"/>
    </row>
    <row r="639" spans="5:18" x14ac:dyDescent="0.25">
      <c r="E639" s="12"/>
      <c r="F639" s="12"/>
      <c r="O639" s="12"/>
      <c r="P639" s="12"/>
      <c r="Q639" s="12"/>
      <c r="R639" s="12"/>
    </row>
    <row r="640" spans="5:18" x14ac:dyDescent="0.25">
      <c r="E640" s="12"/>
      <c r="F640" s="12"/>
      <c r="O640" s="12"/>
      <c r="P640" s="12"/>
      <c r="Q640" s="12"/>
      <c r="R640" s="12"/>
    </row>
    <row r="641" spans="5:18" x14ac:dyDescent="0.25">
      <c r="E641" s="12"/>
      <c r="F641" s="12"/>
      <c r="O641" s="12"/>
      <c r="P641" s="12"/>
      <c r="Q641" s="12"/>
      <c r="R641" s="12"/>
    </row>
    <row r="642" spans="5:18" x14ac:dyDescent="0.25">
      <c r="E642" s="12"/>
      <c r="F642" s="12"/>
      <c r="O642" s="12"/>
      <c r="P642" s="12"/>
      <c r="Q642" s="12"/>
      <c r="R642" s="12"/>
    </row>
    <row r="643" spans="5:18" x14ac:dyDescent="0.25">
      <c r="E643" s="12"/>
      <c r="F643" s="12"/>
      <c r="O643" s="12"/>
      <c r="P643" s="12"/>
      <c r="Q643" s="12"/>
      <c r="R643" s="12"/>
    </row>
    <row r="644" spans="5:18" x14ac:dyDescent="0.25">
      <c r="E644" s="12"/>
      <c r="F644" s="12"/>
      <c r="O644" s="12"/>
      <c r="P644" s="12"/>
      <c r="Q644" s="12"/>
      <c r="R644" s="12"/>
    </row>
    <row r="645" spans="5:18" x14ac:dyDescent="0.25">
      <c r="E645" s="12"/>
      <c r="F645" s="12"/>
      <c r="O645" s="12"/>
      <c r="P645" s="12"/>
      <c r="Q645" s="12"/>
      <c r="R645" s="12"/>
    </row>
    <row r="646" spans="5:18" x14ac:dyDescent="0.25">
      <c r="E646" s="12"/>
      <c r="F646" s="12"/>
      <c r="O646" s="12"/>
      <c r="P646" s="12"/>
      <c r="Q646" s="12"/>
      <c r="R646" s="12"/>
    </row>
    <row r="647" spans="5:18" x14ac:dyDescent="0.25">
      <c r="E647" s="12"/>
      <c r="F647" s="12"/>
      <c r="O647" s="12"/>
      <c r="P647" s="12"/>
      <c r="Q647" s="12"/>
      <c r="R647" s="12"/>
    </row>
    <row r="648" spans="5:18" x14ac:dyDescent="0.25">
      <c r="E648" s="12"/>
      <c r="F648" s="12"/>
      <c r="O648" s="12"/>
      <c r="P648" s="12"/>
      <c r="Q648" s="12"/>
      <c r="R648" s="12"/>
    </row>
    <row r="649" spans="5:18" x14ac:dyDescent="0.25">
      <c r="E649" s="12"/>
      <c r="F649" s="12"/>
      <c r="O649" s="12"/>
      <c r="P649" s="12"/>
      <c r="Q649" s="12"/>
      <c r="R649" s="12"/>
    </row>
    <row r="650" spans="5:18" x14ac:dyDescent="0.25">
      <c r="E650" s="12"/>
      <c r="F650" s="12"/>
      <c r="O650" s="12"/>
      <c r="P650" s="12"/>
      <c r="Q650" s="12"/>
      <c r="R650" s="12"/>
    </row>
    <row r="651" spans="5:18" x14ac:dyDescent="0.25">
      <c r="E651" s="12"/>
      <c r="F651" s="12"/>
      <c r="O651" s="12"/>
      <c r="P651" s="12"/>
      <c r="Q651" s="12"/>
      <c r="R651" s="12"/>
    </row>
    <row r="652" spans="5:18" x14ac:dyDescent="0.25">
      <c r="E652" s="12"/>
      <c r="F652" s="12"/>
      <c r="O652" s="12"/>
      <c r="P652" s="12"/>
      <c r="Q652" s="12"/>
      <c r="R652" s="12"/>
    </row>
    <row r="653" spans="5:18" x14ac:dyDescent="0.25">
      <c r="E653" s="12"/>
      <c r="F653" s="12"/>
      <c r="O653" s="12"/>
      <c r="P653" s="12"/>
      <c r="Q653" s="12"/>
      <c r="R653" s="12"/>
    </row>
    <row r="654" spans="5:18" x14ac:dyDescent="0.25">
      <c r="E654" s="12"/>
      <c r="F654" s="12"/>
      <c r="O654" s="12"/>
      <c r="P654" s="12"/>
      <c r="Q654" s="12"/>
      <c r="R654" s="12"/>
    </row>
    <row r="655" spans="5:18" x14ac:dyDescent="0.25">
      <c r="E655" s="12"/>
      <c r="F655" s="12"/>
      <c r="O655" s="12"/>
      <c r="P655" s="12"/>
      <c r="Q655" s="12"/>
      <c r="R655" s="12"/>
    </row>
    <row r="656" spans="5:18" x14ac:dyDescent="0.25">
      <c r="E656" s="12"/>
      <c r="F656" s="12"/>
      <c r="O656" s="12"/>
      <c r="P656" s="12"/>
      <c r="Q656" s="12"/>
      <c r="R656" s="12"/>
    </row>
    <row r="657" spans="5:18" x14ac:dyDescent="0.25">
      <c r="E657" s="12"/>
      <c r="F657" s="12"/>
      <c r="O657" s="12"/>
      <c r="P657" s="12"/>
      <c r="Q657" s="12"/>
      <c r="R657" s="12"/>
    </row>
    <row r="658" spans="5:18" x14ac:dyDescent="0.25">
      <c r="E658" s="12"/>
      <c r="F658" s="12"/>
      <c r="O658" s="12"/>
      <c r="P658" s="12"/>
      <c r="Q658" s="12"/>
      <c r="R658" s="12"/>
    </row>
    <row r="659" spans="5:18" x14ac:dyDescent="0.25">
      <c r="E659" s="12"/>
      <c r="F659" s="12"/>
      <c r="O659" s="12"/>
      <c r="P659" s="12"/>
      <c r="Q659" s="12"/>
      <c r="R659" s="12"/>
    </row>
    <row r="660" spans="5:18" x14ac:dyDescent="0.25">
      <c r="E660" s="12"/>
      <c r="F660" s="12"/>
      <c r="O660" s="12"/>
      <c r="P660" s="12"/>
      <c r="Q660" s="12"/>
      <c r="R660" s="12"/>
    </row>
    <row r="661" spans="5:18" x14ac:dyDescent="0.25">
      <c r="E661" s="12"/>
      <c r="F661" s="12"/>
      <c r="O661" s="12"/>
      <c r="P661" s="12"/>
      <c r="Q661" s="12"/>
      <c r="R661" s="12"/>
    </row>
    <row r="662" spans="5:18" x14ac:dyDescent="0.25">
      <c r="E662" s="12"/>
      <c r="F662" s="12"/>
      <c r="O662" s="12"/>
      <c r="P662" s="12"/>
      <c r="Q662" s="12"/>
      <c r="R662" s="12"/>
    </row>
    <row r="663" spans="5:18" x14ac:dyDescent="0.25">
      <c r="E663" s="12"/>
      <c r="F663" s="12"/>
      <c r="O663" s="12"/>
      <c r="P663" s="12"/>
      <c r="Q663" s="12"/>
      <c r="R663" s="12"/>
    </row>
    <row r="664" spans="5:18" x14ac:dyDescent="0.25">
      <c r="E664" s="12"/>
      <c r="F664" s="12"/>
      <c r="O664" s="12"/>
      <c r="P664" s="12"/>
      <c r="Q664" s="12"/>
      <c r="R664" s="12"/>
    </row>
    <row r="665" spans="5:18" x14ac:dyDescent="0.25">
      <c r="E665" s="12"/>
      <c r="F665" s="12"/>
      <c r="O665" s="12"/>
      <c r="P665" s="12"/>
      <c r="Q665" s="12"/>
      <c r="R665" s="12"/>
    </row>
    <row r="666" spans="5:18" x14ac:dyDescent="0.25">
      <c r="E666" s="12"/>
      <c r="F666" s="12"/>
      <c r="O666" s="12"/>
      <c r="P666" s="12"/>
      <c r="Q666" s="12"/>
      <c r="R666" s="12"/>
    </row>
    <row r="667" spans="5:18" x14ac:dyDescent="0.25">
      <c r="E667" s="12"/>
      <c r="F667" s="12"/>
      <c r="O667" s="12"/>
      <c r="P667" s="12"/>
      <c r="Q667" s="12"/>
      <c r="R667" s="12"/>
    </row>
    <row r="668" spans="5:18" x14ac:dyDescent="0.25">
      <c r="E668" s="12"/>
      <c r="F668" s="12"/>
      <c r="O668" s="12"/>
      <c r="P668" s="12"/>
      <c r="Q668" s="12"/>
      <c r="R668" s="12"/>
    </row>
    <row r="669" spans="5:18" x14ac:dyDescent="0.25">
      <c r="E669" s="12"/>
      <c r="F669" s="12"/>
      <c r="O669" s="12"/>
      <c r="P669" s="12"/>
      <c r="Q669" s="12"/>
      <c r="R669" s="12"/>
    </row>
    <row r="670" spans="5:18" x14ac:dyDescent="0.25">
      <c r="E670" s="12"/>
      <c r="F670" s="12"/>
      <c r="O670" s="12"/>
      <c r="P670" s="12"/>
      <c r="Q670" s="12"/>
      <c r="R670" s="12"/>
    </row>
    <row r="671" spans="5:18" x14ac:dyDescent="0.25">
      <c r="E671" s="12"/>
      <c r="F671" s="12"/>
      <c r="O671" s="12"/>
      <c r="P671" s="12"/>
      <c r="Q671" s="12"/>
      <c r="R671" s="12"/>
    </row>
    <row r="672" spans="5:18" x14ac:dyDescent="0.25">
      <c r="E672" s="12"/>
      <c r="F672" s="12"/>
      <c r="O672" s="12"/>
      <c r="P672" s="12"/>
      <c r="Q672" s="12"/>
      <c r="R672" s="12"/>
    </row>
    <row r="673" spans="5:18" x14ac:dyDescent="0.25">
      <c r="E673" s="12"/>
      <c r="F673" s="12"/>
      <c r="O673" s="12"/>
      <c r="P673" s="12"/>
      <c r="Q673" s="12"/>
      <c r="R673" s="12"/>
    </row>
    <row r="674" spans="5:18" x14ac:dyDescent="0.25">
      <c r="E674" s="12"/>
      <c r="F674" s="12"/>
      <c r="O674" s="12"/>
      <c r="P674" s="12"/>
      <c r="Q674" s="12"/>
      <c r="R674" s="12"/>
    </row>
    <row r="675" spans="5:18" x14ac:dyDescent="0.25">
      <c r="E675" s="12"/>
      <c r="F675" s="12"/>
      <c r="O675" s="12"/>
      <c r="P675" s="12"/>
      <c r="Q675" s="12"/>
      <c r="R675" s="12"/>
    </row>
    <row r="676" spans="5:18" x14ac:dyDescent="0.25">
      <c r="E676" s="12"/>
      <c r="F676" s="12"/>
      <c r="O676" s="12"/>
      <c r="P676" s="12"/>
      <c r="Q676" s="12"/>
      <c r="R676" s="12"/>
    </row>
    <row r="677" spans="5:18" x14ac:dyDescent="0.25">
      <c r="E677" s="12"/>
      <c r="F677" s="12"/>
      <c r="O677" s="12"/>
      <c r="P677" s="12"/>
      <c r="Q677" s="12"/>
      <c r="R677" s="12"/>
    </row>
    <row r="678" spans="5:18" x14ac:dyDescent="0.25">
      <c r="E678" s="12"/>
      <c r="F678" s="12"/>
      <c r="O678" s="12"/>
      <c r="P678" s="12"/>
      <c r="Q678" s="12"/>
      <c r="R678" s="12"/>
    </row>
    <row r="679" spans="5:18" x14ac:dyDescent="0.25">
      <c r="E679" s="12"/>
      <c r="F679" s="12"/>
      <c r="O679" s="12"/>
      <c r="P679" s="12"/>
      <c r="Q679" s="12"/>
      <c r="R679" s="12"/>
    </row>
    <row r="680" spans="5:18" x14ac:dyDescent="0.25">
      <c r="E680" s="12"/>
      <c r="F680" s="12"/>
      <c r="O680" s="12"/>
      <c r="P680" s="12"/>
      <c r="Q680" s="12"/>
      <c r="R680" s="12"/>
    </row>
    <row r="681" spans="5:18" x14ac:dyDescent="0.25">
      <c r="E681" s="12"/>
      <c r="F681" s="12"/>
      <c r="O681" s="12"/>
      <c r="P681" s="12"/>
      <c r="Q681" s="12"/>
      <c r="R681" s="12"/>
    </row>
    <row r="682" spans="5:18" x14ac:dyDescent="0.25">
      <c r="E682" s="12"/>
      <c r="F682" s="12"/>
      <c r="O682" s="12"/>
      <c r="P682" s="12"/>
      <c r="Q682" s="12"/>
      <c r="R682" s="12"/>
    </row>
    <row r="683" spans="5:18" x14ac:dyDescent="0.25">
      <c r="E683" s="12"/>
      <c r="F683" s="12"/>
      <c r="O683" s="12"/>
      <c r="P683" s="12"/>
      <c r="Q683" s="12"/>
      <c r="R683" s="12"/>
    </row>
    <row r="684" spans="5:18" x14ac:dyDescent="0.25">
      <c r="E684" s="12"/>
      <c r="F684" s="12"/>
      <c r="O684" s="12"/>
      <c r="P684" s="12"/>
      <c r="Q684" s="12"/>
      <c r="R684" s="12"/>
    </row>
    <row r="685" spans="5:18" x14ac:dyDescent="0.25">
      <c r="E685" s="12"/>
      <c r="F685" s="12"/>
      <c r="O685" s="12"/>
      <c r="P685" s="12"/>
      <c r="Q685" s="12"/>
      <c r="R685" s="12"/>
    </row>
    <row r="686" spans="5:18" x14ac:dyDescent="0.25">
      <c r="E686" s="12"/>
      <c r="F686" s="12"/>
      <c r="O686" s="12"/>
      <c r="P686" s="12"/>
      <c r="Q686" s="12"/>
      <c r="R686" s="12"/>
    </row>
    <row r="687" spans="5:18" x14ac:dyDescent="0.25">
      <c r="E687" s="12"/>
      <c r="F687" s="12"/>
      <c r="O687" s="12"/>
      <c r="P687" s="12"/>
      <c r="Q687" s="12"/>
      <c r="R687" s="12"/>
    </row>
    <row r="688" spans="5:18" x14ac:dyDescent="0.25">
      <c r="E688" s="12"/>
      <c r="F688" s="12"/>
      <c r="O688" s="12"/>
      <c r="P688" s="12"/>
      <c r="Q688" s="12"/>
      <c r="R688" s="12"/>
    </row>
    <row r="689" spans="5:18" x14ac:dyDescent="0.25">
      <c r="E689" s="12"/>
      <c r="F689" s="12"/>
      <c r="O689" s="12"/>
      <c r="P689" s="12"/>
      <c r="Q689" s="12"/>
      <c r="R689" s="12"/>
    </row>
    <row r="690" spans="5:18" x14ac:dyDescent="0.25">
      <c r="E690" s="12"/>
      <c r="F690" s="12"/>
      <c r="O690" s="12"/>
      <c r="P690" s="12"/>
      <c r="Q690" s="12"/>
      <c r="R690" s="12"/>
    </row>
    <row r="691" spans="5:18" x14ac:dyDescent="0.25">
      <c r="E691" s="12"/>
      <c r="F691" s="12"/>
      <c r="O691" s="12"/>
      <c r="P691" s="12"/>
      <c r="Q691" s="12"/>
      <c r="R691" s="12"/>
    </row>
    <row r="692" spans="5:18" x14ac:dyDescent="0.25">
      <c r="E692" s="12"/>
      <c r="F692" s="12"/>
      <c r="O692" s="12"/>
      <c r="P692" s="12"/>
      <c r="Q692" s="12"/>
      <c r="R692" s="12"/>
    </row>
    <row r="693" spans="5:18" x14ac:dyDescent="0.25">
      <c r="E693" s="12"/>
      <c r="F693" s="12"/>
      <c r="O693" s="12"/>
      <c r="P693" s="12"/>
      <c r="Q693" s="12"/>
      <c r="R693" s="12"/>
    </row>
    <row r="694" spans="5:18" x14ac:dyDescent="0.25">
      <c r="E694" s="12"/>
      <c r="F694" s="12"/>
      <c r="O694" s="12"/>
      <c r="P694" s="12"/>
      <c r="Q694" s="12"/>
      <c r="R694" s="12"/>
    </row>
    <row r="695" spans="5:18" x14ac:dyDescent="0.25">
      <c r="E695" s="12"/>
      <c r="F695" s="12"/>
      <c r="O695" s="12"/>
      <c r="P695" s="12"/>
      <c r="Q695" s="12"/>
      <c r="R695" s="12"/>
    </row>
    <row r="696" spans="5:18" x14ac:dyDescent="0.25">
      <c r="E696" s="12"/>
      <c r="F696" s="12"/>
      <c r="O696" s="12"/>
      <c r="P696" s="12"/>
      <c r="Q696" s="12"/>
      <c r="R696" s="12"/>
    </row>
    <row r="697" spans="5:18" x14ac:dyDescent="0.25">
      <c r="E697" s="12"/>
      <c r="F697" s="12"/>
      <c r="O697" s="12"/>
      <c r="P697" s="12"/>
      <c r="Q697" s="12"/>
      <c r="R697" s="12"/>
    </row>
    <row r="698" spans="5:18" x14ac:dyDescent="0.25">
      <c r="E698" s="12"/>
      <c r="F698" s="12"/>
      <c r="O698" s="12"/>
      <c r="P698" s="12"/>
      <c r="Q698" s="12"/>
      <c r="R698" s="12"/>
    </row>
    <row r="699" spans="5:18" x14ac:dyDescent="0.25">
      <c r="E699" s="12"/>
      <c r="F699" s="12"/>
      <c r="O699" s="12"/>
      <c r="P699" s="12"/>
      <c r="Q699" s="12"/>
      <c r="R699" s="12"/>
    </row>
    <row r="700" spans="5:18" x14ac:dyDescent="0.25">
      <c r="E700" s="12"/>
      <c r="F700" s="12"/>
      <c r="O700" s="12"/>
      <c r="P700" s="12"/>
      <c r="Q700" s="12"/>
      <c r="R700" s="12"/>
    </row>
    <row r="701" spans="5:18" x14ac:dyDescent="0.25">
      <c r="E701" s="12"/>
      <c r="F701" s="12"/>
      <c r="O701" s="12"/>
      <c r="P701" s="12"/>
      <c r="Q701" s="12"/>
      <c r="R701" s="12"/>
    </row>
    <row r="702" spans="5:18" x14ac:dyDescent="0.25">
      <c r="E702" s="12"/>
      <c r="F702" s="12"/>
      <c r="O702" s="12"/>
      <c r="P702" s="12"/>
      <c r="Q702" s="12"/>
      <c r="R702" s="12"/>
    </row>
    <row r="703" spans="5:18" x14ac:dyDescent="0.25">
      <c r="E703" s="12"/>
      <c r="F703" s="12"/>
      <c r="O703" s="12"/>
      <c r="P703" s="12"/>
      <c r="Q703" s="12"/>
      <c r="R703" s="12"/>
    </row>
    <row r="704" spans="5:18" x14ac:dyDescent="0.25">
      <c r="E704" s="12"/>
      <c r="F704" s="12"/>
      <c r="O704" s="12"/>
      <c r="P704" s="12"/>
      <c r="Q704" s="12"/>
      <c r="R704" s="12"/>
    </row>
    <row r="705" spans="5:18" x14ac:dyDescent="0.25">
      <c r="E705" s="12"/>
      <c r="F705" s="12"/>
      <c r="O705" s="12"/>
      <c r="P705" s="12"/>
      <c r="Q705" s="12"/>
      <c r="R705" s="12"/>
    </row>
    <row r="706" spans="5:18" x14ac:dyDescent="0.25">
      <c r="E706" s="12"/>
      <c r="F706" s="12"/>
      <c r="O706" s="12"/>
      <c r="P706" s="12"/>
      <c r="Q706" s="12"/>
      <c r="R706" s="12"/>
    </row>
    <row r="707" spans="5:18" x14ac:dyDescent="0.25">
      <c r="E707" s="12"/>
      <c r="F707" s="12"/>
      <c r="O707" s="12"/>
      <c r="P707" s="12"/>
      <c r="Q707" s="12"/>
      <c r="R707" s="12"/>
    </row>
    <row r="708" spans="5:18" x14ac:dyDescent="0.25">
      <c r="E708" s="12"/>
      <c r="F708" s="12"/>
      <c r="O708" s="12"/>
      <c r="P708" s="12"/>
      <c r="Q708" s="12"/>
      <c r="R708" s="12"/>
    </row>
    <row r="709" spans="5:18" x14ac:dyDescent="0.25">
      <c r="E709" s="12"/>
      <c r="F709" s="12"/>
      <c r="O709" s="12"/>
      <c r="P709" s="12"/>
      <c r="Q709" s="12"/>
      <c r="R709" s="12"/>
    </row>
    <row r="710" spans="5:18" x14ac:dyDescent="0.25">
      <c r="E710" s="12"/>
      <c r="F710" s="12"/>
      <c r="O710" s="12"/>
      <c r="P710" s="12"/>
      <c r="Q710" s="12"/>
      <c r="R710" s="12"/>
    </row>
    <row r="711" spans="5:18" x14ac:dyDescent="0.25">
      <c r="E711" s="12"/>
      <c r="F711" s="12"/>
      <c r="O711" s="12"/>
      <c r="P711" s="12"/>
      <c r="Q711" s="12"/>
      <c r="R711" s="12"/>
    </row>
    <row r="712" spans="5:18" x14ac:dyDescent="0.25">
      <c r="E712" s="12"/>
      <c r="F712" s="12"/>
      <c r="O712" s="12"/>
      <c r="P712" s="12"/>
      <c r="Q712" s="12"/>
      <c r="R712" s="12"/>
    </row>
    <row r="713" spans="5:18" x14ac:dyDescent="0.25">
      <c r="E713" s="12"/>
      <c r="F713" s="12"/>
      <c r="O713" s="12"/>
      <c r="P713" s="12"/>
      <c r="Q713" s="12"/>
      <c r="R713" s="12"/>
    </row>
    <row r="714" spans="5:18" x14ac:dyDescent="0.25">
      <c r="E714" s="12"/>
      <c r="F714" s="12"/>
      <c r="O714" s="12"/>
      <c r="P714" s="12"/>
      <c r="Q714" s="12"/>
      <c r="R714" s="12"/>
    </row>
    <row r="715" spans="5:18" x14ac:dyDescent="0.25">
      <c r="E715" s="12"/>
      <c r="F715" s="12"/>
      <c r="O715" s="12"/>
      <c r="P715" s="12"/>
      <c r="Q715" s="12"/>
      <c r="R715" s="12"/>
    </row>
    <row r="716" spans="5:18" x14ac:dyDescent="0.25">
      <c r="E716" s="12"/>
      <c r="F716" s="12"/>
      <c r="O716" s="12"/>
      <c r="P716" s="12"/>
      <c r="Q716" s="12"/>
      <c r="R716" s="12"/>
    </row>
    <row r="717" spans="5:18" x14ac:dyDescent="0.25">
      <c r="E717" s="12"/>
      <c r="F717" s="12"/>
      <c r="O717" s="12"/>
      <c r="P717" s="12"/>
      <c r="Q717" s="12"/>
      <c r="R717" s="12"/>
    </row>
    <row r="718" spans="5:18" x14ac:dyDescent="0.25">
      <c r="E718" s="12"/>
      <c r="F718" s="12"/>
      <c r="O718" s="12"/>
      <c r="P718" s="12"/>
      <c r="Q718" s="12"/>
      <c r="R718" s="12"/>
    </row>
    <row r="719" spans="5:18" x14ac:dyDescent="0.25">
      <c r="E719" s="12"/>
      <c r="F719" s="12"/>
      <c r="O719" s="12"/>
      <c r="P719" s="12"/>
      <c r="Q719" s="12"/>
      <c r="R719" s="12"/>
    </row>
    <row r="720" spans="5:18" x14ac:dyDescent="0.25">
      <c r="E720" s="12"/>
      <c r="F720" s="12"/>
      <c r="O720" s="12"/>
      <c r="P720" s="12"/>
      <c r="Q720" s="12"/>
      <c r="R720" s="12"/>
    </row>
    <row r="721" spans="5:18" x14ac:dyDescent="0.25">
      <c r="E721" s="12"/>
      <c r="F721" s="12"/>
      <c r="O721" s="12"/>
      <c r="P721" s="12"/>
      <c r="Q721" s="12"/>
      <c r="R721" s="12"/>
    </row>
    <row r="722" spans="5:18" x14ac:dyDescent="0.25">
      <c r="E722" s="12"/>
      <c r="F722" s="12"/>
      <c r="O722" s="12"/>
      <c r="P722" s="12"/>
      <c r="Q722" s="12"/>
      <c r="R722" s="12"/>
    </row>
    <row r="723" spans="5:18" x14ac:dyDescent="0.25">
      <c r="E723" s="12"/>
      <c r="F723" s="12"/>
      <c r="O723" s="12"/>
      <c r="P723" s="12"/>
      <c r="Q723" s="12"/>
      <c r="R723" s="12"/>
    </row>
    <row r="724" spans="5:18" x14ac:dyDescent="0.25">
      <c r="E724" s="12"/>
      <c r="F724" s="12"/>
      <c r="O724" s="12"/>
      <c r="P724" s="12"/>
      <c r="Q724" s="12"/>
      <c r="R724" s="12"/>
    </row>
    <row r="725" spans="5:18" x14ac:dyDescent="0.25">
      <c r="E725" s="12"/>
      <c r="F725" s="12"/>
      <c r="O725" s="12"/>
      <c r="P725" s="12"/>
      <c r="Q725" s="12"/>
      <c r="R725" s="12"/>
    </row>
    <row r="726" spans="5:18" x14ac:dyDescent="0.25">
      <c r="E726" s="12"/>
      <c r="F726" s="12"/>
      <c r="O726" s="12"/>
      <c r="P726" s="12"/>
      <c r="Q726" s="12"/>
      <c r="R726" s="12"/>
    </row>
    <row r="727" spans="5:18" x14ac:dyDescent="0.25">
      <c r="E727" s="12"/>
      <c r="F727" s="12"/>
      <c r="O727" s="12"/>
      <c r="P727" s="12"/>
      <c r="Q727" s="12"/>
      <c r="R727" s="12"/>
    </row>
    <row r="728" spans="5:18" x14ac:dyDescent="0.25">
      <c r="E728" s="12"/>
      <c r="F728" s="12"/>
      <c r="O728" s="12"/>
      <c r="P728" s="12"/>
      <c r="Q728" s="12"/>
      <c r="R728" s="12"/>
    </row>
    <row r="729" spans="5:18" x14ac:dyDescent="0.25">
      <c r="E729" s="12"/>
      <c r="F729" s="12"/>
      <c r="O729" s="12"/>
      <c r="P729" s="12"/>
      <c r="Q729" s="12"/>
      <c r="R729" s="12"/>
    </row>
    <row r="730" spans="5:18" x14ac:dyDescent="0.25">
      <c r="E730" s="12"/>
      <c r="F730" s="12"/>
      <c r="O730" s="12"/>
      <c r="P730" s="12"/>
      <c r="Q730" s="12"/>
      <c r="R730" s="12"/>
    </row>
    <row r="731" spans="5:18" x14ac:dyDescent="0.25">
      <c r="E731" s="12"/>
      <c r="F731" s="12"/>
      <c r="O731" s="12"/>
      <c r="P731" s="12"/>
      <c r="Q731" s="12"/>
      <c r="R731" s="12"/>
    </row>
    <row r="732" spans="5:18" x14ac:dyDescent="0.25">
      <c r="E732" s="12"/>
      <c r="F732" s="12"/>
      <c r="O732" s="12"/>
      <c r="P732" s="12"/>
      <c r="Q732" s="12"/>
      <c r="R732" s="12"/>
    </row>
    <row r="733" spans="5:18" x14ac:dyDescent="0.25">
      <c r="E733" s="12"/>
      <c r="F733" s="12"/>
      <c r="O733" s="12"/>
      <c r="P733" s="12"/>
      <c r="Q733" s="12"/>
      <c r="R733" s="12"/>
    </row>
    <row r="734" spans="5:18" x14ac:dyDescent="0.25">
      <c r="E734" s="12"/>
      <c r="F734" s="12"/>
      <c r="O734" s="12"/>
      <c r="P734" s="12"/>
      <c r="Q734" s="12"/>
      <c r="R734" s="12"/>
    </row>
    <row r="735" spans="5:18" x14ac:dyDescent="0.25">
      <c r="E735" s="12"/>
      <c r="F735" s="12"/>
      <c r="O735" s="12"/>
      <c r="P735" s="12"/>
      <c r="Q735" s="12"/>
      <c r="R735" s="12"/>
    </row>
    <row r="736" spans="5:18" x14ac:dyDescent="0.25">
      <c r="E736" s="12"/>
      <c r="F736" s="12"/>
      <c r="O736" s="12"/>
      <c r="P736" s="12"/>
      <c r="Q736" s="12"/>
      <c r="R736" s="12"/>
    </row>
    <row r="737" spans="5:18" x14ac:dyDescent="0.25">
      <c r="E737" s="12"/>
      <c r="F737" s="12"/>
      <c r="O737" s="12"/>
      <c r="P737" s="12"/>
      <c r="Q737" s="12"/>
      <c r="R737" s="12"/>
    </row>
    <row r="738" spans="5:18" x14ac:dyDescent="0.25">
      <c r="E738" s="12"/>
      <c r="F738" s="12"/>
      <c r="O738" s="12"/>
      <c r="P738" s="12"/>
      <c r="Q738" s="12"/>
      <c r="R738" s="12"/>
    </row>
    <row r="739" spans="5:18" x14ac:dyDescent="0.25">
      <c r="E739" s="12"/>
      <c r="F739" s="12"/>
      <c r="O739" s="12"/>
      <c r="P739" s="12"/>
      <c r="Q739" s="12"/>
      <c r="R739" s="12"/>
    </row>
    <row r="740" spans="5:18" x14ac:dyDescent="0.25">
      <c r="E740" s="12"/>
      <c r="F740" s="12"/>
      <c r="O740" s="12"/>
      <c r="P740" s="12"/>
      <c r="Q740" s="12"/>
      <c r="R740" s="12"/>
    </row>
    <row r="741" spans="5:18" x14ac:dyDescent="0.25">
      <c r="E741" s="12"/>
      <c r="F741" s="12"/>
      <c r="O741" s="12"/>
      <c r="P741" s="12"/>
      <c r="Q741" s="12"/>
      <c r="R741" s="12"/>
    </row>
    <row r="742" spans="5:18" x14ac:dyDescent="0.25">
      <c r="E742" s="12"/>
      <c r="F742" s="12"/>
      <c r="O742" s="12"/>
      <c r="P742" s="12"/>
      <c r="Q742" s="12"/>
      <c r="R742" s="12"/>
    </row>
    <row r="743" spans="5:18" x14ac:dyDescent="0.25">
      <c r="E743" s="12"/>
      <c r="F743" s="12"/>
      <c r="O743" s="12"/>
      <c r="P743" s="12"/>
      <c r="Q743" s="12"/>
      <c r="R743" s="12"/>
    </row>
    <row r="744" spans="5:18" x14ac:dyDescent="0.25">
      <c r="E744" s="12"/>
      <c r="F744" s="12"/>
      <c r="O744" s="12"/>
      <c r="P744" s="12"/>
      <c r="Q744" s="12"/>
      <c r="R744" s="12"/>
    </row>
    <row r="745" spans="5:18" x14ac:dyDescent="0.25">
      <c r="E745" s="12"/>
      <c r="F745" s="12"/>
      <c r="O745" s="12"/>
      <c r="P745" s="12"/>
      <c r="Q745" s="12"/>
      <c r="R745" s="12"/>
    </row>
    <row r="746" spans="5:18" x14ac:dyDescent="0.25">
      <c r="E746" s="12"/>
      <c r="F746" s="12"/>
      <c r="O746" s="12"/>
      <c r="P746" s="12"/>
      <c r="Q746" s="12"/>
      <c r="R746" s="12"/>
    </row>
    <row r="747" spans="5:18" x14ac:dyDescent="0.25">
      <c r="E747" s="12"/>
      <c r="F747" s="12"/>
      <c r="O747" s="12"/>
      <c r="P747" s="12"/>
      <c r="Q747" s="12"/>
      <c r="R747" s="12"/>
    </row>
    <row r="748" spans="5:18" x14ac:dyDescent="0.25">
      <c r="E748" s="12"/>
      <c r="F748" s="12"/>
      <c r="O748" s="12"/>
      <c r="P748" s="12"/>
      <c r="Q748" s="12"/>
      <c r="R748" s="12"/>
    </row>
    <row r="749" spans="5:18" x14ac:dyDescent="0.25">
      <c r="E749" s="12"/>
      <c r="F749" s="12"/>
      <c r="O749" s="12"/>
      <c r="P749" s="12"/>
      <c r="Q749" s="12"/>
      <c r="R749" s="12"/>
    </row>
    <row r="750" spans="5:18" x14ac:dyDescent="0.25">
      <c r="E750" s="12"/>
      <c r="F750" s="12"/>
      <c r="O750" s="12"/>
      <c r="P750" s="12"/>
      <c r="Q750" s="12"/>
      <c r="R750" s="12"/>
    </row>
    <row r="751" spans="5:18" x14ac:dyDescent="0.25">
      <c r="E751" s="12"/>
      <c r="F751" s="12"/>
      <c r="O751" s="12"/>
      <c r="P751" s="12"/>
      <c r="Q751" s="12"/>
      <c r="R751" s="12"/>
    </row>
    <row r="752" spans="5:18" x14ac:dyDescent="0.25">
      <c r="E752" s="12"/>
      <c r="F752" s="12"/>
      <c r="O752" s="12"/>
      <c r="P752" s="12"/>
      <c r="Q752" s="12"/>
      <c r="R752" s="12"/>
    </row>
    <row r="753" spans="5:18" x14ac:dyDescent="0.25">
      <c r="E753" s="12"/>
      <c r="F753" s="12"/>
      <c r="O753" s="12"/>
      <c r="P753" s="12"/>
      <c r="Q753" s="12"/>
      <c r="R753" s="12"/>
    </row>
    <row r="754" spans="5:18" x14ac:dyDescent="0.25">
      <c r="E754" s="12"/>
      <c r="F754" s="12"/>
      <c r="O754" s="12"/>
      <c r="P754" s="12"/>
      <c r="Q754" s="12"/>
      <c r="R754" s="12"/>
    </row>
    <row r="755" spans="5:18" x14ac:dyDescent="0.25">
      <c r="E755" s="12"/>
      <c r="F755" s="12"/>
      <c r="O755" s="12"/>
      <c r="P755" s="12"/>
      <c r="Q755" s="12"/>
      <c r="R755" s="12"/>
    </row>
    <row r="756" spans="5:18" x14ac:dyDescent="0.25">
      <c r="E756" s="12"/>
      <c r="F756" s="12"/>
      <c r="O756" s="12"/>
      <c r="P756" s="12"/>
      <c r="Q756" s="12"/>
      <c r="R756" s="12"/>
    </row>
    <row r="757" spans="5:18" x14ac:dyDescent="0.25">
      <c r="E757" s="12"/>
      <c r="F757" s="12"/>
      <c r="O757" s="12"/>
      <c r="P757" s="12"/>
      <c r="Q757" s="12"/>
      <c r="R757" s="12"/>
    </row>
    <row r="758" spans="5:18" x14ac:dyDescent="0.25">
      <c r="E758" s="12"/>
      <c r="F758" s="12"/>
      <c r="O758" s="12"/>
      <c r="P758" s="12"/>
      <c r="Q758" s="12"/>
      <c r="R758" s="12"/>
    </row>
    <row r="759" spans="5:18" x14ac:dyDescent="0.25">
      <c r="E759" s="12"/>
      <c r="F759" s="12"/>
      <c r="O759" s="12"/>
      <c r="P759" s="12"/>
      <c r="Q759" s="12"/>
      <c r="R759" s="12"/>
    </row>
    <row r="760" spans="5:18" x14ac:dyDescent="0.25">
      <c r="E760" s="12"/>
      <c r="F760" s="12"/>
      <c r="O760" s="12"/>
      <c r="P760" s="12"/>
      <c r="Q760" s="12"/>
      <c r="R760" s="12"/>
    </row>
    <row r="761" spans="5:18" x14ac:dyDescent="0.25">
      <c r="E761" s="12"/>
      <c r="F761" s="12"/>
      <c r="O761" s="12"/>
      <c r="P761" s="12"/>
      <c r="Q761" s="12"/>
      <c r="R761" s="12"/>
    </row>
    <row r="762" spans="5:18" x14ac:dyDescent="0.25">
      <c r="E762" s="12"/>
      <c r="F762" s="12"/>
      <c r="O762" s="12"/>
      <c r="P762" s="12"/>
      <c r="Q762" s="12"/>
      <c r="R762" s="12"/>
    </row>
    <row r="763" spans="5:18" x14ac:dyDescent="0.25">
      <c r="E763" s="12"/>
      <c r="F763" s="12"/>
      <c r="O763" s="12"/>
      <c r="P763" s="12"/>
      <c r="Q763" s="12"/>
      <c r="R763" s="12"/>
    </row>
    <row r="764" spans="5:18" x14ac:dyDescent="0.25">
      <c r="E764" s="12"/>
      <c r="F764" s="12"/>
      <c r="O764" s="12"/>
      <c r="P764" s="12"/>
      <c r="Q764" s="12"/>
      <c r="R764" s="12"/>
    </row>
    <row r="765" spans="5:18" x14ac:dyDescent="0.25">
      <c r="E765" s="12"/>
      <c r="F765" s="12"/>
      <c r="O765" s="12"/>
      <c r="P765" s="12"/>
      <c r="Q765" s="12"/>
      <c r="R765" s="12"/>
    </row>
    <row r="766" spans="5:18" x14ac:dyDescent="0.25">
      <c r="E766" s="12"/>
      <c r="F766" s="12"/>
      <c r="O766" s="12"/>
      <c r="P766" s="12"/>
      <c r="Q766" s="12"/>
      <c r="R766" s="12"/>
    </row>
    <row r="767" spans="5:18" x14ac:dyDescent="0.25">
      <c r="E767" s="12"/>
      <c r="F767" s="12"/>
      <c r="O767" s="12"/>
      <c r="P767" s="12"/>
      <c r="Q767" s="12"/>
      <c r="R767" s="12"/>
    </row>
    <row r="768" spans="5:18" x14ac:dyDescent="0.25">
      <c r="E768" s="12"/>
      <c r="F768" s="12"/>
      <c r="O768" s="12"/>
      <c r="P768" s="12"/>
      <c r="Q768" s="12"/>
      <c r="R768" s="12"/>
    </row>
    <row r="769" spans="5:18" x14ac:dyDescent="0.25">
      <c r="E769" s="12"/>
      <c r="F769" s="12"/>
      <c r="O769" s="12"/>
      <c r="P769" s="12"/>
      <c r="Q769" s="12"/>
      <c r="R769" s="12"/>
    </row>
    <row r="770" spans="5:18" x14ac:dyDescent="0.25">
      <c r="E770" s="12"/>
      <c r="F770" s="12"/>
      <c r="O770" s="12"/>
      <c r="P770" s="12"/>
      <c r="Q770" s="12"/>
      <c r="R770" s="12"/>
    </row>
    <row r="771" spans="5:18" x14ac:dyDescent="0.25">
      <c r="E771" s="12"/>
      <c r="F771" s="12"/>
      <c r="O771" s="12"/>
      <c r="P771" s="12"/>
      <c r="Q771" s="12"/>
      <c r="R771" s="12"/>
    </row>
    <row r="772" spans="5:18" x14ac:dyDescent="0.25">
      <c r="E772" s="12"/>
      <c r="F772" s="12"/>
      <c r="O772" s="12"/>
      <c r="P772" s="12"/>
      <c r="Q772" s="12"/>
      <c r="R772" s="12"/>
    </row>
    <row r="773" spans="5:18" x14ac:dyDescent="0.25">
      <c r="E773" s="12"/>
      <c r="F773" s="12"/>
      <c r="O773" s="12"/>
      <c r="P773" s="12"/>
      <c r="Q773" s="12"/>
      <c r="R773" s="12"/>
    </row>
    <row r="774" spans="5:18" x14ac:dyDescent="0.25">
      <c r="E774" s="12"/>
      <c r="F774" s="12"/>
      <c r="O774" s="12"/>
      <c r="P774" s="12"/>
      <c r="Q774" s="12"/>
      <c r="R774" s="12"/>
    </row>
    <row r="775" spans="5:18" x14ac:dyDescent="0.25">
      <c r="E775" s="12"/>
      <c r="F775" s="12"/>
      <c r="O775" s="12"/>
      <c r="P775" s="12"/>
      <c r="Q775" s="12"/>
      <c r="R775" s="12"/>
    </row>
    <row r="776" spans="5:18" x14ac:dyDescent="0.25">
      <c r="E776" s="12"/>
      <c r="F776" s="12"/>
      <c r="O776" s="12"/>
      <c r="P776" s="12"/>
      <c r="Q776" s="12"/>
      <c r="R776" s="12"/>
    </row>
    <row r="777" spans="5:18" x14ac:dyDescent="0.25">
      <c r="E777" s="12"/>
      <c r="F777" s="12"/>
      <c r="O777" s="12"/>
      <c r="P777" s="12"/>
      <c r="Q777" s="12"/>
      <c r="R777" s="12"/>
    </row>
    <row r="778" spans="5:18" x14ac:dyDescent="0.25">
      <c r="E778" s="12"/>
      <c r="F778" s="12"/>
      <c r="O778" s="12"/>
      <c r="P778" s="12"/>
      <c r="Q778" s="12"/>
      <c r="R778" s="12"/>
    </row>
    <row r="779" spans="5:18" x14ac:dyDescent="0.25">
      <c r="E779" s="12"/>
      <c r="F779" s="12"/>
      <c r="O779" s="12"/>
      <c r="P779" s="12"/>
      <c r="Q779" s="12"/>
      <c r="R779" s="12"/>
    </row>
    <row r="780" spans="5:18" x14ac:dyDescent="0.25">
      <c r="E780" s="12"/>
      <c r="F780" s="12"/>
      <c r="O780" s="12"/>
      <c r="P780" s="12"/>
      <c r="Q780" s="12"/>
      <c r="R780" s="12"/>
    </row>
    <row r="781" spans="5:18" x14ac:dyDescent="0.25">
      <c r="E781" s="12"/>
      <c r="F781" s="12"/>
      <c r="O781" s="12"/>
      <c r="P781" s="12"/>
      <c r="Q781" s="12"/>
      <c r="R781" s="12"/>
    </row>
    <row r="782" spans="5:18" x14ac:dyDescent="0.25">
      <c r="E782" s="12"/>
      <c r="F782" s="12"/>
      <c r="O782" s="12"/>
      <c r="P782" s="12"/>
      <c r="Q782" s="12"/>
      <c r="R782" s="12"/>
    </row>
    <row r="783" spans="5:18" x14ac:dyDescent="0.25">
      <c r="E783" s="12"/>
      <c r="F783" s="12"/>
      <c r="O783" s="12"/>
      <c r="P783" s="12"/>
      <c r="Q783" s="12"/>
      <c r="R783" s="12"/>
    </row>
    <row r="784" spans="5:18" x14ac:dyDescent="0.25">
      <c r="E784" s="12"/>
      <c r="F784" s="12"/>
      <c r="O784" s="12"/>
      <c r="P784" s="12"/>
      <c r="Q784" s="12"/>
      <c r="R784" s="12"/>
    </row>
    <row r="785" spans="5:18" x14ac:dyDescent="0.25">
      <c r="E785" s="12"/>
      <c r="F785" s="12"/>
      <c r="O785" s="12"/>
      <c r="P785" s="12"/>
      <c r="Q785" s="12"/>
      <c r="R785" s="12"/>
    </row>
    <row r="786" spans="5:18" x14ac:dyDescent="0.25">
      <c r="E786" s="12"/>
      <c r="F786" s="12"/>
      <c r="O786" s="12"/>
      <c r="P786" s="12"/>
      <c r="Q786" s="12"/>
      <c r="R786" s="12"/>
    </row>
    <row r="787" spans="5:18" x14ac:dyDescent="0.25">
      <c r="E787" s="12"/>
      <c r="F787" s="12"/>
      <c r="O787" s="12"/>
      <c r="P787" s="12"/>
      <c r="Q787" s="12"/>
      <c r="R787" s="12"/>
    </row>
    <row r="788" spans="5:18" x14ac:dyDescent="0.25">
      <c r="E788" s="12"/>
      <c r="F788" s="12"/>
      <c r="O788" s="12"/>
      <c r="P788" s="12"/>
      <c r="Q788" s="12"/>
      <c r="R788" s="12"/>
    </row>
    <row r="789" spans="5:18" x14ac:dyDescent="0.25">
      <c r="E789" s="12"/>
      <c r="F789" s="12"/>
      <c r="O789" s="12"/>
      <c r="P789" s="12"/>
      <c r="Q789" s="12"/>
      <c r="R789" s="12"/>
    </row>
    <row r="790" spans="5:18" x14ac:dyDescent="0.25">
      <c r="E790" s="12"/>
      <c r="F790" s="12"/>
      <c r="O790" s="12"/>
      <c r="P790" s="12"/>
      <c r="Q790" s="12"/>
      <c r="R790" s="12"/>
    </row>
    <row r="791" spans="5:18" x14ac:dyDescent="0.25">
      <c r="E791" s="12"/>
      <c r="F791" s="12"/>
      <c r="O791" s="12"/>
      <c r="P791" s="12"/>
      <c r="Q791" s="12"/>
      <c r="R791" s="12"/>
    </row>
    <row r="792" spans="5:18" x14ac:dyDescent="0.25">
      <c r="E792" s="12"/>
      <c r="F792" s="12"/>
      <c r="O792" s="12"/>
      <c r="P792" s="12"/>
      <c r="Q792" s="12"/>
      <c r="R792" s="12"/>
    </row>
    <row r="793" spans="5:18" x14ac:dyDescent="0.25">
      <c r="E793" s="12"/>
      <c r="F793" s="12"/>
      <c r="O793" s="12"/>
      <c r="P793" s="12"/>
      <c r="Q793" s="12"/>
      <c r="R793" s="12"/>
    </row>
    <row r="794" spans="5:18" x14ac:dyDescent="0.25">
      <c r="E794" s="12"/>
      <c r="F794" s="12"/>
      <c r="O794" s="12"/>
      <c r="P794" s="12"/>
      <c r="Q794" s="12"/>
      <c r="R794" s="12"/>
    </row>
    <row r="795" spans="5:18" x14ac:dyDescent="0.25">
      <c r="E795" s="12"/>
      <c r="F795" s="12"/>
      <c r="O795" s="12"/>
      <c r="P795" s="12"/>
      <c r="Q795" s="12"/>
      <c r="R795" s="12"/>
    </row>
    <row r="796" spans="5:18" x14ac:dyDescent="0.25">
      <c r="E796" s="12"/>
      <c r="F796" s="12"/>
      <c r="O796" s="12"/>
      <c r="P796" s="12"/>
      <c r="Q796" s="12"/>
    </row>
  </sheetData>
  <mergeCells count="2">
    <mergeCell ref="G1:N1"/>
    <mergeCell ref="C121:G121"/>
  </mergeCells>
  <conditionalFormatting sqref="E3:E103">
    <cfRule type="expression" dxfId="4" priority="2">
      <formula>X3&gt;3</formula>
    </cfRule>
  </conditionalFormatting>
  <conditionalFormatting sqref="F3:F103">
    <cfRule type="expression" dxfId="3" priority="1">
      <formula>X3&gt;5</formula>
    </cfRule>
  </conditionalFormatting>
  <conditionalFormatting sqref="X3:X103">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WK8 B9 7.10.25</vt:lpstr>
      <vt:lpstr>HDCPS</vt:lpstr>
      <vt:lpstr>'WK8 B9 7.10.25'!Print_Area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2025-07-13T12:58:56Z</cp:lastPrinted>
  <dcterms:created xsi:type="dcterms:W3CDTF">2025-07-12T14:44:57Z</dcterms:created>
  <dcterms:modified xsi:type="dcterms:W3CDTF">2025-07-13T12:59:02Z</dcterms:modified>
</cp:coreProperties>
</file>