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Documents\MLCC Golf League\2025 Mens League\"/>
    </mc:Choice>
  </mc:AlternateContent>
  <xr:revisionPtr revIDLastSave="0" documentId="13_ncr:1_{6209836D-EF9A-42A0-979F-A4DBF6B121A8}" xr6:coauthVersionLast="47" xr6:coauthVersionMax="47" xr10:uidLastSave="{00000000-0000-0000-0000-000000000000}"/>
  <bookViews>
    <workbookView xWindow="-120" yWindow="-120" windowWidth="29040" windowHeight="15720" xr2:uid="{AC48A03F-C334-44BE-A8EA-6D756B6C19D7}"/>
  </bookViews>
  <sheets>
    <sheet name="WK6 B9 6.26.25" sheetId="1" r:id="rId1"/>
    <sheet name="HDCPS" sheetId="2" r:id="rId2"/>
  </sheets>
  <externalReferences>
    <externalReference r:id="rId3"/>
  </externalReferences>
  <definedNames>
    <definedName name="_xlnm.Print_Area" localSheetId="0">'WK6 B9 6.26.25'!$A$1:$L$141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3" i="2" l="1"/>
  <c r="E103" i="2" s="1"/>
  <c r="F103" i="2" s="1"/>
  <c r="D103" i="2"/>
  <c r="C103" i="2"/>
  <c r="B103" i="2"/>
  <c r="N102" i="2"/>
  <c r="M102" i="2"/>
  <c r="D102" i="2"/>
  <c r="C102" i="2"/>
  <c r="M101" i="2"/>
  <c r="E101" i="2" s="1"/>
  <c r="F101" i="2" s="1"/>
  <c r="N101" i="2" s="1"/>
  <c r="D101" i="2"/>
  <c r="C101" i="2"/>
  <c r="B101" i="2"/>
  <c r="M100" i="2"/>
  <c r="E100" i="2" s="1"/>
  <c r="F100" i="2" s="1"/>
  <c r="D100" i="2"/>
  <c r="C100" i="2"/>
  <c r="B100" i="2"/>
  <c r="M99" i="2"/>
  <c r="E99" i="2" s="1"/>
  <c r="F99" i="2" s="1"/>
  <c r="N99" i="2" s="1"/>
  <c r="S99" i="2"/>
  <c r="D99" i="2"/>
  <c r="C99" i="2"/>
  <c r="B99" i="2"/>
  <c r="M98" i="2"/>
  <c r="E98" i="2" s="1"/>
  <c r="F98" i="2" s="1"/>
  <c r="D98" i="2"/>
  <c r="C98" i="2"/>
  <c r="B98" i="2"/>
  <c r="M97" i="2"/>
  <c r="E97" i="2" s="1"/>
  <c r="F97" i="2" s="1"/>
  <c r="D97" i="2"/>
  <c r="C97" i="2"/>
  <c r="B97" i="2"/>
  <c r="M96" i="2"/>
  <c r="C96" i="2"/>
  <c r="B96" i="2"/>
  <c r="O95" i="2"/>
  <c r="N95" i="2"/>
  <c r="D95" i="2"/>
  <c r="C95" i="2"/>
  <c r="M94" i="2"/>
  <c r="E94" i="2" s="1"/>
  <c r="F94" i="2" s="1"/>
  <c r="S94" i="2" s="1"/>
  <c r="D94" i="2"/>
  <c r="C94" i="2"/>
  <c r="B94" i="2"/>
  <c r="M93" i="2"/>
  <c r="E93" i="2" s="1"/>
  <c r="F93" i="2" s="1"/>
  <c r="D93" i="2"/>
  <c r="C93" i="2"/>
  <c r="B93" i="2"/>
  <c r="N92" i="2"/>
  <c r="M92" i="2"/>
  <c r="E92" i="2"/>
  <c r="F92" i="2" s="1"/>
  <c r="O92" i="2" s="1"/>
  <c r="C92" i="2"/>
  <c r="B92" i="2"/>
  <c r="T91" i="2"/>
  <c r="M91" i="2"/>
  <c r="E91" i="2"/>
  <c r="F91" i="2" s="1"/>
  <c r="D91" i="2"/>
  <c r="C91" i="2"/>
  <c r="B91" i="2"/>
  <c r="M90" i="2"/>
  <c r="E90" i="2" s="1"/>
  <c r="F90" i="2" s="1"/>
  <c r="D90" i="2"/>
  <c r="C90" i="2"/>
  <c r="B90" i="2"/>
  <c r="N89" i="2"/>
  <c r="D89" i="2"/>
  <c r="C89" i="2"/>
  <c r="M88" i="2"/>
  <c r="E88" i="2" s="1"/>
  <c r="F88" i="2" s="1"/>
  <c r="D88" i="2"/>
  <c r="C88" i="2"/>
  <c r="B88" i="2"/>
  <c r="M87" i="2"/>
  <c r="E87" i="2" s="1"/>
  <c r="F87" i="2" s="1"/>
  <c r="N87" i="2" s="1"/>
  <c r="R87" i="2"/>
  <c r="D87" i="2"/>
  <c r="C87" i="2"/>
  <c r="B87" i="2"/>
  <c r="M86" i="2"/>
  <c r="E86" i="2" s="1"/>
  <c r="F86" i="2" s="1"/>
  <c r="T86" i="2"/>
  <c r="D86" i="2"/>
  <c r="C86" i="2"/>
  <c r="B86" i="2"/>
  <c r="M85" i="2"/>
  <c r="E85" i="2" s="1"/>
  <c r="F85" i="2" s="1"/>
  <c r="N85" i="2" s="1"/>
  <c r="D85" i="2"/>
  <c r="C85" i="2"/>
  <c r="B85" i="2"/>
  <c r="M84" i="2"/>
  <c r="E84" i="2" s="1"/>
  <c r="F84" i="2" s="1"/>
  <c r="S84" i="2" s="1"/>
  <c r="D84" i="2"/>
  <c r="C84" i="2"/>
  <c r="B84" i="2"/>
  <c r="M83" i="2"/>
  <c r="E83" i="2" s="1"/>
  <c r="F83" i="2" s="1"/>
  <c r="T83" i="2"/>
  <c r="D83" i="2"/>
  <c r="C83" i="2"/>
  <c r="B83" i="2"/>
  <c r="M82" i="2"/>
  <c r="E82" i="2" s="1"/>
  <c r="F82" i="2" s="1"/>
  <c r="D82" i="2"/>
  <c r="C82" i="2"/>
  <c r="B82" i="2"/>
  <c r="M81" i="2"/>
  <c r="E81" i="2" s="1"/>
  <c r="F81" i="2" s="1"/>
  <c r="R81" i="2" s="1"/>
  <c r="D81" i="2"/>
  <c r="C81" i="2"/>
  <c r="B81" i="2"/>
  <c r="M80" i="2"/>
  <c r="E80" i="2" s="1"/>
  <c r="F80" i="2" s="1"/>
  <c r="D80" i="2"/>
  <c r="C80" i="2"/>
  <c r="B80" i="2"/>
  <c r="M79" i="2"/>
  <c r="E79" i="2" s="1"/>
  <c r="F79" i="2" s="1"/>
  <c r="N79" i="2" s="1"/>
  <c r="D79" i="2"/>
  <c r="C79" i="2"/>
  <c r="B79" i="2"/>
  <c r="M78" i="2"/>
  <c r="E78" i="2" s="1"/>
  <c r="F78" i="2" s="1"/>
  <c r="T78" i="2"/>
  <c r="D78" i="2"/>
  <c r="C78" i="2"/>
  <c r="B78" i="2"/>
  <c r="M77" i="2"/>
  <c r="E77" i="2" s="1"/>
  <c r="F77" i="2" s="1"/>
  <c r="D77" i="2"/>
  <c r="C77" i="2"/>
  <c r="B77" i="2"/>
  <c r="M76" i="2"/>
  <c r="E76" i="2" s="1"/>
  <c r="F76" i="2" s="1"/>
  <c r="S76" i="2" s="1"/>
  <c r="D76" i="2"/>
  <c r="C76" i="2"/>
  <c r="B76" i="2"/>
  <c r="M75" i="2"/>
  <c r="E75" i="2" s="1"/>
  <c r="F75" i="2" s="1"/>
  <c r="D75" i="2"/>
  <c r="C75" i="2"/>
  <c r="B75" i="2"/>
  <c r="M74" i="2"/>
  <c r="E74" i="2" s="1"/>
  <c r="F74" i="2" s="1"/>
  <c r="D74" i="2"/>
  <c r="C74" i="2"/>
  <c r="B74" i="2"/>
  <c r="M73" i="2"/>
  <c r="E73" i="2" s="1"/>
  <c r="F73" i="2" s="1"/>
  <c r="D73" i="2"/>
  <c r="C73" i="2"/>
  <c r="B73" i="2"/>
  <c r="N72" i="2"/>
  <c r="E72" i="2"/>
  <c r="F72" i="2" s="1"/>
  <c r="O72" i="2" s="1"/>
  <c r="C72" i="2"/>
  <c r="B72" i="2"/>
  <c r="M71" i="2"/>
  <c r="E71" i="2" s="1"/>
  <c r="F71" i="2" s="1"/>
  <c r="R71" i="2" s="1"/>
  <c r="D71" i="2"/>
  <c r="C71" i="2"/>
  <c r="B71" i="2"/>
  <c r="M70" i="2"/>
  <c r="E70" i="2" s="1"/>
  <c r="F70" i="2" s="1"/>
  <c r="T70" i="2"/>
  <c r="D70" i="2"/>
  <c r="C70" i="2"/>
  <c r="B70" i="2"/>
  <c r="M69" i="2"/>
  <c r="E69" i="2" s="1"/>
  <c r="F69" i="2" s="1"/>
  <c r="D69" i="2"/>
  <c r="C69" i="2"/>
  <c r="B69" i="2"/>
  <c r="T68" i="2"/>
  <c r="M68" i="2"/>
  <c r="E68" i="2" s="1"/>
  <c r="F68" i="2" s="1"/>
  <c r="D68" i="2"/>
  <c r="C68" i="2"/>
  <c r="B68" i="2"/>
  <c r="M67" i="2"/>
  <c r="E67" i="2" s="1"/>
  <c r="F67" i="2" s="1"/>
  <c r="D67" i="2"/>
  <c r="C67" i="2"/>
  <c r="B67" i="2"/>
  <c r="N66" i="2"/>
  <c r="M66" i="2"/>
  <c r="E66" i="2" s="1"/>
  <c r="F66" i="2" s="1"/>
  <c r="S66" i="2"/>
  <c r="D66" i="2"/>
  <c r="C66" i="2"/>
  <c r="B66" i="2"/>
  <c r="M65" i="2"/>
  <c r="E65" i="2" s="1"/>
  <c r="F65" i="2" s="1"/>
  <c r="T65" i="2"/>
  <c r="D65" i="2"/>
  <c r="C65" i="2"/>
  <c r="B65" i="2"/>
  <c r="M64" i="2"/>
  <c r="E64" i="2" s="1"/>
  <c r="F64" i="2" s="1"/>
  <c r="N64" i="2" s="1"/>
  <c r="D64" i="2"/>
  <c r="C64" i="2"/>
  <c r="B64" i="2"/>
  <c r="M63" i="2"/>
  <c r="E63" i="2" s="1"/>
  <c r="F63" i="2" s="1"/>
  <c r="D63" i="2"/>
  <c r="C63" i="2"/>
  <c r="B63" i="2"/>
  <c r="M62" i="2"/>
  <c r="E62" i="2" s="1"/>
  <c r="F62" i="2" s="1"/>
  <c r="D62" i="2"/>
  <c r="C62" i="2"/>
  <c r="B62" i="2"/>
  <c r="N61" i="2"/>
  <c r="M61" i="2"/>
  <c r="E61" i="2"/>
  <c r="F61" i="2" s="1"/>
  <c r="S61" i="2" s="1"/>
  <c r="C61" i="2"/>
  <c r="B61" i="2"/>
  <c r="M60" i="2"/>
  <c r="E60" i="2"/>
  <c r="F60" i="2" s="1"/>
  <c r="D60" i="2"/>
  <c r="C60" i="2"/>
  <c r="B60" i="2"/>
  <c r="M59" i="2"/>
  <c r="E59" i="2" s="1"/>
  <c r="F59" i="2" s="1"/>
  <c r="D59" i="2"/>
  <c r="C59" i="2"/>
  <c r="B59" i="2"/>
  <c r="M58" i="2"/>
  <c r="E58" i="2" s="1"/>
  <c r="F58" i="2" s="1"/>
  <c r="N58" i="2" s="1"/>
  <c r="V58" i="2"/>
  <c r="D58" i="2"/>
  <c r="C58" i="2"/>
  <c r="B58" i="2"/>
  <c r="M57" i="2"/>
  <c r="E57" i="2" s="1"/>
  <c r="F57" i="2" s="1"/>
  <c r="P57" i="2" s="1"/>
  <c r="D57" i="2"/>
  <c r="C57" i="2"/>
  <c r="B57" i="2"/>
  <c r="M56" i="2"/>
  <c r="E56" i="2" s="1"/>
  <c r="F56" i="2" s="1"/>
  <c r="N56" i="2" s="1"/>
  <c r="V56" i="2"/>
  <c r="D56" i="2"/>
  <c r="C56" i="2"/>
  <c r="B56" i="2"/>
  <c r="M55" i="2"/>
  <c r="E55" i="2" s="1"/>
  <c r="F55" i="2" s="1"/>
  <c r="D55" i="2"/>
  <c r="C55" i="2"/>
  <c r="B55" i="2"/>
  <c r="M54" i="2"/>
  <c r="E54" i="2" s="1"/>
  <c r="F54" i="2" s="1"/>
  <c r="D54" i="2"/>
  <c r="C54" i="2"/>
  <c r="B54" i="2"/>
  <c r="M53" i="2"/>
  <c r="E53" i="2" s="1"/>
  <c r="F53" i="2" s="1"/>
  <c r="O53" i="2" s="1"/>
  <c r="D53" i="2"/>
  <c r="C53" i="2"/>
  <c r="B53" i="2"/>
  <c r="M52" i="2"/>
  <c r="E52" i="2" s="1"/>
  <c r="F52" i="2" s="1"/>
  <c r="D52" i="2"/>
  <c r="C52" i="2"/>
  <c r="B52" i="2"/>
  <c r="M51" i="2"/>
  <c r="E51" i="2" s="1"/>
  <c r="F51" i="2" s="1"/>
  <c r="D51" i="2"/>
  <c r="C51" i="2"/>
  <c r="B51" i="2"/>
  <c r="R50" i="2"/>
  <c r="M50" i="2"/>
  <c r="E50" i="2" s="1"/>
  <c r="F50" i="2" s="1"/>
  <c r="O50" i="2" s="1"/>
  <c r="D50" i="2"/>
  <c r="C50" i="2"/>
  <c r="B50" i="2"/>
  <c r="O49" i="2"/>
  <c r="D49" i="2"/>
  <c r="C49" i="2"/>
  <c r="M48" i="2"/>
  <c r="E48" i="2" s="1"/>
  <c r="F48" i="2" s="1"/>
  <c r="O48" i="2" s="1"/>
  <c r="D48" i="2"/>
  <c r="C48" i="2"/>
  <c r="B48" i="2"/>
  <c r="R47" i="2"/>
  <c r="M47" i="2"/>
  <c r="E47" i="2" s="1"/>
  <c r="F47" i="2" s="1"/>
  <c r="O47" i="2" s="1"/>
  <c r="D47" i="2"/>
  <c r="C47" i="2"/>
  <c r="B47" i="2"/>
  <c r="M46" i="2"/>
  <c r="E46" i="2" s="1"/>
  <c r="F46" i="2" s="1"/>
  <c r="O46" i="2" s="1"/>
  <c r="T46" i="2"/>
  <c r="D46" i="2"/>
  <c r="C46" i="2"/>
  <c r="B46" i="2"/>
  <c r="N45" i="2"/>
  <c r="T45" i="2"/>
  <c r="E45" i="2"/>
  <c r="F45" i="2" s="1"/>
  <c r="D45" i="2"/>
  <c r="C45" i="2"/>
  <c r="M44" i="2"/>
  <c r="E44" i="2" s="1"/>
  <c r="F44" i="2" s="1"/>
  <c r="D44" i="2"/>
  <c r="C44" i="2"/>
  <c r="B44" i="2"/>
  <c r="M43" i="2"/>
  <c r="E43" i="2" s="1"/>
  <c r="F43" i="2" s="1"/>
  <c r="D43" i="2"/>
  <c r="C43" i="2"/>
  <c r="B43" i="2"/>
  <c r="Q42" i="2"/>
  <c r="M42" i="2"/>
  <c r="E42" i="2" s="1"/>
  <c r="F42" i="2"/>
  <c r="O42" i="2" s="1"/>
  <c r="D42" i="2"/>
  <c r="C42" i="2"/>
  <c r="B42" i="2"/>
  <c r="O41" i="2"/>
  <c r="M41" i="2"/>
  <c r="T41" i="2"/>
  <c r="D41" i="2"/>
  <c r="C41" i="2"/>
  <c r="M40" i="2"/>
  <c r="E40" i="2" s="1"/>
  <c r="F40" i="2" s="1"/>
  <c r="T40" i="2"/>
  <c r="D40" i="2"/>
  <c r="C40" i="2"/>
  <c r="B40" i="2"/>
  <c r="M39" i="2"/>
  <c r="E39" i="2" s="1"/>
  <c r="F39" i="2" s="1"/>
  <c r="D39" i="2"/>
  <c r="C39" i="2"/>
  <c r="B39" i="2"/>
  <c r="M38" i="2"/>
  <c r="E38" i="2"/>
  <c r="F38" i="2" s="1"/>
  <c r="D38" i="2"/>
  <c r="C38" i="2"/>
  <c r="B38" i="2"/>
  <c r="M37" i="2"/>
  <c r="T37" i="2"/>
  <c r="E37" i="2"/>
  <c r="F37" i="2" s="1"/>
  <c r="D37" i="2"/>
  <c r="C37" i="2"/>
  <c r="B37" i="2"/>
  <c r="M36" i="2"/>
  <c r="E36" i="2" s="1"/>
  <c r="F36" i="2" s="1"/>
  <c r="N36" i="2" s="1"/>
  <c r="D36" i="2"/>
  <c r="C36" i="2"/>
  <c r="B36" i="2"/>
  <c r="M35" i="2"/>
  <c r="E35" i="2" s="1"/>
  <c r="F35" i="2" s="1"/>
  <c r="D35" i="2"/>
  <c r="C35" i="2"/>
  <c r="B35" i="2"/>
  <c r="M34" i="2"/>
  <c r="E34" i="2"/>
  <c r="F34" i="2" s="1"/>
  <c r="R34" i="2" s="1"/>
  <c r="D34" i="2"/>
  <c r="C34" i="2"/>
  <c r="B34" i="2"/>
  <c r="O33" i="2"/>
  <c r="M33" i="2"/>
  <c r="E33" i="2"/>
  <c r="F33" i="2" s="1"/>
  <c r="Q33" i="2" s="1"/>
  <c r="D33" i="2"/>
  <c r="C33" i="2"/>
  <c r="M32" i="2"/>
  <c r="E32" i="2" s="1"/>
  <c r="F32" i="2" s="1"/>
  <c r="D32" i="2"/>
  <c r="C32" i="2"/>
  <c r="B32" i="2"/>
  <c r="T31" i="2"/>
  <c r="M31" i="2"/>
  <c r="E31" i="2" s="1"/>
  <c r="F31" i="2" s="1"/>
  <c r="O31" i="2" s="1"/>
  <c r="D31" i="2"/>
  <c r="C31" i="2"/>
  <c r="B31" i="2"/>
  <c r="M30" i="2"/>
  <c r="E30" i="2" s="1"/>
  <c r="F30" i="2" s="1"/>
  <c r="D30" i="2"/>
  <c r="C30" i="2"/>
  <c r="B30" i="2"/>
  <c r="M29" i="2"/>
  <c r="E29" i="2" s="1"/>
  <c r="F29" i="2" s="1"/>
  <c r="N29" i="2" s="1"/>
  <c r="T29" i="2"/>
  <c r="D29" i="2"/>
  <c r="C29" i="2"/>
  <c r="B29" i="2"/>
  <c r="M28" i="2"/>
  <c r="T28" i="2"/>
  <c r="E28" i="2"/>
  <c r="F28" i="2" s="1"/>
  <c r="D28" i="2"/>
  <c r="C28" i="2"/>
  <c r="B28" i="2"/>
  <c r="M27" i="2"/>
  <c r="E27" i="2" s="1"/>
  <c r="F27" i="2" s="1"/>
  <c r="O27" i="2" s="1"/>
  <c r="T27" i="2"/>
  <c r="D27" i="2"/>
  <c r="C27" i="2"/>
  <c r="B27" i="2"/>
  <c r="M26" i="2"/>
  <c r="O26" i="2"/>
  <c r="D26" i="2"/>
  <c r="C26" i="2"/>
  <c r="M25" i="2"/>
  <c r="E25" i="2" s="1"/>
  <c r="F25" i="2" s="1"/>
  <c r="D25" i="2"/>
  <c r="C25" i="2"/>
  <c r="B25" i="2"/>
  <c r="M24" i="2"/>
  <c r="N24" i="2" s="1"/>
  <c r="O24" i="2"/>
  <c r="D24" i="2"/>
  <c r="C24" i="2"/>
  <c r="B24" i="2"/>
  <c r="M23" i="2"/>
  <c r="T23" i="2"/>
  <c r="E23" i="2"/>
  <c r="F23" i="2" s="1"/>
  <c r="Q23" i="2" s="1"/>
  <c r="D23" i="2"/>
  <c r="C23" i="2"/>
  <c r="B23" i="2"/>
  <c r="M22" i="2"/>
  <c r="E22" i="2"/>
  <c r="F22" i="2" s="1"/>
  <c r="D22" i="2"/>
  <c r="C22" i="2"/>
  <c r="B22" i="2"/>
  <c r="M21" i="2"/>
  <c r="E21" i="2" s="1"/>
  <c r="F21" i="2" s="1"/>
  <c r="S21" i="2" s="1"/>
  <c r="D21" i="2"/>
  <c r="C21" i="2"/>
  <c r="B21" i="2"/>
  <c r="M20" i="2"/>
  <c r="E20" i="2" s="1"/>
  <c r="F20" i="2" s="1"/>
  <c r="Q20" i="2" s="1"/>
  <c r="T20" i="2"/>
  <c r="D20" i="2"/>
  <c r="C20" i="2"/>
  <c r="B20" i="2"/>
  <c r="M19" i="2"/>
  <c r="E19" i="2" s="1"/>
  <c r="F19" i="2" s="1"/>
  <c r="D19" i="2"/>
  <c r="C19" i="2"/>
  <c r="B19" i="2"/>
  <c r="M18" i="2"/>
  <c r="E18" i="2" s="1"/>
  <c r="F18" i="2" s="1"/>
  <c r="R18" i="2" s="1"/>
  <c r="D18" i="2"/>
  <c r="C18" i="2"/>
  <c r="B18" i="2"/>
  <c r="M17" i="2"/>
  <c r="E17" i="2" s="1"/>
  <c r="F17" i="2" s="1"/>
  <c r="D17" i="2"/>
  <c r="C17" i="2"/>
  <c r="B17" i="2"/>
  <c r="N16" i="2"/>
  <c r="P16" i="2"/>
  <c r="E16" i="2"/>
  <c r="F16" i="2" s="1"/>
  <c r="D16" i="2"/>
  <c r="C16" i="2"/>
  <c r="M15" i="2"/>
  <c r="E15" i="2" s="1"/>
  <c r="F15" i="2" s="1"/>
  <c r="S15" i="2" s="1"/>
  <c r="D15" i="2"/>
  <c r="C15" i="2"/>
  <c r="B15" i="2"/>
  <c r="M14" i="2"/>
  <c r="E14" i="2" s="1"/>
  <c r="F14" i="2" s="1"/>
  <c r="D14" i="2"/>
  <c r="C14" i="2"/>
  <c r="B14" i="2"/>
  <c r="M13" i="2"/>
  <c r="E13" i="2"/>
  <c r="F13" i="2" s="1"/>
  <c r="O13" i="2" s="1"/>
  <c r="D13" i="2"/>
  <c r="C13" i="2"/>
  <c r="B13" i="2"/>
  <c r="M12" i="2"/>
  <c r="E12" i="2" s="1"/>
  <c r="F12" i="2" s="1"/>
  <c r="N12" i="2" s="1"/>
  <c r="D12" i="2"/>
  <c r="C12" i="2"/>
  <c r="B12" i="2"/>
  <c r="T11" i="2"/>
  <c r="N11" i="2"/>
  <c r="D11" i="2"/>
  <c r="C11" i="2"/>
  <c r="M10" i="2"/>
  <c r="E10" i="2" s="1"/>
  <c r="F10" i="2" s="1"/>
  <c r="P10" i="2" s="1"/>
  <c r="V10" i="2"/>
  <c r="D10" i="2"/>
  <c r="C10" i="2"/>
  <c r="B10" i="2"/>
  <c r="M9" i="2"/>
  <c r="E9" i="2" s="1"/>
  <c r="F9" i="2" s="1"/>
  <c r="R9" i="2"/>
  <c r="D9" i="2"/>
  <c r="C9" i="2"/>
  <c r="B9" i="2"/>
  <c r="M8" i="2"/>
  <c r="E8" i="2" s="1"/>
  <c r="F8" i="2" s="1"/>
  <c r="T8" i="2"/>
  <c r="D8" i="2"/>
  <c r="C8" i="2"/>
  <c r="B8" i="2"/>
  <c r="N7" i="2"/>
  <c r="M7" i="2"/>
  <c r="D7" i="2"/>
  <c r="C7" i="2"/>
  <c r="M6" i="2"/>
  <c r="E6" i="2" s="1"/>
  <c r="F6" i="2" s="1"/>
  <c r="T6" i="2"/>
  <c r="D6" i="2"/>
  <c r="C6" i="2"/>
  <c r="B6" i="2"/>
  <c r="O5" i="2"/>
  <c r="M5" i="2"/>
  <c r="E5" i="2" s="1"/>
  <c r="F5" i="2" s="1"/>
  <c r="P5" i="2" s="1"/>
  <c r="D5" i="2"/>
  <c r="C5" i="2"/>
  <c r="B5" i="2"/>
  <c r="M4" i="2"/>
  <c r="E4" i="2" s="1"/>
  <c r="F4" i="2" s="1"/>
  <c r="D4" i="2"/>
  <c r="C4" i="2"/>
  <c r="B4" i="2"/>
  <c r="M3" i="2"/>
  <c r="E3" i="2" s="1"/>
  <c r="F3" i="2" s="1"/>
  <c r="D3" i="2"/>
  <c r="C3" i="2"/>
  <c r="B3" i="2"/>
  <c r="N97" i="2" l="1"/>
  <c r="O97" i="2"/>
  <c r="P78" i="2"/>
  <c r="Q78" i="2"/>
  <c r="P86" i="2"/>
  <c r="Q86" i="2"/>
  <c r="N52" i="2"/>
  <c r="S52" i="2"/>
  <c r="Q38" i="2"/>
  <c r="N38" i="2"/>
  <c r="O93" i="2"/>
  <c r="O25" i="2"/>
  <c r="O17" i="2"/>
  <c r="O62" i="2"/>
  <c r="Q62" i="2"/>
  <c r="O8" i="2"/>
  <c r="P8" i="2"/>
  <c r="Q40" i="2"/>
  <c r="S65" i="2"/>
  <c r="Q65" i="2"/>
  <c r="N55" i="2"/>
  <c r="P55" i="2"/>
  <c r="S60" i="2"/>
  <c r="R60" i="2"/>
  <c r="Q60" i="2"/>
  <c r="P91" i="2"/>
  <c r="N28" i="2"/>
  <c r="O39" i="2"/>
  <c r="N39" i="2"/>
  <c r="Q39" i="2"/>
  <c r="N77" i="2"/>
  <c r="S71" i="2"/>
  <c r="S19" i="2"/>
  <c r="R79" i="2"/>
  <c r="O61" i="2"/>
  <c r="O3" i="2"/>
  <c r="Q3" i="2"/>
  <c r="P3" i="2"/>
  <c r="T98" i="2"/>
  <c r="Q98" i="2"/>
  <c r="P98" i="2"/>
  <c r="O98" i="2"/>
  <c r="N98" i="2"/>
  <c r="S98" i="2"/>
  <c r="R98" i="2"/>
  <c r="Q8" i="2"/>
  <c r="R21" i="2"/>
  <c r="O22" i="2"/>
  <c r="P22" i="2"/>
  <c r="S58" i="2"/>
  <c r="R4" i="2"/>
  <c r="R5" i="2"/>
  <c r="O15" i="2"/>
  <c r="N15" i="2"/>
  <c r="N19" i="2"/>
  <c r="O19" i="2"/>
  <c r="R22" i="2"/>
  <c r="S9" i="2"/>
  <c r="T14" i="2"/>
  <c r="Q14" i="2"/>
  <c r="P14" i="2"/>
  <c r="O14" i="2"/>
  <c r="S14" i="2"/>
  <c r="N14" i="2"/>
  <c r="Q6" i="2"/>
  <c r="R14" i="2"/>
  <c r="R6" i="2"/>
  <c r="Q30" i="2"/>
  <c r="R31" i="2"/>
  <c r="Q37" i="2"/>
  <c r="P37" i="2"/>
  <c r="N37" i="2"/>
  <c r="O59" i="2"/>
  <c r="N59" i="2"/>
  <c r="P59" i="2"/>
  <c r="P11" i="2"/>
  <c r="E11" i="2"/>
  <c r="F11" i="2" s="1"/>
  <c r="R11" i="2" s="1"/>
  <c r="M11" i="2"/>
  <c r="S11" i="2"/>
  <c r="T13" i="2"/>
  <c r="T17" i="2"/>
  <c r="N10" i="2"/>
  <c r="R12" i="2"/>
  <c r="T39" i="2"/>
  <c r="P20" i="2"/>
  <c r="T25" i="2"/>
  <c r="T3" i="2"/>
  <c r="S4" i="2"/>
  <c r="O10" i="2"/>
  <c r="S12" i="2"/>
  <c r="N13" i="2"/>
  <c r="P13" i="2"/>
  <c r="Q13" i="2"/>
  <c r="N17" i="2"/>
  <c r="P17" i="2"/>
  <c r="Q17" i="2"/>
  <c r="N5" i="2"/>
  <c r="Q11" i="2"/>
  <c r="N22" i="2"/>
  <c r="N25" i="2"/>
  <c r="P25" i="2"/>
  <c r="Q25" i="2"/>
  <c r="R30" i="2"/>
  <c r="T30" i="2"/>
  <c r="Q31" i="2"/>
  <c r="S37" i="2"/>
  <c r="T42" i="2"/>
  <c r="P6" i="2"/>
  <c r="O6" i="2"/>
  <c r="N6" i="2"/>
  <c r="S6" i="2"/>
  <c r="T18" i="2"/>
  <c r="Q18" i="2"/>
  <c r="P18" i="2"/>
  <c r="O18" i="2"/>
  <c r="N18" i="2"/>
  <c r="S18" i="2"/>
  <c r="T24" i="2"/>
  <c r="T26" i="2"/>
  <c r="N27" i="2"/>
  <c r="Q27" i="2"/>
  <c r="P27" i="2"/>
  <c r="O30" i="2"/>
  <c r="N30" i="2"/>
  <c r="P32" i="2"/>
  <c r="O32" i="2"/>
  <c r="T35" i="2"/>
  <c r="Q35" i="2"/>
  <c r="O35" i="2"/>
  <c r="N35" i="2"/>
  <c r="T59" i="2"/>
  <c r="Q59" i="2"/>
  <c r="S40" i="2"/>
  <c r="T44" i="2"/>
  <c r="Q44" i="2"/>
  <c r="P44" i="2"/>
  <c r="N44" i="2"/>
  <c r="S44" i="2"/>
  <c r="N49" i="2"/>
  <c r="T49" i="2"/>
  <c r="E49" i="2"/>
  <c r="F49" i="2" s="1"/>
  <c r="Q49" i="2" s="1"/>
  <c r="S54" i="2"/>
  <c r="T54" i="2"/>
  <c r="Q54" i="2"/>
  <c r="O54" i="2"/>
  <c r="N54" i="2"/>
  <c r="T56" i="2"/>
  <c r="Q56" i="2"/>
  <c r="P56" i="2"/>
  <c r="Q67" i="2"/>
  <c r="P67" i="2"/>
  <c r="O67" i="2"/>
  <c r="T34" i="2"/>
  <c r="Q34" i="2"/>
  <c r="N34" i="2"/>
  <c r="S34" i="2"/>
  <c r="S3" i="2"/>
  <c r="N4" i="2"/>
  <c r="T5" i="2"/>
  <c r="S8" i="2"/>
  <c r="N9" i="2"/>
  <c r="Q10" i="2"/>
  <c r="T10" i="2"/>
  <c r="O12" i="2"/>
  <c r="R13" i="2"/>
  <c r="P15" i="2"/>
  <c r="O16" i="2"/>
  <c r="R17" i="2"/>
  <c r="P19" i="2"/>
  <c r="S20" i="2"/>
  <c r="N21" i="2"/>
  <c r="Q22" i="2"/>
  <c r="T22" i="2"/>
  <c r="R25" i="2"/>
  <c r="R27" i="2"/>
  <c r="S27" i="2"/>
  <c r="P28" i="2"/>
  <c r="O29" i="2"/>
  <c r="R32" i="2"/>
  <c r="P36" i="2"/>
  <c r="S38" i="2"/>
  <c r="S42" i="2"/>
  <c r="O43" i="2"/>
  <c r="N47" i="2"/>
  <c r="S47" i="2"/>
  <c r="T47" i="2"/>
  <c r="Q47" i="2"/>
  <c r="P47" i="2"/>
  <c r="R48" i="2"/>
  <c r="T50" i="2"/>
  <c r="Q50" i="2"/>
  <c r="P50" i="2"/>
  <c r="N50" i="2"/>
  <c r="S50" i="2"/>
  <c r="P51" i="2"/>
  <c r="R53" i="2"/>
  <c r="S55" i="2"/>
  <c r="R8" i="2"/>
  <c r="R20" i="2"/>
  <c r="Q5" i="2"/>
  <c r="E7" i="2"/>
  <c r="F7" i="2" s="1"/>
  <c r="O7" i="2" s="1"/>
  <c r="O4" i="2"/>
  <c r="T7" i="2"/>
  <c r="O9" i="2"/>
  <c r="R10" i="2"/>
  <c r="P12" i="2"/>
  <c r="S13" i="2"/>
  <c r="Q15" i="2"/>
  <c r="T15" i="2"/>
  <c r="S17" i="2"/>
  <c r="Q19" i="2"/>
  <c r="T19" i="2"/>
  <c r="O21" i="2"/>
  <c r="E24" i="2"/>
  <c r="F24" i="2" s="1"/>
  <c r="P24" i="2"/>
  <c r="S25" i="2"/>
  <c r="Q28" i="2"/>
  <c r="Q29" i="2"/>
  <c r="S36" i="2"/>
  <c r="R43" i="2"/>
  <c r="Q46" i="2"/>
  <c r="R51" i="2"/>
  <c r="Q57" i="2"/>
  <c r="R62" i="2"/>
  <c r="P64" i="2"/>
  <c r="O64" i="2"/>
  <c r="P65" i="2"/>
  <c r="R68" i="2"/>
  <c r="Q70" i="2"/>
  <c r="P70" i="2"/>
  <c r="O70" i="2"/>
  <c r="R3" i="2"/>
  <c r="S23" i="2"/>
  <c r="P4" i="2"/>
  <c r="S5" i="2"/>
  <c r="R7" i="2"/>
  <c r="Q12" i="2"/>
  <c r="T12" i="2"/>
  <c r="R15" i="2"/>
  <c r="Q16" i="2"/>
  <c r="T16" i="2"/>
  <c r="R19" i="2"/>
  <c r="P21" i="2"/>
  <c r="S22" i="2"/>
  <c r="N23" i="2"/>
  <c r="Q24" i="2"/>
  <c r="E26" i="2"/>
  <c r="F26" i="2" s="1"/>
  <c r="P26" i="2" s="1"/>
  <c r="S28" i="2"/>
  <c r="S29" i="2"/>
  <c r="T32" i="2"/>
  <c r="Q32" i="2"/>
  <c r="N32" i="2"/>
  <c r="S32" i="2"/>
  <c r="P33" i="2"/>
  <c r="T33" i="2"/>
  <c r="P35" i="2"/>
  <c r="R37" i="2"/>
  <c r="S39" i="2"/>
  <c r="E41" i="2"/>
  <c r="F41" i="2" s="1"/>
  <c r="T63" i="2"/>
  <c r="Q63" i="2"/>
  <c r="P63" i="2"/>
  <c r="O63" i="2"/>
  <c r="N63" i="2"/>
  <c r="S63" i="2"/>
  <c r="R63" i="2"/>
  <c r="P73" i="2"/>
  <c r="O73" i="2"/>
  <c r="N73" i="2"/>
  <c r="S73" i="2"/>
  <c r="T73" i="2"/>
  <c r="R73" i="2"/>
  <c r="Q73" i="2"/>
  <c r="N80" i="2"/>
  <c r="P80" i="2"/>
  <c r="O80" i="2"/>
  <c r="N88" i="2"/>
  <c r="O88" i="2"/>
  <c r="R23" i="2"/>
  <c r="P9" i="2"/>
  <c r="S10" i="2"/>
  <c r="N3" i="2"/>
  <c r="Q4" i="2"/>
  <c r="T4" i="2"/>
  <c r="N8" i="2"/>
  <c r="Q9" i="2"/>
  <c r="T9" i="2"/>
  <c r="N20" i="2"/>
  <c r="Q21" i="2"/>
  <c r="T21" i="2"/>
  <c r="O23" i="2"/>
  <c r="S30" i="2"/>
  <c r="P30" i="2"/>
  <c r="N31" i="2"/>
  <c r="S31" i="2"/>
  <c r="P31" i="2"/>
  <c r="O34" i="2"/>
  <c r="R35" i="2"/>
  <c r="P38" i="2"/>
  <c r="T38" i="2"/>
  <c r="O40" i="2"/>
  <c r="O44" i="2"/>
  <c r="T48" i="2"/>
  <c r="Q48" i="2"/>
  <c r="P48" i="2"/>
  <c r="N48" i="2"/>
  <c r="S48" i="2"/>
  <c r="T53" i="2"/>
  <c r="Q53" i="2"/>
  <c r="P53" i="2"/>
  <c r="N53" i="2"/>
  <c r="S53" i="2"/>
  <c r="P54" i="2"/>
  <c r="S56" i="2"/>
  <c r="P100" i="2"/>
  <c r="O20" i="2"/>
  <c r="P23" i="2"/>
  <c r="P34" i="2"/>
  <c r="S35" i="2"/>
  <c r="N43" i="2"/>
  <c r="S43" i="2"/>
  <c r="T43" i="2"/>
  <c r="Q43" i="2"/>
  <c r="P43" i="2"/>
  <c r="R44" i="2"/>
  <c r="S46" i="2"/>
  <c r="S51" i="2"/>
  <c r="T51" i="2"/>
  <c r="Q51" i="2"/>
  <c r="O51" i="2"/>
  <c r="N51" i="2"/>
  <c r="P52" i="2"/>
  <c r="R54" i="2"/>
  <c r="T67" i="2"/>
  <c r="N67" i="2"/>
  <c r="O28" i="2"/>
  <c r="R29" i="2"/>
  <c r="Q36" i="2"/>
  <c r="T36" i="2"/>
  <c r="O38" i="2"/>
  <c r="R39" i="2"/>
  <c r="Q52" i="2"/>
  <c r="T52" i="2"/>
  <c r="Q55" i="2"/>
  <c r="T55" i="2"/>
  <c r="N57" i="2"/>
  <c r="T57" i="2"/>
  <c r="R66" i="2"/>
  <c r="Q68" i="2"/>
  <c r="P69" i="2"/>
  <c r="T72" i="2"/>
  <c r="S79" i="2"/>
  <c r="S87" i="2"/>
  <c r="R36" i="2"/>
  <c r="N40" i="2"/>
  <c r="N42" i="2"/>
  <c r="N46" i="2"/>
  <c r="R52" i="2"/>
  <c r="V52" i="2"/>
  <c r="R55" i="2"/>
  <c r="O57" i="2"/>
  <c r="O58" i="2"/>
  <c r="P60" i="2"/>
  <c r="N62" i="2"/>
  <c r="S62" i="2"/>
  <c r="R65" i="2"/>
  <c r="Q66" i="2"/>
  <c r="O66" i="2"/>
  <c r="O69" i="2"/>
  <c r="N69" i="2"/>
  <c r="S74" i="2"/>
  <c r="O75" i="2"/>
  <c r="Q75" i="2"/>
  <c r="T81" i="2"/>
  <c r="Q81" i="2"/>
  <c r="P81" i="2"/>
  <c r="O81" i="2"/>
  <c r="N81" i="2"/>
  <c r="S81" i="2"/>
  <c r="S82" i="2"/>
  <c r="O83" i="2"/>
  <c r="Q83" i="2"/>
  <c r="P93" i="2"/>
  <c r="S100" i="2"/>
  <c r="R101" i="2"/>
  <c r="P90" i="2"/>
  <c r="O90" i="2"/>
  <c r="T103" i="2"/>
  <c r="Q103" i="2"/>
  <c r="P103" i="2"/>
  <c r="O103" i="2"/>
  <c r="N103" i="2"/>
  <c r="S103" i="2"/>
  <c r="R28" i="2"/>
  <c r="O37" i="2"/>
  <c r="R38" i="2"/>
  <c r="P40" i="2"/>
  <c r="P42" i="2"/>
  <c r="P46" i="2"/>
  <c r="O56" i="2"/>
  <c r="T62" i="2"/>
  <c r="O65" i="2"/>
  <c r="N65" i="2"/>
  <c r="T71" i="2"/>
  <c r="Q71" i="2"/>
  <c r="P71" i="2"/>
  <c r="O71" i="2"/>
  <c r="N71" i="2"/>
  <c r="Q72" i="2"/>
  <c r="P72" i="2"/>
  <c r="R76" i="2"/>
  <c r="R84" i="2"/>
  <c r="N90" i="2"/>
  <c r="S92" i="2"/>
  <c r="R57" i="2"/>
  <c r="P61" i="2"/>
  <c r="S64" i="2"/>
  <c r="P68" i="2"/>
  <c r="O68" i="2"/>
  <c r="N68" i="2"/>
  <c r="S68" i="2"/>
  <c r="O74" i="2"/>
  <c r="N74" i="2"/>
  <c r="S77" i="2"/>
  <c r="O82" i="2"/>
  <c r="N82" i="2"/>
  <c r="R40" i="2"/>
  <c r="R42" i="2"/>
  <c r="R46" i="2"/>
  <c r="S57" i="2"/>
  <c r="S59" i="2"/>
  <c r="O60" i="2"/>
  <c r="N60" i="2"/>
  <c r="S101" i="2"/>
  <c r="P29" i="2"/>
  <c r="O36" i="2"/>
  <c r="P39" i="2"/>
  <c r="P41" i="2"/>
  <c r="O52" i="2"/>
  <c r="O55" i="2"/>
  <c r="R56" i="2"/>
  <c r="T60" i="2"/>
  <c r="P62" i="2"/>
  <c r="T64" i="2"/>
  <c r="Q64" i="2"/>
  <c r="S69" i="2"/>
  <c r="P75" i="2"/>
  <c r="P77" i="2"/>
  <c r="O77" i="2"/>
  <c r="P83" i="2"/>
  <c r="P85" i="2"/>
  <c r="O85" i="2"/>
  <c r="Q91" i="2"/>
  <c r="S93" i="2"/>
  <c r="R94" i="2"/>
  <c r="R103" i="2"/>
  <c r="T75" i="2"/>
  <c r="R78" i="2"/>
  <c r="R86" i="2"/>
  <c r="P88" i="2"/>
  <c r="R91" i="2"/>
  <c r="Q93" i="2"/>
  <c r="T93" i="2"/>
  <c r="E95" i="2"/>
  <c r="F95" i="2" s="1"/>
  <c r="P95" i="2" s="1"/>
  <c r="T95" i="2"/>
  <c r="P97" i="2"/>
  <c r="Q100" i="2"/>
  <c r="T100" i="2"/>
  <c r="E102" i="2"/>
  <c r="F102" i="2" s="1"/>
  <c r="P102" i="2" s="1"/>
  <c r="R70" i="2"/>
  <c r="R75" i="2"/>
  <c r="S78" i="2"/>
  <c r="Q80" i="2"/>
  <c r="T80" i="2"/>
  <c r="R83" i="2"/>
  <c r="S86" i="2"/>
  <c r="Q88" i="2"/>
  <c r="T88" i="2"/>
  <c r="M89" i="2"/>
  <c r="S91" i="2"/>
  <c r="R93" i="2"/>
  <c r="N96" i="2"/>
  <c r="Q97" i="2"/>
  <c r="T97" i="2"/>
  <c r="O99" i="2"/>
  <c r="R100" i="2"/>
  <c r="T102" i="2"/>
  <c r="R67" i="2"/>
  <c r="S70" i="2"/>
  <c r="R72" i="2"/>
  <c r="P74" i="2"/>
  <c r="S75" i="2"/>
  <c r="N76" i="2"/>
  <c r="Q77" i="2"/>
  <c r="T77" i="2"/>
  <c r="O79" i="2"/>
  <c r="R80" i="2"/>
  <c r="P82" i="2"/>
  <c r="S83" i="2"/>
  <c r="N84" i="2"/>
  <c r="Q85" i="2"/>
  <c r="T85" i="2"/>
  <c r="O87" i="2"/>
  <c r="R88" i="2"/>
  <c r="Q90" i="2"/>
  <c r="T90" i="2"/>
  <c r="P92" i="2"/>
  <c r="N94" i="2"/>
  <c r="R97" i="2"/>
  <c r="P99" i="2"/>
  <c r="R102" i="2"/>
  <c r="P58" i="2"/>
  <c r="R59" i="2"/>
  <c r="Q61" i="2"/>
  <c r="T61" i="2"/>
  <c r="R64" i="2"/>
  <c r="P66" i="2"/>
  <c r="S67" i="2"/>
  <c r="Q69" i="2"/>
  <c r="T69" i="2"/>
  <c r="S72" i="2"/>
  <c r="Q74" i="2"/>
  <c r="T74" i="2"/>
  <c r="O76" i="2"/>
  <c r="R77" i="2"/>
  <c r="P79" i="2"/>
  <c r="S80" i="2"/>
  <c r="Q82" i="2"/>
  <c r="T82" i="2"/>
  <c r="O84" i="2"/>
  <c r="R85" i="2"/>
  <c r="P87" i="2"/>
  <c r="S88" i="2"/>
  <c r="R90" i="2"/>
  <c r="Q92" i="2"/>
  <c r="T92" i="2"/>
  <c r="O94" i="2"/>
  <c r="E96" i="2"/>
  <c r="F96" i="2" s="1"/>
  <c r="S97" i="2"/>
  <c r="Q99" i="2"/>
  <c r="T99" i="2"/>
  <c r="O101" i="2"/>
  <c r="Q58" i="2"/>
  <c r="T58" i="2"/>
  <c r="R61" i="2"/>
  <c r="T66" i="2"/>
  <c r="R69" i="2"/>
  <c r="R74" i="2"/>
  <c r="P76" i="2"/>
  <c r="N78" i="2"/>
  <c r="Q79" i="2"/>
  <c r="T79" i="2"/>
  <c r="R82" i="2"/>
  <c r="P84" i="2"/>
  <c r="S85" i="2"/>
  <c r="N86" i="2"/>
  <c r="Q87" i="2"/>
  <c r="T87" i="2"/>
  <c r="E89" i="2"/>
  <c r="F89" i="2" s="1"/>
  <c r="Q89" i="2" s="1"/>
  <c r="S90" i="2"/>
  <c r="N91" i="2"/>
  <c r="R92" i="2"/>
  <c r="P94" i="2"/>
  <c r="T96" i="2"/>
  <c r="R99" i="2"/>
  <c r="P101" i="2"/>
  <c r="R58" i="2"/>
  <c r="N70" i="2"/>
  <c r="M72" i="2"/>
  <c r="N75" i="2"/>
  <c r="Q76" i="2"/>
  <c r="T76" i="2"/>
  <c r="O78" i="2"/>
  <c r="N83" i="2"/>
  <c r="Q84" i="2"/>
  <c r="T84" i="2"/>
  <c r="O86" i="2"/>
  <c r="T89" i="2"/>
  <c r="O91" i="2"/>
  <c r="N93" i="2"/>
  <c r="Q94" i="2"/>
  <c r="T94" i="2"/>
  <c r="N100" i="2"/>
  <c r="Q101" i="2"/>
  <c r="T101" i="2"/>
  <c r="O100" i="2"/>
  <c r="P89" i="2" l="1"/>
  <c r="Q95" i="2"/>
  <c r="P49" i="2"/>
  <c r="Q41" i="2"/>
  <c r="R89" i="2"/>
  <c r="Q102" i="2"/>
  <c r="R96" i="2"/>
  <c r="O11" i="2"/>
  <c r="P7" i="2"/>
  <c r="P96" i="2"/>
  <c r="S96" i="2"/>
  <c r="R95" i="2"/>
  <c r="S24" i="2"/>
  <c r="R24" i="2"/>
  <c r="O96" i="2"/>
  <c r="Q26" i="2"/>
  <c r="Q7" i="2"/>
  <c r="S7" i="2"/>
  <c r="S26" i="2"/>
  <c r="R26" i="2"/>
  <c r="O89" i="2"/>
  <c r="S102" i="2"/>
  <c r="O102" i="2"/>
  <c r="S89" i="2"/>
  <c r="Q96" i="2"/>
  <c r="S16" i="2"/>
  <c r="R16" i="2"/>
  <c r="R41" i="2"/>
  <c r="S33" i="2"/>
  <c r="R33" i="2"/>
  <c r="S49" i="2"/>
  <c r="R49" i="2"/>
  <c r="S41" i="2"/>
  <c r="S95" i="2"/>
  <c r="P120" i="1" l="1"/>
  <c r="P121" i="1" s="1"/>
  <c r="P119" i="1"/>
  <c r="X114" i="1"/>
  <c r="W114" i="1"/>
  <c r="V114" i="1"/>
  <c r="U114" i="1"/>
  <c r="T114" i="1"/>
  <c r="S114" i="1"/>
  <c r="R114" i="1"/>
  <c r="Q114" i="1"/>
  <c r="P114" i="1"/>
  <c r="X113" i="1"/>
  <c r="W113" i="1"/>
  <c r="V113" i="1"/>
  <c r="U113" i="1"/>
  <c r="T113" i="1"/>
  <c r="S113" i="1"/>
  <c r="R113" i="1"/>
  <c r="Q113" i="1"/>
  <c r="P113" i="1"/>
  <c r="X112" i="1"/>
  <c r="W112" i="1"/>
  <c r="V112" i="1"/>
  <c r="U112" i="1"/>
  <c r="T112" i="1"/>
  <c r="S112" i="1"/>
  <c r="R112" i="1"/>
  <c r="Q112" i="1"/>
  <c r="P112" i="1"/>
  <c r="X111" i="1"/>
  <c r="W111" i="1"/>
  <c r="V111" i="1"/>
  <c r="U111" i="1"/>
  <c r="T111" i="1"/>
  <c r="S111" i="1"/>
  <c r="R111" i="1"/>
  <c r="Q111" i="1"/>
  <c r="P111" i="1"/>
  <c r="X109" i="1"/>
  <c r="X110" i="1" s="1"/>
  <c r="W109" i="1"/>
  <c r="W110" i="1" s="1"/>
  <c r="V109" i="1"/>
  <c r="V110" i="1" s="1"/>
  <c r="U109" i="1"/>
  <c r="U110" i="1" s="1"/>
  <c r="T109" i="1"/>
  <c r="T110" i="1" s="1"/>
  <c r="S109" i="1"/>
  <c r="S110" i="1" s="1"/>
  <c r="R109" i="1"/>
  <c r="R110" i="1" s="1"/>
  <c r="Q109" i="1"/>
  <c r="Q110" i="1" s="1"/>
  <c r="P109" i="1"/>
  <c r="P110" i="1" s="1"/>
  <c r="Z104" i="1"/>
  <c r="D76" i="1" s="1"/>
  <c r="AA104" i="1"/>
  <c r="E76" i="1" s="1"/>
  <c r="Y104" i="1"/>
  <c r="O104" i="1"/>
  <c r="Z103" i="1"/>
  <c r="D69" i="1" s="1"/>
  <c r="Y103" i="1"/>
  <c r="C69" i="1" s="1"/>
  <c r="O103" i="1"/>
  <c r="Z102" i="1"/>
  <c r="Y102" i="1"/>
  <c r="C55" i="1" s="1"/>
  <c r="O102" i="1"/>
  <c r="AA101" i="1"/>
  <c r="E14" i="1" s="1"/>
  <c r="Z101" i="1"/>
  <c r="Y101" i="1"/>
  <c r="O101" i="1"/>
  <c r="Z100" i="1"/>
  <c r="H57" i="1" s="1"/>
  <c r="Y100" i="1"/>
  <c r="O100" i="1"/>
  <c r="Z99" i="1"/>
  <c r="Y99" i="1"/>
  <c r="C6" i="1" s="1"/>
  <c r="O99" i="1"/>
  <c r="Z98" i="1"/>
  <c r="H51" i="1" s="1"/>
  <c r="Y98" i="1"/>
  <c r="O98" i="1"/>
  <c r="Z97" i="1"/>
  <c r="Y97" i="1"/>
  <c r="O97" i="1"/>
  <c r="Z96" i="1"/>
  <c r="H52" i="1" s="1"/>
  <c r="Y96" i="1"/>
  <c r="G52" i="1" s="1"/>
  <c r="O96" i="1"/>
  <c r="AA95" i="1"/>
  <c r="I12" i="1" s="1"/>
  <c r="Z95" i="1"/>
  <c r="H12" i="1" s="1"/>
  <c r="Y95" i="1"/>
  <c r="O95" i="1"/>
  <c r="Z94" i="1"/>
  <c r="D41" i="1" s="1"/>
  <c r="Y94" i="1"/>
  <c r="C41" i="1" s="1"/>
  <c r="O94" i="1"/>
  <c r="Z93" i="1"/>
  <c r="H72" i="1" s="1"/>
  <c r="Y93" i="1"/>
  <c r="G72" i="1" s="1"/>
  <c r="O93" i="1"/>
  <c r="Z92" i="1"/>
  <c r="D11" i="1" s="1"/>
  <c r="AA92" i="1"/>
  <c r="Y92" i="1"/>
  <c r="O92" i="1"/>
  <c r="Z91" i="1"/>
  <c r="H26" i="1" s="1"/>
  <c r="Y91" i="1"/>
  <c r="G26" i="1" s="1"/>
  <c r="O91" i="1"/>
  <c r="Z90" i="1"/>
  <c r="D8" i="1" s="1"/>
  <c r="Y90" i="1"/>
  <c r="C8" i="1" s="1"/>
  <c r="O90" i="1"/>
  <c r="AA89" i="1"/>
  <c r="I43" i="1" s="1"/>
  <c r="Z89" i="1"/>
  <c r="H43" i="1" s="1"/>
  <c r="Y89" i="1"/>
  <c r="O89" i="1"/>
  <c r="Z88" i="1"/>
  <c r="D27" i="1" s="1"/>
  <c r="Y88" i="1"/>
  <c r="C27" i="1" s="1"/>
  <c r="O88" i="1"/>
  <c r="AA87" i="1"/>
  <c r="I45" i="1" s="1"/>
  <c r="Z87" i="1"/>
  <c r="H45" i="1" s="1"/>
  <c r="Y87" i="1"/>
  <c r="G45" i="1" s="1"/>
  <c r="O87" i="1"/>
  <c r="AA86" i="1"/>
  <c r="I61" i="1" s="1"/>
  <c r="Z86" i="1"/>
  <c r="H61" i="1" s="1"/>
  <c r="Y86" i="1"/>
  <c r="G61" i="1" s="1"/>
  <c r="O86" i="1"/>
  <c r="Z85" i="1"/>
  <c r="Y85" i="1"/>
  <c r="O85" i="1"/>
  <c r="Z84" i="1"/>
  <c r="H14" i="1" s="1"/>
  <c r="AA84" i="1"/>
  <c r="I14" i="1" s="1"/>
  <c r="Y84" i="1"/>
  <c r="G14" i="1" s="1"/>
  <c r="O84" i="1"/>
  <c r="Z83" i="1"/>
  <c r="D24" i="1" s="1"/>
  <c r="Y83" i="1"/>
  <c r="O83" i="1"/>
  <c r="AA82" i="1"/>
  <c r="I9" i="1" s="1"/>
  <c r="Z82" i="1"/>
  <c r="Y82" i="1"/>
  <c r="G9" i="1" s="1"/>
  <c r="O82" i="1"/>
  <c r="Z81" i="1"/>
  <c r="H21" i="1" s="1"/>
  <c r="Y81" i="1"/>
  <c r="O81" i="1"/>
  <c r="Z80" i="1"/>
  <c r="H44" i="1" s="1"/>
  <c r="AA80" i="1"/>
  <c r="I44" i="1" s="1"/>
  <c r="Y80" i="1"/>
  <c r="O80" i="1"/>
  <c r="Z79" i="1"/>
  <c r="H5" i="1" s="1"/>
  <c r="Y79" i="1"/>
  <c r="G5" i="1" s="1"/>
  <c r="O79" i="1"/>
  <c r="Z78" i="1"/>
  <c r="H36" i="1" s="1"/>
  <c r="Y78" i="1"/>
  <c r="G36" i="1" s="1"/>
  <c r="O78" i="1"/>
  <c r="Z77" i="1"/>
  <c r="H6" i="1" s="1"/>
  <c r="Y77" i="1"/>
  <c r="G6" i="1" s="1"/>
  <c r="O77" i="1"/>
  <c r="Z76" i="1"/>
  <c r="H8" i="1" s="1"/>
  <c r="Y76" i="1"/>
  <c r="O76" i="1"/>
  <c r="G76" i="1"/>
  <c r="C76" i="1"/>
  <c r="Z75" i="1"/>
  <c r="D7" i="1" s="1"/>
  <c r="Y75" i="1"/>
  <c r="C7" i="1" s="1"/>
  <c r="O75" i="1"/>
  <c r="AA74" i="1"/>
  <c r="I76" i="1" s="1"/>
  <c r="Z74" i="1"/>
  <c r="H76" i="1" s="1"/>
  <c r="Y74" i="1"/>
  <c r="O74" i="1"/>
  <c r="Z73" i="1"/>
  <c r="D71" i="1" s="1"/>
  <c r="Y73" i="1"/>
  <c r="C71" i="1" s="1"/>
  <c r="O73" i="1"/>
  <c r="AA72" i="1"/>
  <c r="I41" i="1" s="1"/>
  <c r="Z72" i="1"/>
  <c r="H41" i="1" s="1"/>
  <c r="Y72" i="1"/>
  <c r="G41" i="1" s="1"/>
  <c r="O72" i="1"/>
  <c r="Z71" i="1"/>
  <c r="Y71" i="1"/>
  <c r="C53" i="1" s="1"/>
  <c r="O71" i="1"/>
  <c r="AA70" i="1"/>
  <c r="E12" i="1" s="1"/>
  <c r="Z70" i="1"/>
  <c r="D12" i="1" s="1"/>
  <c r="Y70" i="1"/>
  <c r="O70" i="1"/>
  <c r="Z69" i="1"/>
  <c r="D67" i="1" s="1"/>
  <c r="Y69" i="1"/>
  <c r="C67" i="1" s="1"/>
  <c r="O69" i="1"/>
  <c r="AA68" i="1"/>
  <c r="I11" i="1" s="1"/>
  <c r="Z68" i="1"/>
  <c r="H11" i="1" s="1"/>
  <c r="Y68" i="1"/>
  <c r="G11" i="1" s="1"/>
  <c r="O68" i="1"/>
  <c r="Z67" i="1"/>
  <c r="H59" i="1" s="1"/>
  <c r="AA67" i="1"/>
  <c r="I59" i="1" s="1"/>
  <c r="Y67" i="1"/>
  <c r="G59" i="1" s="1"/>
  <c r="O67" i="1"/>
  <c r="Z66" i="1"/>
  <c r="Y66" i="1"/>
  <c r="O66" i="1"/>
  <c r="Z65" i="1"/>
  <c r="H71" i="1" s="1"/>
  <c r="Y65" i="1"/>
  <c r="G71" i="1" s="1"/>
  <c r="O65" i="1"/>
  <c r="Z64" i="1"/>
  <c r="D59" i="1" s="1"/>
  <c r="AA64" i="1"/>
  <c r="E59" i="1" s="1"/>
  <c r="Y64" i="1"/>
  <c r="C59" i="1" s="1"/>
  <c r="O64" i="1"/>
  <c r="Z63" i="1"/>
  <c r="H42" i="1" s="1"/>
  <c r="AA63" i="1"/>
  <c r="I42" i="1" s="1"/>
  <c r="Y63" i="1"/>
  <c r="G42" i="1" s="1"/>
  <c r="O63" i="1"/>
  <c r="Z62" i="1"/>
  <c r="Y62" i="1"/>
  <c r="C73" i="1" s="1"/>
  <c r="O62" i="1"/>
  <c r="Z61" i="1"/>
  <c r="D22" i="1" s="1"/>
  <c r="Y61" i="1"/>
  <c r="O61" i="1"/>
  <c r="Z60" i="1"/>
  <c r="H53" i="1" s="1"/>
  <c r="Y60" i="1"/>
  <c r="G53" i="1" s="1"/>
  <c r="O60" i="1"/>
  <c r="Z59" i="1"/>
  <c r="H74" i="1" s="1"/>
  <c r="AA59" i="1"/>
  <c r="I74" i="1" s="1"/>
  <c r="Y59" i="1"/>
  <c r="G74" i="1" s="1"/>
  <c r="O59" i="1"/>
  <c r="Z58" i="1"/>
  <c r="D72" i="1" s="1"/>
  <c r="Y58" i="1"/>
  <c r="O58" i="1"/>
  <c r="Z57" i="1"/>
  <c r="H30" i="1" s="1"/>
  <c r="AA57" i="1"/>
  <c r="I30" i="1" s="1"/>
  <c r="Y57" i="1"/>
  <c r="O57" i="1"/>
  <c r="G57" i="1"/>
  <c r="Z56" i="1"/>
  <c r="D68" i="1" s="1"/>
  <c r="Y56" i="1"/>
  <c r="C68" i="1" s="1"/>
  <c r="O56" i="1"/>
  <c r="Z55" i="1"/>
  <c r="D45" i="1" s="1"/>
  <c r="AA55" i="1"/>
  <c r="E45" i="1" s="1"/>
  <c r="Y55" i="1"/>
  <c r="C45" i="1" s="1"/>
  <c r="O55" i="1"/>
  <c r="D55" i="1"/>
  <c r="Z54" i="1"/>
  <c r="D75" i="1" s="1"/>
  <c r="Y54" i="1"/>
  <c r="C75" i="1" s="1"/>
  <c r="O54" i="1"/>
  <c r="Z53" i="1"/>
  <c r="H13" i="1" s="1"/>
  <c r="AA53" i="1"/>
  <c r="I13" i="1" s="1"/>
  <c r="Y53" i="1"/>
  <c r="G13" i="1" s="1"/>
  <c r="O53" i="1"/>
  <c r="D53" i="1"/>
  <c r="Z52" i="1"/>
  <c r="D56" i="1" s="1"/>
  <c r="Y52" i="1"/>
  <c r="O52" i="1"/>
  <c r="D52" i="1"/>
  <c r="C52" i="1"/>
  <c r="Z51" i="1"/>
  <c r="H58" i="1" s="1"/>
  <c r="AA51" i="1"/>
  <c r="I58" i="1" s="1"/>
  <c r="Y51" i="1"/>
  <c r="G58" i="1" s="1"/>
  <c r="O51" i="1"/>
  <c r="Z50" i="1"/>
  <c r="H55" i="1" s="1"/>
  <c r="Y50" i="1"/>
  <c r="O50" i="1"/>
  <c r="Z49" i="1"/>
  <c r="D57" i="1" s="1"/>
  <c r="AA49" i="1"/>
  <c r="E57" i="1" s="1"/>
  <c r="Y49" i="1"/>
  <c r="C57" i="1" s="1"/>
  <c r="O49" i="1"/>
  <c r="Z48" i="1"/>
  <c r="Y48" i="1"/>
  <c r="O48" i="1"/>
  <c r="Z47" i="1"/>
  <c r="D25" i="1" s="1"/>
  <c r="Y47" i="1"/>
  <c r="C25" i="1" s="1"/>
  <c r="O47" i="1"/>
  <c r="AA46" i="1"/>
  <c r="I10" i="1" s="1"/>
  <c r="Z46" i="1"/>
  <c r="H10" i="1" s="1"/>
  <c r="Y46" i="1"/>
  <c r="G10" i="1" s="1"/>
  <c r="O46" i="1"/>
  <c r="Z45" i="1"/>
  <c r="Y45" i="1"/>
  <c r="G54" i="1" s="1"/>
  <c r="O45" i="1"/>
  <c r="AA44" i="1"/>
  <c r="I73" i="1" s="1"/>
  <c r="Z44" i="1"/>
  <c r="H73" i="1" s="1"/>
  <c r="Y44" i="1"/>
  <c r="G73" i="1" s="1"/>
  <c r="O44" i="1"/>
  <c r="G44" i="1"/>
  <c r="Z43" i="1"/>
  <c r="Y43" i="1"/>
  <c r="C74" i="1" s="1"/>
  <c r="O43" i="1"/>
  <c r="G43" i="1"/>
  <c r="Z42" i="1"/>
  <c r="Y42" i="1"/>
  <c r="O42" i="1"/>
  <c r="Z41" i="1"/>
  <c r="D13" i="1" s="1"/>
  <c r="AA41" i="1"/>
  <c r="E13" i="1" s="1"/>
  <c r="Y41" i="1"/>
  <c r="C13" i="1" s="1"/>
  <c r="O41" i="1"/>
  <c r="AA40" i="1"/>
  <c r="I60" i="1" s="1"/>
  <c r="Z40" i="1"/>
  <c r="H60" i="1" s="1"/>
  <c r="Y40" i="1"/>
  <c r="G60" i="1" s="1"/>
  <c r="O40" i="1"/>
  <c r="Z39" i="1"/>
  <c r="Y39" i="1"/>
  <c r="G67" i="1" s="1"/>
  <c r="O39" i="1"/>
  <c r="Z38" i="1"/>
  <c r="D23" i="1" s="1"/>
  <c r="Y38" i="1"/>
  <c r="C23" i="1" s="1"/>
  <c r="O38" i="1"/>
  <c r="Z37" i="1"/>
  <c r="Y37" i="1"/>
  <c r="C38" i="1" s="1"/>
  <c r="O37" i="1"/>
  <c r="Z36" i="1"/>
  <c r="D43" i="1" s="1"/>
  <c r="Y36" i="1"/>
  <c r="C43" i="1" s="1"/>
  <c r="O36" i="1"/>
  <c r="D36" i="1"/>
  <c r="Z35" i="1"/>
  <c r="D58" i="1" s="1"/>
  <c r="AA35" i="1"/>
  <c r="E58" i="1" s="1"/>
  <c r="Y35" i="1"/>
  <c r="C58" i="1" s="1"/>
  <c r="O35" i="1"/>
  <c r="Z34" i="1"/>
  <c r="H25" i="1" s="1"/>
  <c r="Y34" i="1"/>
  <c r="G25" i="1" s="1"/>
  <c r="O34" i="1"/>
  <c r="Z33" i="1"/>
  <c r="H68" i="1" s="1"/>
  <c r="Y33" i="1"/>
  <c r="O33" i="1"/>
  <c r="Z32" i="1"/>
  <c r="Y32" i="1"/>
  <c r="G69" i="1" s="1"/>
  <c r="O32" i="1"/>
  <c r="Z31" i="1"/>
  <c r="D29" i="1" s="1"/>
  <c r="AA31" i="1"/>
  <c r="E29" i="1" s="1"/>
  <c r="Y31" i="1"/>
  <c r="C29" i="1" s="1"/>
  <c r="O31" i="1"/>
  <c r="Z30" i="1"/>
  <c r="D5" i="1" s="1"/>
  <c r="Y30" i="1"/>
  <c r="C5" i="1" s="1"/>
  <c r="O30" i="1"/>
  <c r="G30" i="1"/>
  <c r="Z29" i="1"/>
  <c r="D37" i="1" s="1"/>
  <c r="Y29" i="1"/>
  <c r="C37" i="1" s="1"/>
  <c r="O29" i="1"/>
  <c r="Z28" i="1"/>
  <c r="Y28" i="1"/>
  <c r="C39" i="1" s="1"/>
  <c r="O28" i="1"/>
  <c r="AA27" i="1"/>
  <c r="I75" i="1" s="1"/>
  <c r="Z27" i="1"/>
  <c r="H75" i="1" s="1"/>
  <c r="Y27" i="1"/>
  <c r="G75" i="1" s="1"/>
  <c r="O27" i="1"/>
  <c r="Z26" i="1"/>
  <c r="D28" i="1" s="1"/>
  <c r="AA26" i="1"/>
  <c r="E28" i="1" s="1"/>
  <c r="Y26" i="1"/>
  <c r="C28" i="1" s="1"/>
  <c r="O26" i="1"/>
  <c r="Z25" i="1"/>
  <c r="H40" i="1" s="1"/>
  <c r="Y25" i="1"/>
  <c r="G40" i="1" s="1"/>
  <c r="O25" i="1"/>
  <c r="Z24" i="1"/>
  <c r="Y24" i="1"/>
  <c r="G38" i="1" s="1"/>
  <c r="O24" i="1"/>
  <c r="G24" i="1"/>
  <c r="C24" i="1"/>
  <c r="Z23" i="1"/>
  <c r="D21" i="1" s="1"/>
  <c r="Y23" i="1"/>
  <c r="C21" i="1" s="1"/>
  <c r="O23" i="1"/>
  <c r="Z22" i="1"/>
  <c r="Y22" i="1"/>
  <c r="C9" i="1" s="1"/>
  <c r="O22" i="1"/>
  <c r="H22" i="1"/>
  <c r="C22" i="1"/>
  <c r="Z21" i="1"/>
  <c r="H7" i="1" s="1"/>
  <c r="Y21" i="1"/>
  <c r="G7" i="1" s="1"/>
  <c r="O21" i="1"/>
  <c r="G21" i="1"/>
  <c r="Z20" i="1"/>
  <c r="Y20" i="1"/>
  <c r="G23" i="1" s="1"/>
  <c r="O20" i="1"/>
  <c r="Z19" i="1"/>
  <c r="Y19" i="1"/>
  <c r="G37" i="1" s="1"/>
  <c r="O19" i="1"/>
  <c r="AA18" i="1"/>
  <c r="E44" i="1" s="1"/>
  <c r="Z18" i="1"/>
  <c r="D44" i="1" s="1"/>
  <c r="Y18" i="1"/>
  <c r="C44" i="1" s="1"/>
  <c r="O18" i="1"/>
  <c r="Z16" i="1"/>
  <c r="D42" i="1" s="1"/>
  <c r="Y16" i="1"/>
  <c r="O16" i="1"/>
  <c r="Z15" i="1"/>
  <c r="D40" i="1" s="1"/>
  <c r="Y15" i="1"/>
  <c r="O15" i="1"/>
  <c r="Z14" i="1"/>
  <c r="D26" i="1" s="1"/>
  <c r="Y14" i="1"/>
  <c r="C26" i="1" s="1"/>
  <c r="O14" i="1"/>
  <c r="Z13" i="1"/>
  <c r="D70" i="1" s="1"/>
  <c r="Y13" i="1"/>
  <c r="C70" i="1" s="1"/>
  <c r="O13" i="1"/>
  <c r="D14" i="1"/>
  <c r="C14" i="1"/>
  <c r="Z12" i="1"/>
  <c r="Y12" i="1"/>
  <c r="G39" i="1" s="1"/>
  <c r="O12" i="1"/>
  <c r="AA11" i="1"/>
  <c r="I29" i="1" s="1"/>
  <c r="Z11" i="1"/>
  <c r="H29" i="1" s="1"/>
  <c r="Y11" i="1"/>
  <c r="G29" i="1" s="1"/>
  <c r="O11" i="1"/>
  <c r="G12" i="1"/>
  <c r="C12" i="1"/>
  <c r="Z17" i="1"/>
  <c r="H15" i="1" s="1"/>
  <c r="AA17" i="1"/>
  <c r="I15" i="1" s="1"/>
  <c r="Y17" i="1"/>
  <c r="G15" i="1" s="1"/>
  <c r="E11" i="1"/>
  <c r="C11" i="1"/>
  <c r="AA10" i="1"/>
  <c r="E60" i="1" s="1"/>
  <c r="Z10" i="1"/>
  <c r="D60" i="1" s="1"/>
  <c r="Y10" i="1"/>
  <c r="C60" i="1" s="1"/>
  <c r="O10" i="1"/>
  <c r="C10" i="1"/>
  <c r="Z9" i="1"/>
  <c r="Y9" i="1"/>
  <c r="G56" i="1" s="1"/>
  <c r="O9" i="1"/>
  <c r="H9" i="1"/>
  <c r="Z8" i="1"/>
  <c r="D54" i="1" s="1"/>
  <c r="Y8" i="1"/>
  <c r="C54" i="1" s="1"/>
  <c r="O8" i="1"/>
  <c r="G8" i="1"/>
  <c r="Z7" i="1"/>
  <c r="Y7" i="1"/>
  <c r="G27" i="1" s="1"/>
  <c r="O7" i="1"/>
  <c r="Z6" i="1"/>
  <c r="H70" i="1" s="1"/>
  <c r="Y6" i="1"/>
  <c r="G70" i="1" s="1"/>
  <c r="O6" i="1"/>
  <c r="Z5" i="1"/>
  <c r="H28" i="1" s="1"/>
  <c r="AA5" i="1"/>
  <c r="I28" i="1" s="1"/>
  <c r="Y5" i="1"/>
  <c r="G28" i="1" s="1"/>
  <c r="O5" i="1"/>
  <c r="AC109" i="1"/>
  <c r="AB109" i="1"/>
  <c r="Z4" i="1"/>
  <c r="D51" i="1" s="1"/>
  <c r="Y4" i="1"/>
  <c r="C51" i="1" s="1"/>
  <c r="O4" i="1"/>
  <c r="AA99" i="1" l="1"/>
  <c r="E6" i="1" s="1"/>
  <c r="AA19" i="1"/>
  <c r="I37" i="1" s="1"/>
  <c r="AA61" i="1"/>
  <c r="E22" i="1" s="1"/>
  <c r="AA85" i="1"/>
  <c r="I22" i="1" s="1"/>
  <c r="P117" i="1"/>
  <c r="AA52" i="1"/>
  <c r="E56" i="1" s="1"/>
  <c r="AA66" i="1"/>
  <c r="I24" i="1" s="1"/>
  <c r="AA16" i="1"/>
  <c r="E42" i="1" s="1"/>
  <c r="AA58" i="1"/>
  <c r="E72" i="1" s="1"/>
  <c r="G22" i="1"/>
  <c r="P115" i="1"/>
  <c r="AA15" i="1"/>
  <c r="E40" i="1" s="1"/>
  <c r="C72" i="1"/>
  <c r="AA81" i="1"/>
  <c r="I21" i="1" s="1"/>
  <c r="AA100" i="1"/>
  <c r="I57" i="1" s="1"/>
  <c r="P116" i="1"/>
  <c r="AA60" i="1"/>
  <c r="I53" i="1" s="1"/>
  <c r="AA73" i="1"/>
  <c r="E71" i="1" s="1"/>
  <c r="AA75" i="1"/>
  <c r="E7" i="1" s="1"/>
  <c r="P118" i="1"/>
  <c r="AA33" i="1"/>
  <c r="I68" i="1" s="1"/>
  <c r="AA42" i="1"/>
  <c r="E36" i="1" s="1"/>
  <c r="AA97" i="1"/>
  <c r="E52" i="1" s="1"/>
  <c r="AA21" i="1"/>
  <c r="I7" i="1" s="1"/>
  <c r="AA50" i="1"/>
  <c r="I55" i="1" s="1"/>
  <c r="AA56" i="1"/>
  <c r="E68" i="1" s="1"/>
  <c r="AA93" i="1"/>
  <c r="I72" i="1" s="1"/>
  <c r="AA98" i="1"/>
  <c r="I51" i="1" s="1"/>
  <c r="AA71" i="1"/>
  <c r="E53" i="1" s="1"/>
  <c r="AA38" i="1"/>
  <c r="E23" i="1" s="1"/>
  <c r="AA96" i="1"/>
  <c r="I52" i="1" s="1"/>
  <c r="H16" i="1"/>
  <c r="AA20" i="1"/>
  <c r="I23" i="1" s="1"/>
  <c r="H23" i="1"/>
  <c r="D31" i="1"/>
  <c r="AA28" i="1"/>
  <c r="E39" i="1" s="1"/>
  <c r="D39" i="1"/>
  <c r="AA62" i="1"/>
  <c r="E73" i="1" s="1"/>
  <c r="D73" i="1"/>
  <c r="D78" i="1" s="1"/>
  <c r="AA39" i="1"/>
  <c r="I67" i="1" s="1"/>
  <c r="H67" i="1"/>
  <c r="H54" i="1"/>
  <c r="AA45" i="1"/>
  <c r="I54" i="1" s="1"/>
  <c r="AA43" i="1"/>
  <c r="E74" i="1" s="1"/>
  <c r="D74" i="1"/>
  <c r="D62" i="1"/>
  <c r="AA12" i="1"/>
  <c r="I39" i="1" s="1"/>
  <c r="H39" i="1"/>
  <c r="H56" i="1"/>
  <c r="AA9" i="1"/>
  <c r="I56" i="1" s="1"/>
  <c r="AA22" i="1"/>
  <c r="E9" i="1" s="1"/>
  <c r="D9" i="1"/>
  <c r="D38" i="1"/>
  <c r="AA37" i="1"/>
  <c r="E38" i="1" s="1"/>
  <c r="AA69" i="1"/>
  <c r="E67" i="1" s="1"/>
  <c r="AA77" i="1"/>
  <c r="I6" i="1" s="1"/>
  <c r="Z109" i="1"/>
  <c r="AA48" i="1"/>
  <c r="E10" i="1" s="1"/>
  <c r="D10" i="1"/>
  <c r="AA32" i="1"/>
  <c r="I69" i="1" s="1"/>
  <c r="H69" i="1"/>
  <c r="H38" i="1"/>
  <c r="AA24" i="1"/>
  <c r="I38" i="1" s="1"/>
  <c r="AA7" i="1"/>
  <c r="I27" i="1" s="1"/>
  <c r="H27" i="1"/>
  <c r="AA88" i="1"/>
  <c r="E27" i="1" s="1"/>
  <c r="AA78" i="1"/>
  <c r="I36" i="1" s="1"/>
  <c r="AA13" i="1"/>
  <c r="E70" i="1" s="1"/>
  <c r="H24" i="1"/>
  <c r="AA34" i="1"/>
  <c r="I25" i="1" s="1"/>
  <c r="AA47" i="1"/>
  <c r="E25" i="1" s="1"/>
  <c r="G51" i="1"/>
  <c r="G55" i="1"/>
  <c r="D6" i="1"/>
  <c r="AA6" i="1"/>
  <c r="I70" i="1" s="1"/>
  <c r="AA8" i="1"/>
  <c r="E54" i="1" s="1"/>
  <c r="AA14" i="1"/>
  <c r="E26" i="1" s="1"/>
  <c r="AA23" i="1"/>
  <c r="E21" i="1" s="1"/>
  <c r="AA25" i="1"/>
  <c r="I40" i="1" s="1"/>
  <c r="AA29" i="1"/>
  <c r="E37" i="1" s="1"/>
  <c r="C36" i="1"/>
  <c r="H37" i="1"/>
  <c r="C40" i="1"/>
  <c r="C42" i="1"/>
  <c r="C56" i="1"/>
  <c r="AA65" i="1"/>
  <c r="I71" i="1" s="1"/>
  <c r="G68" i="1"/>
  <c r="AA90" i="1"/>
  <c r="E8" i="1" s="1"/>
  <c r="AA94" i="1"/>
  <c r="E41" i="1" s="1"/>
  <c r="AA102" i="1"/>
  <c r="E55" i="1" s="1"/>
  <c r="Y109" i="1"/>
  <c r="AA4" i="1"/>
  <c r="AA30" i="1"/>
  <c r="E5" i="1" s="1"/>
  <c r="AA36" i="1"/>
  <c r="E43" i="1" s="1"/>
  <c r="AA54" i="1"/>
  <c r="E75" i="1" s="1"/>
  <c r="AA76" i="1"/>
  <c r="I8" i="1" s="1"/>
  <c r="AA79" i="1"/>
  <c r="I5" i="1" s="1"/>
  <c r="AA103" i="1"/>
  <c r="E69" i="1" s="1"/>
  <c r="AA91" i="1"/>
  <c r="I26" i="1" s="1"/>
  <c r="AA83" i="1"/>
  <c r="E24" i="1" s="1"/>
  <c r="E46" i="1" l="1"/>
  <c r="E47" i="1" s="1"/>
  <c r="Q117" i="1"/>
  <c r="Q118" i="1"/>
  <c r="D16" i="1"/>
  <c r="Q115" i="1"/>
  <c r="I62" i="1"/>
  <c r="I63" i="1" s="1"/>
  <c r="Q116" i="1"/>
  <c r="H62" i="1"/>
  <c r="I31" i="1"/>
  <c r="I32" i="1" s="1"/>
  <c r="I46" i="1"/>
  <c r="I47" i="1" s="1"/>
  <c r="H46" i="1"/>
  <c r="D46" i="1"/>
  <c r="AA109" i="1"/>
  <c r="E51" i="1"/>
  <c r="E62" i="1" s="1"/>
  <c r="E63" i="1" s="1"/>
  <c r="I16" i="1"/>
  <c r="I17" i="1" s="1"/>
  <c r="E78" i="1"/>
  <c r="E79" i="1" s="1"/>
  <c r="H78" i="1"/>
  <c r="H31" i="1"/>
  <c r="I78" i="1"/>
  <c r="I79" i="1" s="1"/>
  <c r="E31" i="1"/>
  <c r="E32" i="1" s="1"/>
  <c r="E16" i="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
  <commentList>
    <comment ref="U2" authorId="0" shapeId="0" xr:uid="{BFDC2431-CA1E-4567-8434-EC6ABCFE9DA2}">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played within last 2 years, will follow Reg HDCP calc</t>
        </r>
      </text>
    </comment>
    <comment ref="S13" authorId="0" shapeId="0" xr:uid="{DED80B13-1733-4726-AA0A-6439111798CA}">
      <text>
        <r>
          <rPr>
            <b/>
            <sz val="9"/>
            <color indexed="81"/>
            <rFont val="Tahoma"/>
            <family val="2"/>
          </rPr>
          <t>Steve Casper:</t>
        </r>
        <r>
          <rPr>
            <sz val="9"/>
            <color indexed="81"/>
            <rFont val="Tahoma"/>
            <family val="2"/>
          </rPr>
          <t xml:space="preserve">
Matt has been net under 31 for several weeks.  Adj his HDCP to start in WK3.</t>
        </r>
      </text>
    </comment>
    <comment ref="A16" authorId="0" shapeId="0" xr:uid="{A7E6EEA3-DDD1-40F6-BDA2-65E0877273B5}">
      <text>
        <r>
          <rPr>
            <b/>
            <sz val="9"/>
            <color indexed="81"/>
            <rFont val="Tahoma"/>
            <charset val="1"/>
          </rPr>
          <t>Steve Casper:</t>
        </r>
        <r>
          <rPr>
            <sz val="9"/>
            <color indexed="81"/>
            <rFont val="Tahoma"/>
            <charset val="1"/>
          </rPr>
          <t xml:space="preserve">
Jon joined week 3, so not on scorecards for first 2 weeks
</t>
        </r>
      </text>
    </comment>
    <comment ref="F61" authorId="0" shapeId="0" xr:uid="{F3ED1A34-0A9E-4872-A0EF-772C77EDA735}">
      <text>
        <r>
          <rPr>
            <b/>
            <sz val="9"/>
            <color indexed="81"/>
            <rFont val="Tahoma"/>
            <charset val="1"/>
          </rPr>
          <t>Steve Casper:</t>
        </r>
        <r>
          <rPr>
            <sz val="9"/>
            <color indexed="81"/>
            <rFont val="Tahoma"/>
            <charset val="1"/>
          </rPr>
          <t xml:space="preserve">
6/15, lowered seed hdcp from 47 to 43
 based on last 2 scores
</t>
        </r>
      </text>
    </comment>
    <comment ref="Q61" authorId="0" shapeId="0" xr:uid="{1E4511B7-0EDD-4136-9636-3DCEDF7EF2FF}">
      <text>
        <r>
          <rPr>
            <b/>
            <sz val="9"/>
            <color indexed="81"/>
            <rFont val="Tahoma"/>
            <charset val="1"/>
          </rPr>
          <t>Steve Casper:</t>
        </r>
        <r>
          <rPr>
            <sz val="9"/>
            <color indexed="81"/>
            <rFont val="Tahoma"/>
            <charset val="1"/>
          </rPr>
          <t xml:space="preserve">
adj down 1 based on last 2 scores since seeding process
</t>
        </r>
      </text>
    </comment>
  </commentList>
</comments>
</file>

<file path=xl/sharedStrings.xml><?xml version="1.0" encoding="utf-8"?>
<sst xmlns="http://schemas.openxmlformats.org/spreadsheetml/2006/main" count="840" uniqueCount="236">
  <si>
    <t xml:space="preserve">2025 Men's League </t>
  </si>
  <si>
    <t>Players</t>
  </si>
  <si>
    <t>B9 Par</t>
  </si>
  <si>
    <t>Back 9</t>
  </si>
  <si>
    <t>Hole 10</t>
  </si>
  <si>
    <t>Hole 11</t>
  </si>
  <si>
    <t>Hole 12</t>
  </si>
  <si>
    <t>Hole 13</t>
  </si>
  <si>
    <t>Hole 14</t>
  </si>
  <si>
    <t>Hole 15</t>
  </si>
  <si>
    <t>Hole 16</t>
  </si>
  <si>
    <t>Hole 17</t>
  </si>
  <si>
    <t>Hole 18</t>
  </si>
  <si>
    <t>Par</t>
  </si>
  <si>
    <t>Net</t>
  </si>
  <si>
    <t>Norman's Sharks</t>
  </si>
  <si>
    <t xml:space="preserve">9 Hole </t>
  </si>
  <si>
    <t>Wannabe Masters</t>
  </si>
  <si>
    <t>Player</t>
  </si>
  <si>
    <t>Team</t>
  </si>
  <si>
    <t>Actual</t>
  </si>
  <si>
    <t>HDCP</t>
  </si>
  <si>
    <t>Wk6 HDCP</t>
  </si>
  <si>
    <t>Wk7 HDCP</t>
  </si>
  <si>
    <t>Team 1</t>
  </si>
  <si>
    <t>Actual Score</t>
  </si>
  <si>
    <t>Handicap</t>
  </si>
  <si>
    <t>Score</t>
  </si>
  <si>
    <t>Team 9</t>
  </si>
  <si>
    <t>Almasi, Andrew</t>
  </si>
  <si>
    <t>Copple, Jim</t>
  </si>
  <si>
    <t>Price, Curt</t>
  </si>
  <si>
    <t>Almasi, Joe</t>
  </si>
  <si>
    <t>Tuttle, Gene</t>
  </si>
  <si>
    <t>Pierson, Greg</t>
  </si>
  <si>
    <t>Almasi, Matt</t>
  </si>
  <si>
    <t>Phillips, Ralph</t>
  </si>
  <si>
    <t>Casper, Steve</t>
  </si>
  <si>
    <t>Almasi, Tom</t>
  </si>
  <si>
    <t>Sparks, Jason (N)</t>
  </si>
  <si>
    <t>Pierson, Brent</t>
  </si>
  <si>
    <t>Anderson, Jeremy (N)</t>
  </si>
  <si>
    <t>Caulkins, Paul</t>
  </si>
  <si>
    <t>Ramsay, Dave</t>
  </si>
  <si>
    <t>Askam, Tim</t>
  </si>
  <si>
    <t>Guppy, Matt</t>
  </si>
  <si>
    <t>Glenn, Mathew (N)</t>
  </si>
  <si>
    <t>Babcock, Nick</t>
  </si>
  <si>
    <t>Stillson, Jeremy</t>
  </si>
  <si>
    <t>Monroe, Jim</t>
  </si>
  <si>
    <t>Buamann, Jon (N)</t>
  </si>
  <si>
    <t>Nader, James</t>
  </si>
  <si>
    <t>Sumner, Branden</t>
  </si>
  <si>
    <t>Begner, Josh</t>
  </si>
  <si>
    <t>Fletcher, Mat</t>
  </si>
  <si>
    <t>Hart, Seth</t>
  </si>
  <si>
    <t>Bieneman, Jeremy (N)</t>
  </si>
  <si>
    <t>Walraven, Noah</t>
  </si>
  <si>
    <t>Renner, Mike</t>
  </si>
  <si>
    <t>Blum, Kenny</t>
  </si>
  <si>
    <t>Blum, Tanner</t>
  </si>
  <si>
    <t>Avg Team HDCP</t>
  </si>
  <si>
    <t>Blum, Tucker</t>
  </si>
  <si>
    <t>To Par</t>
  </si>
  <si>
    <t>Bourque, Philip</t>
  </si>
  <si>
    <t>Burwell, Brandon</t>
  </si>
  <si>
    <t>Gary's Players</t>
  </si>
  <si>
    <t>The Golden Bears</t>
  </si>
  <si>
    <t>Cafferty, Pat</t>
  </si>
  <si>
    <t>Team 4</t>
  </si>
  <si>
    <t>Team 5</t>
  </si>
  <si>
    <t>Carter, Greg</t>
  </si>
  <si>
    <t>Centers, Jason</t>
  </si>
  <si>
    <t>Putrich, Josh</t>
  </si>
  <si>
    <t>Kirvin, Zach</t>
  </si>
  <si>
    <t>Roberson, Damon</t>
  </si>
  <si>
    <t>Evans, Clark</t>
  </si>
  <si>
    <t>Reick, Jon</t>
  </si>
  <si>
    <t>McKinty, John</t>
  </si>
  <si>
    <t>Claerhout, Todd</t>
  </si>
  <si>
    <t>Graves, Nate</t>
  </si>
  <si>
    <t>Dickson, Rob (N)</t>
  </si>
  <si>
    <t>Clark, John</t>
  </si>
  <si>
    <t>Steffes, Adam</t>
  </si>
  <si>
    <t>Cluskey, Ron</t>
  </si>
  <si>
    <t>Self, Dallas</t>
  </si>
  <si>
    <t>Cochran, Chris (N)</t>
  </si>
  <si>
    <t>Colgan, Jack</t>
  </si>
  <si>
    <t>Cosby, Doug</t>
  </si>
  <si>
    <t>Conklin, Tom</t>
  </si>
  <si>
    <t>Jackson, Bob</t>
  </si>
  <si>
    <t>Coulter, Ken</t>
  </si>
  <si>
    <t>Criswell, Larry</t>
  </si>
  <si>
    <t>Hogan's Heroes</t>
  </si>
  <si>
    <t>Trevino's Highballers</t>
  </si>
  <si>
    <t xml:space="preserve">Team 7 </t>
  </si>
  <si>
    <t>Team 2</t>
  </si>
  <si>
    <t>Durst, Justin</t>
  </si>
  <si>
    <t>Florey, Jon (N)</t>
  </si>
  <si>
    <t>Prater, Todd</t>
  </si>
  <si>
    <t>Ehens, Matt</t>
  </si>
  <si>
    <t>Ekstrand, Jared</t>
  </si>
  <si>
    <t>ClaerHout, Todd</t>
  </si>
  <si>
    <t>Ewalt, Alex</t>
  </si>
  <si>
    <t>Ewalt, Britt</t>
  </si>
  <si>
    <t>Stover, Kyle</t>
  </si>
  <si>
    <t>Ott, Alex</t>
  </si>
  <si>
    <t>Mackie, Greg</t>
  </si>
  <si>
    <t>Shreck, Adam</t>
  </si>
  <si>
    <t>Franks, Jason</t>
  </si>
  <si>
    <t>Price, Eric</t>
  </si>
  <si>
    <t>Frietsch, Bill</t>
  </si>
  <si>
    <t>Heinz, Dan</t>
  </si>
  <si>
    <t>Schmeig, Joel</t>
  </si>
  <si>
    <t>Frye, Kevin</t>
  </si>
  <si>
    <t>Arnie's Army</t>
  </si>
  <si>
    <t>The Caddyshacks</t>
  </si>
  <si>
    <t>Halloway, Chad</t>
  </si>
  <si>
    <t>Team 8</t>
  </si>
  <si>
    <t>Team 10</t>
  </si>
  <si>
    <t>Hamby, Cooper (N)</t>
  </si>
  <si>
    <t>Thornton, Bryan</t>
  </si>
  <si>
    <t>Harmon, Aaron</t>
  </si>
  <si>
    <t>Thompson, Craig</t>
  </si>
  <si>
    <t>Thompson, Bill (N)</t>
  </si>
  <si>
    <t>Harms, Tim</t>
  </si>
  <si>
    <t>Northrup, Jim</t>
  </si>
  <si>
    <t>Johns, Nate</t>
  </si>
  <si>
    <t>Haulk, Jake</t>
  </si>
  <si>
    <t>Welch, Michael</t>
  </si>
  <si>
    <t>Howard, Chris</t>
  </si>
  <si>
    <t>HalloWay, Chad</t>
  </si>
  <si>
    <t>Urbanc, Moke</t>
  </si>
  <si>
    <t>Jehle, Nick</t>
  </si>
  <si>
    <t>Maier, Tom</t>
  </si>
  <si>
    <t>Miller, Steven</t>
  </si>
  <si>
    <t>Jehle, Scott</t>
  </si>
  <si>
    <t>Ruff, Jake</t>
  </si>
  <si>
    <t>Ludwig, Jay</t>
  </si>
  <si>
    <t>Weiskopf's Wiseguys</t>
  </si>
  <si>
    <t>Watson's Kneeknockers</t>
  </si>
  <si>
    <t>McCoy, Derek</t>
  </si>
  <si>
    <t>Team 6</t>
  </si>
  <si>
    <t>Team 3</t>
  </si>
  <si>
    <t>Monroe, Nate</t>
  </si>
  <si>
    <t>Westart, Brad (N)</t>
  </si>
  <si>
    <t>Patterson, Jim</t>
  </si>
  <si>
    <t>Stillson, Ray</t>
  </si>
  <si>
    <t>Peterson, Andy</t>
  </si>
  <si>
    <t>Wiebler, David</t>
  </si>
  <si>
    <t>Place</t>
  </si>
  <si>
    <t>WK#</t>
  </si>
  <si>
    <t>Points</t>
  </si>
  <si>
    <t>Thursday Dates</t>
  </si>
  <si>
    <t>Team 7</t>
  </si>
  <si>
    <t xml:space="preserve"> </t>
  </si>
  <si>
    <t>Matches by seed - 1 vs 2, 3 vs 4, 5 vs 6, 7 vs 8, 9 vs 10</t>
  </si>
  <si>
    <t xml:space="preserve">Matches by seed - 1 vs 10, 2 vs 9, 3 vs 8, 4 vs 7, 5 vs 6  </t>
  </si>
  <si>
    <t>9 hole scramble @ 5 PM, Banquet Dinner &amp; Awards After</t>
  </si>
  <si>
    <t xml:space="preserve">Actual </t>
  </si>
  <si>
    <t>NET</t>
  </si>
  <si>
    <t xml:space="preserve">AVG </t>
  </si>
  <si>
    <t>AVG HDCP</t>
  </si>
  <si>
    <t>Wiebler, Steve (N)</t>
  </si>
  <si>
    <t>AVG</t>
  </si>
  <si>
    <t>Nxt Week</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</si>
  <si>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</si>
  <si>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</si>
  <si>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</si>
  <si>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</si>
  <si>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</si>
  <si>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</si>
  <si>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</si>
  <si>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</si>
  <si>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</si>
  <si>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</si>
  <si>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</si>
  <si>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</si>
  <si>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</si>
  <si>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(7/24 &amp; 7/31) - Win = 2, tie = 1 ; </t>
    </r>
    <r>
      <rPr>
        <sz val="11"/>
        <color rgb="FFE26B0A"/>
        <rFont val="Calibri"/>
        <family val="2"/>
      </rPr>
      <t>(Point standings sorted left to right)</t>
    </r>
  </si>
  <si>
    <t>TBD</t>
  </si>
  <si>
    <t>HDCP PAR =</t>
  </si>
  <si>
    <t xml:space="preserve">2025 Actual Scores </t>
  </si>
  <si>
    <t>Weekly Handicap - will be based on 4 best scores, once attendance reADhes 4, Wk 1 - Hdcp score equivlant will drop off, once attend = 6 wk1 - Hdcp seed 2 drops off)</t>
  </si>
  <si>
    <t>Yellow color in WK 1 and/or WK 2 indicates player has 4 &amp; 6 current year scores in and those starting handicap scores at beginning of the year drop off.</t>
  </si>
  <si>
    <t>Name</t>
  </si>
  <si>
    <t>2025 Status ?</t>
  </si>
  <si>
    <t>2025 Team #</t>
  </si>
  <si>
    <t xml:space="preserve">Tees -  R:Reg, S:Sr, SN: Sr New </t>
  </si>
  <si>
    <t>Wk 1 - HDCP Score Equivlant</t>
  </si>
  <si>
    <t>Wk 1 -F9</t>
  </si>
  <si>
    <t>Wk 2 -B9</t>
  </si>
  <si>
    <t>Wk 3-F9</t>
  </si>
  <si>
    <t>Wk 4 -B9</t>
  </si>
  <si>
    <t>Wk 5-F9</t>
  </si>
  <si>
    <t>Wk 6-B9</t>
  </si>
  <si>
    <t>Wk 1 - HDCP</t>
  </si>
  <si>
    <t>Wk 2 - HDCP</t>
  </si>
  <si>
    <t>Wk 3 - HDCP</t>
  </si>
  <si>
    <t>Wk 4 - HDCP</t>
  </si>
  <si>
    <t>Wk 5 - Hdcp</t>
  </si>
  <si>
    <t>Wk 6 - HDCP</t>
  </si>
  <si>
    <t>Wk 7 - HDCP</t>
  </si>
  <si>
    <t>Attendance</t>
  </si>
  <si>
    <t xml:space="preserve">0=New, 1 = HCDP Special Adj, 2 = not new </t>
  </si>
  <si>
    <t xml:space="preserve">New League Members or players switching from white/blue to red/gold tees </t>
  </si>
  <si>
    <t>First 2 SCORES, Handicap will be calculated using the following Formula and Gross Score Ranges.</t>
  </si>
  <si>
    <t>Gross Score Ranges</t>
  </si>
  <si>
    <t>New</t>
  </si>
  <si>
    <t>up to 46</t>
  </si>
  <si>
    <t>47-54</t>
  </si>
  <si>
    <t>55 - 69</t>
  </si>
  <si>
    <t>70+</t>
  </si>
  <si>
    <t xml:space="preserve">1. The lowest 'NET' handicap score allowed will be a 31 (regardless of handicap).  </t>
  </si>
  <si>
    <t>In 2021, there were as many "net" sub 30 scores as in the previous 3 years.</t>
  </si>
  <si>
    <t>2. If a player ADtually shoots a '29', their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</si>
  <si>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</si>
  <si>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</si>
  <si>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SN</t>
  </si>
  <si>
    <t xml:space="preserve">Yellow color in WK 1 and/or WK 2 - HDCP Score Equivalent (COL'S D&amp;E) indicates player has 4  or 6 current year scores in, </t>
  </si>
  <si>
    <t xml:space="preserve"> The starting handicap "score equivalants" (WK1 after 4 scores, WK2 after 6 scores) from the previous year will drop out of the HDCP Calculation.</t>
  </si>
  <si>
    <t>After 6 current year scores, the HDCP calc will look at current year scores only.</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</si>
  <si>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</si>
  <si>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</si>
  <si>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Balagna, Max</t>
  </si>
  <si>
    <t>n</t>
  </si>
  <si>
    <t>Bolton, Brook</t>
  </si>
  <si>
    <t>Brown, Tim</t>
  </si>
  <si>
    <t>Dunbar, Al</t>
  </si>
  <si>
    <t>Evans, Ethan</t>
  </si>
  <si>
    <t>Homer, Keith</t>
  </si>
  <si>
    <t>Jansen, Coe</t>
  </si>
  <si>
    <t>Threw, Mick</t>
  </si>
  <si>
    <t>6.18 signed up, hurst shoulder can't play</t>
  </si>
  <si>
    <t/>
  </si>
  <si>
    <t>Wk6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</si>
</sst>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4" x14ac:knownFonts="1">
    <font>
      <sz val="11"/>
      <color theme="1"/>
      <name val="Calibri"/>
      <family val="2"/>
      <scheme val="minor"/>
    </font>
    <font>
      <sz val="10"/>
      <name val="Arial"/>
      <family val="2"/>
    </font>
    <font>
      <sz val="11"/>
      <color theme="1"/>
      <name val="Calibri"/>
      <family val="2"/>
    </font>
    <font>
      <b/>
      <sz val="11"/>
      <color rgb="FF000000"/>
      <name val="Calibri"/>
      <family val="2"/>
    </font>
    <font>
      <b/>
      <sz val="11"/>
      <name val="Calibri"/>
      <family val="2"/>
    </font>
    <font>
      <b/>
      <sz val="12"/>
      <name val="Calibri"/>
      <family val="2"/>
    </font>
    <font>
      <b/>
      <i/>
      <sz val="12"/>
      <name val="Calibri"/>
      <family val="2"/>
    </font>
    <font>
      <sz val="11"/>
      <name val="Calibri"/>
      <family val="2"/>
    </font>
    <font>
      <b/>
      <sz val="12"/>
      <color rgb="FFFF0000"/>
      <name val="Calibri"/>
      <family val="2"/>
    </font>
    <font>
      <sz val="12"/>
      <color rgb="FF000000"/>
      <name val="Calibri"/>
      <family val="2"/>
    </font>
    <font>
      <sz val="12"/>
      <name val="Calibri"/>
      <family val="2"/>
    </font>
    <font>
      <b/>
      <i/>
      <sz val="11"/>
      <name val="Calibri"/>
      <family val="2"/>
    </font>
    <font>
      <sz val="11"/>
      <color rgb="FF000000"/>
      <name val="Calibri"/>
      <family val="2"/>
    </font>
    <font>
      <sz val="11"/>
      <color rgb="FFE26B0A"/>
      <name val="Calibri"/>
      <family val="2"/>
    </font>
    <font>
      <b/>
      <sz val="10"/>
      <color rgb="FFFFFFFF"/>
      <name val="Calibri"/>
      <family val="2"/>
    </font>
    <font>
      <b/>
      <sz val="12"/>
      <color rgb="FFFFFFFF"/>
      <name val="Calibri"/>
      <family val="2"/>
    </font>
    <font>
      <b/>
      <sz val="8"/>
      <color rgb="FF000000"/>
      <name val="Calibri"/>
      <family val="2"/>
    </font>
    <font>
      <b/>
      <sz val="11"/>
      <color theme="1"/>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9"/>
      <color rgb="FF000000"/>
      <name val="Calibri"/>
      <family val="2"/>
    </font>
    <font>
      <sz val="14"/>
      <color rgb="FF000000"/>
      <name val="Cambria"/>
      <family val="2"/>
    </font>
  </fonts>
  <fills count="21">
    <fill>
      <patternFill patternType="none"/>
    </fill>
    <fill>
      <patternFill patternType="gray125"/>
    </fill>
    <fill>
      <patternFill patternType="solid">
        <fgColor theme="0"/>
        <bgColor rgb="FF000000"/>
      </patternFill>
    </fill>
    <fill>
      <patternFill patternType="solid">
        <fgColor rgb="FFFFFFFF"/>
        <bgColor rgb="FF000000"/>
      </patternFill>
    </fill>
    <fill>
      <patternFill patternType="solid">
        <fgColor rgb="FFDAEEF3"/>
        <bgColor rgb="FF000000"/>
      </patternFill>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CC"/>
        <bgColor rgb="FF000000"/>
      </patternFill>
    </fill>
    <fill>
      <patternFill patternType="solid">
        <fgColor rgb="FF963634"/>
        <bgColor rgb="FF963634"/>
      </patternFill>
    </fill>
    <fill>
      <patternFill patternType="solid">
        <fgColor rgb="FFB8CCE4"/>
        <bgColor rgb="FF000000"/>
      </patternFill>
    </fill>
    <fill>
      <patternFill patternType="solid">
        <fgColor rgb="FFFFFF99"/>
        <bgColor rgb="FF000000"/>
      </patternFill>
    </fill>
    <fill>
      <patternFill patternType="solid">
        <fgColor rgb="FFFDE9D9"/>
        <bgColor rgb="FF000000"/>
      </patternFill>
    </fill>
    <fill>
      <patternFill patternType="solid">
        <fgColor rgb="FF92D050"/>
        <bgColor rgb="FF000000"/>
      </patternFill>
    </fill>
    <fill>
      <patternFill patternType="solid">
        <fgColor theme="9" tint="0.79998168889431442"/>
        <bgColor rgb="FF000000"/>
      </patternFill>
    </fill>
    <fill>
      <patternFill patternType="solid">
        <fgColor rgb="FFC4D79B"/>
        <bgColor rgb="FF000000"/>
      </patternFill>
    </fill>
    <fill>
      <patternFill patternType="solid">
        <fgColor rgb="FFFABF8F"/>
        <bgColor rgb="FF000000"/>
      </patternFill>
    </fill>
    <fill>
      <patternFill patternType="solid">
        <fgColor rgb="FFD8E4BC"/>
        <bgColor rgb="FF000000"/>
      </patternFill>
    </fill>
    <fill>
      <patternFill patternType="solid">
        <fgColor rgb="FFB7DEE8"/>
        <bgColor rgb="FF000000"/>
      </patternFill>
    </fill>
  </fills>
  <borders count="14">
    <border>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hair">
        <color auto="1"/>
      </bottom>
      <diagonal/>
    </border>
    <border>
      <left style="hair">
        <color auto="1"/>
      </left>
      <right style="hair">
        <color auto="1"/>
      </right>
      <top/>
      <bottom style="hair">
        <color auto="1"/>
      </bottom>
      <diagonal/>
    </border>
    <border>
      <left style="thin">
        <color indexed="64"/>
      </left>
      <right/>
      <top/>
      <bottom/>
      <diagonal/>
    </border>
  </borders>
  <cellStyleXfs count="3">
    <xf numFmtId="0" fontId="0" fillId="0" borderId="0"/>
    <xf numFmtId="0" fontId="1" fillId="0" borderId="0"/>
    <xf numFmtId="9" fontId="1" fillId="0" borderId="0" applyFont="0" applyFill="0" applyBorder="0" applyAlignment="0" applyProtection="0"/>
  </cellStyleXfs>
  <cellXfs count="172">
    <xf numFmtId="0" fontId="0" fillId="0" borderId="0" xfId="0"/>
    <xf numFmtId="0" fontId="2" fillId="3" borderId="4" xfId="0" applyFont="1" applyFill="1" applyBorder="1" applyAlignment="1">
      <alignment horizontal="left" indent="1"/>
    </xf>
    <xf numFmtId="0" fontId="3" fillId="4" borderId="4" xfId="0" applyFont="1" applyFill="1" applyBorder="1" applyAlignment="1">
      <alignment horizontal="center"/>
    </xf>
    <xf numFmtId="0" fontId="4" fillId="0" borderId="0" xfId="1" applyFont="1"/>
    <xf numFmtId="0" fontId="5" fillId="0" borderId="0" xfId="1" applyFont="1"/>
    <xf numFmtId="0" fontId="5" fillId="0" borderId="0" xfId="1" applyFont="1" applyAlignment="1">
      <alignment horizontal="center"/>
    </xf>
    <xf numFmtId="0" fontId="6" fillId="0" borderId="0" xfId="1" applyFont="1" applyAlignment="1">
      <alignment horizontal="center"/>
    </xf>
    <xf numFmtId="14" fontId="5" fillId="0" borderId="0" xfId="1" applyNumberFormat="1" applyFont="1" applyAlignment="1">
      <alignment horizontal="left"/>
    </xf>
    <xf numFmtId="0" fontId="4" fillId="0" borderId="0" xfId="1" applyFont="1" applyAlignment="1">
      <alignment horizontal="center"/>
    </xf>
    <xf numFmtId="0" fontId="4" fillId="0" borderId="0" xfId="1" applyFont="1" applyAlignment="1">
      <alignment horizontal="left"/>
    </xf>
    <xf numFmtId="0" fontId="7" fillId="0" borderId="0" xfId="1" applyFont="1" applyAlignment="1">
      <alignment horizontal="center"/>
    </xf>
    <xf numFmtId="0" fontId="2" fillId="0" borderId="0" xfId="0" applyFont="1"/>
    <xf numFmtId="0" fontId="8" fillId="0" borderId="0" xfId="0" applyFont="1"/>
    <xf numFmtId="0" fontId="9" fillId="0" borderId="0" xfId="0" applyFont="1"/>
    <xf numFmtId="0" fontId="10" fillId="5" borderId="1" xfId="1" applyFont="1" applyFill="1" applyBorder="1" applyAlignment="1">
      <alignment horizontal="center"/>
    </xf>
    <xf numFmtId="0" fontId="10" fillId="6" borderId="1" xfId="1" applyFont="1" applyFill="1" applyBorder="1" applyAlignment="1">
      <alignment horizontal="center"/>
    </xf>
    <xf numFmtId="0" fontId="7" fillId="0" borderId="0" xfId="1" applyFont="1"/>
    <xf numFmtId="14" fontId="11" fillId="0" borderId="0" xfId="1" applyNumberFormat="1" applyFont="1" applyAlignment="1">
      <alignment horizontal="center"/>
    </xf>
    <xf numFmtId="0" fontId="10" fillId="0" borderId="0" xfId="1" applyFont="1" applyAlignment="1">
      <alignment horizontal="center"/>
    </xf>
    <xf numFmtId="0" fontId="10" fillId="5" borderId="2" xfId="1" applyFont="1" applyFill="1" applyBorder="1" applyAlignment="1">
      <alignment horizontal="center"/>
    </xf>
    <xf numFmtId="0" fontId="10" fillId="6" borderId="2" xfId="1" applyFont="1" applyFill="1" applyBorder="1" applyAlignment="1">
      <alignment horizontal="center"/>
    </xf>
    <xf numFmtId="0" fontId="9" fillId="7" borderId="0" xfId="0" applyFont="1" applyFill="1"/>
    <xf numFmtId="0" fontId="9" fillId="7" borderId="0" xfId="0" applyFont="1" applyFill="1" applyAlignment="1">
      <alignment horizontal="center" vertical="center" wrapText="1"/>
    </xf>
    <xf numFmtId="0" fontId="4" fillId="8" borderId="1" xfId="1" applyFont="1" applyFill="1" applyBorder="1"/>
    <xf numFmtId="0" fontId="4" fillId="8" borderId="1" xfId="1" applyFont="1" applyFill="1" applyBorder="1" applyAlignment="1">
      <alignment horizontal="center"/>
    </xf>
    <xf numFmtId="0" fontId="4" fillId="7" borderId="1" xfId="1" applyFont="1" applyFill="1" applyBorder="1" applyAlignment="1">
      <alignment horizontal="center"/>
    </xf>
    <xf numFmtId="0" fontId="4" fillId="7" borderId="1" xfId="1" applyFont="1" applyFill="1" applyBorder="1" applyAlignment="1">
      <alignment horizontal="center" wrapText="1"/>
    </xf>
    <xf numFmtId="0" fontId="10" fillId="0" borderId="0" xfId="1" applyFont="1"/>
    <xf numFmtId="0" fontId="10" fillId="5" borderId="3" xfId="1" applyFont="1" applyFill="1" applyBorder="1" applyAlignment="1">
      <alignment horizontal="center"/>
    </xf>
    <xf numFmtId="0" fontId="10" fillId="6" borderId="3" xfId="1" applyFont="1" applyFill="1" applyBorder="1" applyAlignment="1">
      <alignment horizontal="center"/>
    </xf>
    <xf numFmtId="0" fontId="9" fillId="7" borderId="0" xfId="0" applyFont="1" applyFill="1" applyAlignment="1">
      <alignment wrapText="1"/>
    </xf>
    <xf numFmtId="0" fontId="9" fillId="7" borderId="0" xfId="0" applyFont="1" applyFill="1" applyAlignment="1">
      <alignment horizontal="center"/>
    </xf>
    <xf numFmtId="0" fontId="9" fillId="9" borderId="0" xfId="0" applyFont="1" applyFill="1"/>
    <xf numFmtId="0" fontId="4" fillId="8" borderId="3" xfId="1" applyFont="1" applyFill="1" applyBorder="1"/>
    <xf numFmtId="0" fontId="4" fillId="8" borderId="3" xfId="1" applyFont="1" applyFill="1" applyBorder="1" applyAlignment="1">
      <alignment horizontal="center"/>
    </xf>
    <xf numFmtId="0" fontId="4" fillId="7" borderId="3" xfId="1" applyFont="1" applyFill="1" applyBorder="1" applyAlignment="1">
      <alignment horizontal="center"/>
    </xf>
    <xf numFmtId="0" fontId="4" fillId="7" borderId="3" xfId="1" applyFont="1" applyFill="1" applyBorder="1" applyAlignment="1">
      <alignment horizontal="center" wrapText="1"/>
    </xf>
    <xf numFmtId="0" fontId="10" fillId="0" borderId="4" xfId="0" applyFont="1" applyBorder="1"/>
    <xf numFmtId="1" fontId="2" fillId="3" borderId="4" xfId="0" applyNumberFormat="1" applyFont="1" applyFill="1" applyBorder="1" applyAlignment="1">
      <alignment horizontal="center"/>
    </xf>
    <xf numFmtId="0" fontId="10" fillId="0" borderId="0" xfId="1" applyFont="1" applyAlignment="1">
      <alignment horizontal="center" vertical="center"/>
    </xf>
    <xf numFmtId="1" fontId="9" fillId="0" borderId="0" xfId="0" applyNumberFormat="1" applyFont="1" applyAlignment="1">
      <alignment horizontal="center"/>
    </xf>
    <xf numFmtId="2" fontId="9" fillId="0" borderId="0" xfId="0" applyNumberFormat="1" applyFont="1" applyAlignment="1">
      <alignment horizontal="center"/>
    </xf>
    <xf numFmtId="2" fontId="9" fillId="9" borderId="5" xfId="0" applyNumberFormat="1" applyFont="1" applyFill="1" applyBorder="1" applyAlignment="1">
      <alignment horizontal="center"/>
    </xf>
    <xf numFmtId="0" fontId="12" fillId="9" borderId="4" xfId="0" applyFont="1" applyFill="1" applyBorder="1" applyAlignment="1">
      <alignment horizontal="left" indent="1"/>
    </xf>
    <xf numFmtId="1" fontId="2" fillId="9" borderId="4" xfId="0" applyNumberFormat="1" applyFont="1" applyFill="1" applyBorder="1" applyAlignment="1">
      <alignment horizontal="center"/>
    </xf>
    <xf numFmtId="0" fontId="10" fillId="3" borderId="4" xfId="0" applyFont="1" applyFill="1" applyBorder="1"/>
    <xf numFmtId="0" fontId="12" fillId="3" borderId="4" xfId="0" applyFont="1" applyFill="1" applyBorder="1" applyAlignment="1">
      <alignment horizontal="left" indent="1"/>
    </xf>
    <xf numFmtId="0" fontId="12" fillId="0" borderId="4" xfId="0" applyFont="1" applyBorder="1" applyAlignment="1">
      <alignment horizontal="left" indent="1"/>
    </xf>
    <xf numFmtId="0" fontId="4" fillId="3" borderId="4" xfId="1" applyFont="1" applyFill="1" applyBorder="1" applyAlignment="1">
      <alignment horizontal="center"/>
    </xf>
    <xf numFmtId="0" fontId="7" fillId="3" borderId="4" xfId="1" applyFont="1" applyFill="1" applyBorder="1" applyAlignment="1">
      <alignment horizontal="center"/>
    </xf>
    <xf numFmtId="164" fontId="7" fillId="3" borderId="4" xfId="1" applyNumberFormat="1" applyFont="1" applyFill="1" applyBorder="1" applyAlignment="1">
      <alignment horizontal="center"/>
    </xf>
    <xf numFmtId="1" fontId="7" fillId="9" borderId="4" xfId="1" applyNumberFormat="1" applyFont="1" applyFill="1" applyBorder="1" applyAlignment="1">
      <alignment horizontal="center"/>
    </xf>
    <xf numFmtId="1" fontId="7" fillId="3" borderId="4" xfId="1" applyNumberFormat="1" applyFont="1" applyFill="1" applyBorder="1" applyAlignment="1">
      <alignment horizontal="center"/>
    </xf>
    <xf numFmtId="0" fontId="4" fillId="0" borderId="4" xfId="1" applyFont="1" applyBorder="1" applyAlignment="1">
      <alignment horizontal="center"/>
    </xf>
    <xf numFmtId="0" fontId="7" fillId="0" borderId="4" xfId="1" applyFont="1" applyBorder="1" applyAlignment="1">
      <alignment horizontal="center"/>
    </xf>
    <xf numFmtId="164" fontId="7" fillId="0" borderId="4" xfId="1" applyNumberFormat="1" applyFont="1" applyBorder="1" applyAlignment="1">
      <alignment horizontal="center"/>
    </xf>
    <xf numFmtId="0" fontId="4" fillId="0" borderId="4" xfId="1" applyFont="1" applyBorder="1"/>
    <xf numFmtId="1" fontId="2" fillId="0" borderId="4" xfId="0" applyNumberFormat="1" applyFont="1" applyBorder="1" applyAlignment="1">
      <alignment horizontal="center"/>
    </xf>
    <xf numFmtId="0" fontId="9" fillId="0" borderId="4" xfId="0" applyFont="1" applyBorder="1"/>
    <xf numFmtId="0" fontId="2" fillId="0" borderId="6" xfId="0" applyFont="1" applyBorder="1" applyAlignment="1">
      <alignment horizontal="left"/>
    </xf>
    <xf numFmtId="0" fontId="2" fillId="0" borderId="0" xfId="0" applyFont="1" applyAlignment="1">
      <alignment horizontal="left"/>
    </xf>
    <xf numFmtId="0" fontId="2" fillId="0" borderId="4" xfId="0" applyFont="1" applyBorder="1"/>
    <xf numFmtId="0" fontId="4" fillId="0" borderId="6" xfId="1" applyFont="1" applyBorder="1"/>
    <xf numFmtId="0" fontId="7" fillId="0" borderId="6" xfId="1" applyFont="1" applyBorder="1" applyAlignment="1">
      <alignment horizontal="center"/>
    </xf>
    <xf numFmtId="164" fontId="7" fillId="0" borderId="6" xfId="1" applyNumberFormat="1" applyFont="1" applyBorder="1" applyAlignment="1">
      <alignment horizontal="center"/>
    </xf>
    <xf numFmtId="1" fontId="2" fillId="0" borderId="6" xfId="0" applyNumberFormat="1" applyFont="1" applyBorder="1" applyAlignment="1">
      <alignment horizontal="center"/>
    </xf>
    <xf numFmtId="2" fontId="9" fillId="3" borderId="4" xfId="0" applyNumberFormat="1" applyFont="1" applyFill="1" applyBorder="1" applyAlignment="1">
      <alignment horizontal="left"/>
    </xf>
    <xf numFmtId="0" fontId="4" fillId="0" borderId="7" xfId="1" applyFont="1" applyBorder="1"/>
    <xf numFmtId="0" fontId="7" fillId="0" borderId="7" xfId="1" applyFont="1" applyBorder="1" applyAlignment="1">
      <alignment horizontal="center"/>
    </xf>
    <xf numFmtId="164" fontId="7" fillId="0" borderId="7" xfId="1" applyNumberFormat="1" applyFont="1" applyBorder="1" applyAlignment="1">
      <alignment horizontal="center"/>
    </xf>
    <xf numFmtId="1" fontId="2" fillId="0" borderId="7" xfId="0" applyNumberFormat="1" applyFont="1" applyBorder="1" applyAlignment="1">
      <alignment horizontal="center"/>
    </xf>
    <xf numFmtId="0" fontId="7" fillId="0" borderId="8" xfId="0" applyFont="1" applyBorder="1" applyAlignment="1">
      <alignment horizontal="left"/>
    </xf>
    <xf numFmtId="0" fontId="7" fillId="0" borderId="6" xfId="0" applyFont="1" applyBorder="1" applyAlignment="1">
      <alignment horizontal="left"/>
    </xf>
    <xf numFmtId="0" fontId="2" fillId="0" borderId="6" xfId="0" applyFont="1" applyBorder="1"/>
    <xf numFmtId="0" fontId="2" fillId="0" borderId="9" xfId="0" applyFont="1" applyBorder="1"/>
    <xf numFmtId="0" fontId="14" fillId="11" borderId="0" xfId="0" applyFont="1" applyFill="1" applyAlignment="1">
      <alignment horizontal="center"/>
    </xf>
    <xf numFmtId="0" fontId="3" fillId="12" borderId="4" xfId="0" applyFont="1" applyFill="1" applyBorder="1" applyAlignment="1">
      <alignment horizontal="center"/>
    </xf>
    <xf numFmtId="0" fontId="9" fillId="3" borderId="4" xfId="0" applyFont="1" applyFill="1" applyBorder="1" applyAlignment="1">
      <alignment horizontal="center"/>
    </xf>
    <xf numFmtId="0" fontId="15" fillId="11" borderId="0" xfId="0" applyFont="1" applyFill="1" applyAlignment="1">
      <alignment horizontal="center"/>
    </xf>
    <xf numFmtId="165" fontId="9" fillId="9" borderId="4" xfId="0" applyNumberFormat="1" applyFont="1" applyFill="1" applyBorder="1" applyAlignment="1">
      <alignment horizontal="center"/>
    </xf>
    <xf numFmtId="0" fontId="9" fillId="9" borderId="4" xfId="0" applyFont="1" applyFill="1" applyBorder="1" applyAlignment="1">
      <alignment horizontal="center"/>
    </xf>
    <xf numFmtId="1" fontId="9" fillId="3" borderId="4" xfId="0" applyNumberFormat="1" applyFont="1" applyFill="1" applyBorder="1" applyAlignment="1">
      <alignment horizontal="center"/>
    </xf>
    <xf numFmtId="1" fontId="9" fillId="9" borderId="4" xfId="0" applyNumberFormat="1" applyFont="1" applyFill="1" applyBorder="1" applyAlignment="1">
      <alignment horizontal="center"/>
    </xf>
    <xf numFmtId="1" fontId="9" fillId="10" borderId="4" xfId="0" applyNumberFormat="1" applyFont="1" applyFill="1" applyBorder="1" applyAlignment="1">
      <alignment horizontal="center"/>
    </xf>
    <xf numFmtId="0" fontId="9" fillId="10" borderId="4" xfId="0" applyFont="1" applyFill="1" applyBorder="1" applyAlignment="1">
      <alignment horizontal="center"/>
    </xf>
    <xf numFmtId="0" fontId="9" fillId="0" borderId="4" xfId="0" applyFont="1" applyBorder="1" applyAlignment="1">
      <alignment horizontal="center"/>
    </xf>
    <xf numFmtId="165" fontId="9" fillId="3" borderId="4" xfId="0" applyNumberFormat="1" applyFont="1" applyFill="1" applyBorder="1" applyAlignment="1">
      <alignment horizontal="center"/>
    </xf>
    <xf numFmtId="1" fontId="9" fillId="0" borderId="4" xfId="0" applyNumberFormat="1" applyFont="1" applyBorder="1" applyAlignment="1">
      <alignment horizontal="center"/>
    </xf>
    <xf numFmtId="1" fontId="9" fillId="13" borderId="0" xfId="0" applyNumberFormat="1" applyFont="1" applyFill="1" applyAlignment="1">
      <alignment horizontal="center"/>
    </xf>
    <xf numFmtId="0" fontId="10" fillId="0" borderId="0" xfId="0" applyFont="1"/>
    <xf numFmtId="1" fontId="2" fillId="3" borderId="0" xfId="0" applyNumberFormat="1" applyFont="1" applyFill="1" applyAlignment="1">
      <alignment horizontal="center"/>
    </xf>
    <xf numFmtId="0" fontId="10" fillId="3" borderId="0" xfId="0" applyFont="1" applyFill="1"/>
    <xf numFmtId="1" fontId="9" fillId="3" borderId="0" xfId="0" applyNumberFormat="1" applyFont="1" applyFill="1" applyAlignment="1">
      <alignment horizontal="center"/>
    </xf>
    <xf numFmtId="1" fontId="9" fillId="14" borderId="0" xfId="0" applyNumberFormat="1" applyFont="1" applyFill="1" applyAlignment="1">
      <alignment horizontal="center"/>
    </xf>
    <xf numFmtId="2" fontId="9" fillId="14" borderId="0" xfId="0" applyNumberFormat="1" applyFont="1" applyFill="1" applyAlignment="1">
      <alignment horizontal="center"/>
    </xf>
    <xf numFmtId="0" fontId="9" fillId="14" borderId="0" xfId="0" applyFont="1" applyFill="1" applyAlignment="1">
      <alignment horizontal="center"/>
    </xf>
    <xf numFmtId="0" fontId="9" fillId="0" borderId="0" xfId="0" applyFont="1" applyAlignment="1">
      <alignment horizontal="center"/>
    </xf>
    <xf numFmtId="0" fontId="10" fillId="5" borderId="10" xfId="1" applyFont="1" applyFill="1" applyBorder="1" applyAlignment="1">
      <alignment horizontal="center"/>
    </xf>
    <xf numFmtId="0" fontId="10" fillId="5" borderId="7" xfId="1" applyFont="1" applyFill="1" applyBorder="1" applyAlignment="1">
      <alignment horizontal="center"/>
    </xf>
    <xf numFmtId="0" fontId="10" fillId="6" borderId="7" xfId="1" applyFont="1" applyFill="1" applyBorder="1" applyAlignment="1">
      <alignment horizontal="center"/>
    </xf>
    <xf numFmtId="164" fontId="10" fillId="0" borderId="0" xfId="1" applyNumberFormat="1" applyFont="1" applyAlignment="1">
      <alignment horizontal="center"/>
    </xf>
    <xf numFmtId="164" fontId="10" fillId="14" borderId="0" xfId="1" applyNumberFormat="1" applyFont="1" applyFill="1" applyAlignment="1">
      <alignment horizontal="center"/>
    </xf>
    <xf numFmtId="164" fontId="10" fillId="6" borderId="0" xfId="1" applyNumberFormat="1" applyFont="1" applyFill="1" applyAlignment="1">
      <alignment horizontal="center"/>
    </xf>
    <xf numFmtId="164" fontId="10" fillId="15" borderId="0" xfId="1" applyNumberFormat="1" applyFont="1" applyFill="1" applyAlignment="1">
      <alignment horizontal="center"/>
    </xf>
    <xf numFmtId="1" fontId="10" fillId="0" borderId="0" xfId="1" applyNumberFormat="1" applyFont="1" applyAlignment="1">
      <alignment horizontal="center"/>
    </xf>
    <xf numFmtId="166" fontId="10" fillId="0" borderId="0" xfId="2" applyNumberFormat="1" applyFont="1" applyFill="1" applyBorder="1" applyAlignment="1"/>
    <xf numFmtId="9" fontId="10" fillId="0" borderId="0" xfId="2" applyFont="1" applyFill="1" applyBorder="1" applyAlignment="1"/>
    <xf numFmtId="1" fontId="7" fillId="2" borderId="4" xfId="1" applyNumberFormat="1" applyFont="1" applyFill="1" applyBorder="1" applyAlignment="1">
      <alignment horizontal="center"/>
    </xf>
    <xf numFmtId="1" fontId="2" fillId="2" borderId="4" xfId="0" applyNumberFormat="1" applyFont="1" applyFill="1" applyBorder="1" applyAlignment="1">
      <alignment horizontal="center"/>
    </xf>
    <xf numFmtId="1" fontId="7" fillId="16" borderId="4" xfId="1" applyNumberFormat="1" applyFont="1" applyFill="1" applyBorder="1" applyAlignment="1">
      <alignment horizontal="center"/>
    </xf>
    <xf numFmtId="1" fontId="2" fillId="16" borderId="4" xfId="0" applyNumberFormat="1" applyFont="1" applyFill="1" applyBorder="1" applyAlignment="1">
      <alignment horizontal="center"/>
    </xf>
    <xf numFmtId="0" fontId="9" fillId="2" borderId="4" xfId="0" applyFont="1" applyFill="1" applyBorder="1" applyAlignment="1">
      <alignment horizontal="center"/>
    </xf>
    <xf numFmtId="0" fontId="9" fillId="16" borderId="4" xfId="0" applyFont="1" applyFill="1" applyBorder="1" applyAlignment="1">
      <alignment horizontal="center"/>
    </xf>
    <xf numFmtId="0" fontId="16" fillId="3" borderId="4" xfId="0" applyFont="1" applyFill="1" applyBorder="1" applyAlignment="1">
      <alignment horizontal="left" indent="1"/>
    </xf>
    <xf numFmtId="0" fontId="16" fillId="0" borderId="4" xfId="0" applyFont="1" applyBorder="1"/>
    <xf numFmtId="0" fontId="17" fillId="0" borderId="4" xfId="0" applyFont="1" applyBorder="1"/>
    <xf numFmtId="0" fontId="2" fillId="0" borderId="0" xfId="0" applyFont="1" applyAlignment="1">
      <alignment horizontal="center" wrapText="1"/>
    </xf>
    <xf numFmtId="0" fontId="2" fillId="13" borderId="0" xfId="0" applyFont="1" applyFill="1"/>
    <xf numFmtId="0" fontId="2" fillId="0" borderId="0" xfId="0" applyFont="1" applyAlignment="1">
      <alignment horizontal="center" vertical="center"/>
    </xf>
    <xf numFmtId="0" fontId="2" fillId="0" borderId="0" xfId="0" applyFont="1" applyAlignment="1">
      <alignment horizontal="center"/>
    </xf>
    <xf numFmtId="0" fontId="2" fillId="18" borderId="8" xfId="0" applyFont="1" applyFill="1" applyBorder="1" applyAlignment="1">
      <alignment horizontal="right"/>
    </xf>
    <xf numFmtId="164" fontId="2" fillId="18" borderId="9" xfId="0" applyNumberFormat="1" applyFont="1" applyFill="1" applyBorder="1" applyAlignment="1">
      <alignment horizontal="center"/>
    </xf>
    <xf numFmtId="0" fontId="2" fillId="18" borderId="0" xfId="0" applyFont="1" applyFill="1" applyAlignment="1">
      <alignment horizontal="left"/>
    </xf>
    <xf numFmtId="0" fontId="2" fillId="18" borderId="0" xfId="0" applyFont="1" applyFill="1" applyAlignment="1">
      <alignment horizontal="center"/>
    </xf>
    <xf numFmtId="0" fontId="2" fillId="18" borderId="0" xfId="0" applyFont="1" applyFill="1"/>
    <xf numFmtId="0" fontId="2" fillId="10" borderId="0" xfId="0" applyFont="1" applyFill="1"/>
    <xf numFmtId="0" fontId="2" fillId="0" borderId="5" xfId="0" applyFont="1" applyBorder="1"/>
    <xf numFmtId="0" fontId="2" fillId="0" borderId="5" xfId="0" applyFont="1" applyBorder="1" applyAlignment="1">
      <alignment horizontal="center" wrapText="1"/>
    </xf>
    <xf numFmtId="0" fontId="2" fillId="7" borderId="5" xfId="0" applyFont="1" applyFill="1" applyBorder="1" applyAlignment="1">
      <alignment horizontal="center" wrapText="1"/>
    </xf>
    <xf numFmtId="1" fontId="22" fillId="19" borderId="4" xfId="0" applyNumberFormat="1" applyFont="1" applyFill="1" applyBorder="1" applyAlignment="1">
      <alignment horizontal="center" wrapText="1"/>
    </xf>
    <xf numFmtId="0" fontId="3" fillId="9" borderId="12" xfId="0" applyFont="1" applyFill="1" applyBorder="1" applyAlignment="1">
      <alignment horizontal="center" wrapText="1"/>
    </xf>
    <xf numFmtId="0" fontId="2" fillId="20" borderId="5" xfId="0" applyFont="1" applyFill="1" applyBorder="1" applyAlignment="1">
      <alignment wrapText="1"/>
    </xf>
    <xf numFmtId="0" fontId="2" fillId="20" borderId="5" xfId="0" applyFont="1" applyFill="1" applyBorder="1"/>
    <xf numFmtId="0" fontId="3" fillId="9" borderId="5" xfId="0" applyFont="1" applyFill="1" applyBorder="1" applyAlignment="1">
      <alignment horizontal="center" wrapText="1"/>
    </xf>
    <xf numFmtId="0" fontId="3" fillId="19" borderId="5" xfId="0" applyFont="1" applyFill="1" applyBorder="1" applyAlignment="1">
      <alignment horizontal="center" wrapText="1"/>
    </xf>
    <xf numFmtId="0" fontId="3" fillId="9" borderId="5" xfId="0" applyFont="1" applyFill="1" applyBorder="1" applyAlignment="1">
      <alignment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2" fillId="3" borderId="4" xfId="0" applyFont="1" applyFill="1" applyBorder="1" applyAlignment="1">
      <alignment horizontal="center" wrapText="1"/>
    </xf>
    <xf numFmtId="1" fontId="2" fillId="3" borderId="5" xfId="0" applyNumberFormat="1" applyFont="1" applyFill="1" applyBorder="1" applyAlignment="1">
      <alignment horizontal="center"/>
    </xf>
    <xf numFmtId="0" fontId="2" fillId="3" borderId="5" xfId="0" applyFont="1" applyFill="1" applyBorder="1" applyAlignment="1">
      <alignment horizontal="center"/>
    </xf>
    <xf numFmtId="1" fontId="2" fillId="4" borderId="5" xfId="0" applyNumberFormat="1" applyFont="1" applyFill="1" applyBorder="1" applyAlignment="1">
      <alignment horizontal="center"/>
    </xf>
    <xf numFmtId="0" fontId="2" fillId="3" borderId="5" xfId="0" applyFont="1" applyFill="1" applyBorder="1" applyAlignment="1">
      <alignment horizontal="center" vertical="center"/>
    </xf>
    <xf numFmtId="0" fontId="12" fillId="3" borderId="0" xfId="0" applyFont="1" applyFill="1" applyAlignment="1">
      <alignment horizontal="center" vertical="center"/>
    </xf>
    <xf numFmtId="1" fontId="2" fillId="13" borderId="5" xfId="0" applyNumberFormat="1" applyFont="1" applyFill="1" applyBorder="1" applyAlignment="1">
      <alignment horizontal="center"/>
    </xf>
    <xf numFmtId="0" fontId="23" fillId="0" borderId="0" xfId="0" applyFont="1"/>
    <xf numFmtId="0" fontId="10" fillId="0" borderId="4" xfId="0" applyFont="1" applyBorder="1" applyAlignment="1">
      <alignment horizontal="center"/>
    </xf>
    <xf numFmtId="0" fontId="2" fillId="0" borderId="4" xfId="0" applyFont="1" applyBorder="1" applyAlignment="1">
      <alignment horizontal="center"/>
    </xf>
    <xf numFmtId="0" fontId="2" fillId="15" borderId="0" xfId="0" applyFont="1" applyFill="1"/>
    <xf numFmtId="0" fontId="2" fillId="0" borderId="2" xfId="0" applyFont="1" applyBorder="1"/>
    <xf numFmtId="0" fontId="2" fillId="3" borderId="0" xfId="0" applyFont="1" applyFill="1"/>
    <xf numFmtId="0" fontId="2" fillId="14" borderId="0" xfId="0" applyFont="1" applyFill="1"/>
    <xf numFmtId="1" fontId="2" fillId="10" borderId="5" xfId="0" applyNumberFormat="1" applyFont="1" applyFill="1" applyBorder="1" applyAlignment="1">
      <alignment horizontal="center"/>
    </xf>
    <xf numFmtId="1" fontId="2" fillId="0" borderId="5" xfId="0" applyNumberFormat="1" applyFont="1" applyBorder="1" applyAlignment="1">
      <alignment horizontal="center"/>
    </xf>
    <xf numFmtId="0" fontId="12" fillId="0" borderId="0" xfId="0" applyFont="1"/>
    <xf numFmtId="0" fontId="12" fillId="0" borderId="0" xfId="0" applyFont="1" applyAlignment="1">
      <alignment horizontal="center" wrapText="1"/>
    </xf>
    <xf numFmtId="0" fontId="12" fillId="13" borderId="0" xfId="0" applyFont="1" applyFill="1"/>
    <xf numFmtId="0" fontId="12" fillId="0" borderId="0" xfId="0" applyFont="1" applyAlignment="1">
      <alignment horizontal="center" vertical="center"/>
    </xf>
    <xf numFmtId="0" fontId="12" fillId="3" borderId="0" xfId="0" applyFont="1" applyFill="1"/>
    <xf numFmtId="0" fontId="12" fillId="17" borderId="0" xfId="0" quotePrefix="1" applyFont="1" applyFill="1"/>
    <xf numFmtId="0" fontId="12" fillId="0" borderId="0" xfId="0" applyFont="1" applyAlignment="1">
      <alignment horizontal="center"/>
    </xf>
    <xf numFmtId="0" fontId="2" fillId="9" borderId="0" xfId="0" applyFont="1" applyFill="1"/>
    <xf numFmtId="0" fontId="2" fillId="9" borderId="0" xfId="0" applyFont="1" applyFill="1" applyAlignment="1">
      <alignment horizontal="center"/>
    </xf>
    <xf numFmtId="0" fontId="9" fillId="0" borderId="8"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xf>
    <xf numFmtId="0" fontId="2" fillId="0" borderId="9" xfId="0" applyFont="1" applyBorder="1" applyAlignment="1">
      <alignment horizontal="center"/>
    </xf>
    <xf numFmtId="0" fontId="9" fillId="0" borderId="8" xfId="0" applyFont="1" applyBorder="1" applyAlignment="1">
      <alignment horizontal="center"/>
    </xf>
    <xf numFmtId="0" fontId="3" fillId="0" borderId="11" xfId="0" applyFont="1" applyBorder="1" applyAlignment="1">
      <alignment horizontal="center" wrapText="1"/>
    </xf>
    <xf numFmtId="0" fontId="2" fillId="0" borderId="13" xfId="0" applyFont="1" applyBorder="1" applyAlignment="1">
      <alignment horizontal="center" wrapText="1"/>
    </xf>
    <xf numFmtId="0" fontId="2" fillId="0" borderId="0" xfId="0" applyFont="1"/>
  </cellXfs>
  <cellStyles count="3">
    <cellStyle name="Normal" xfId="0" builtinId="0"/>
    <cellStyle name="Normal 3 2" xfId="1" xr:uid="{4B2AFCDB-6A7C-4588-B01A-1CC2F9F515B8}"/>
    <cellStyle name="Percent 2" xfId="2" xr:uid="{5E9AF34F-5639-4BB7-8799-3EA98FA9E43C}"/>
  </cellStyles>
  <dxfs count="14">
    <dxf>
      <fill>
        <patternFill>
          <bgColor rgb="FFFFFF00"/>
        </patternFill>
      </fill>
    </dxf>
    <dxf>
      <fill>
        <patternFill>
          <bgColor rgb="FFF4FEB8"/>
        </patternFill>
      </fill>
    </dxf>
    <dxf>
      <fill>
        <patternFill>
          <bgColor rgb="FFC4D79B"/>
        </patternFill>
      </fill>
    </dxf>
    <dxf>
      <fill>
        <patternFill>
          <bgColor rgb="FFFFFFCC"/>
        </patternFill>
      </fill>
    </dxf>
    <dxf>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ont>
        <strike val="0"/>
      </font>
      <fill>
        <patternFill>
          <bgColor rgb="FFEE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110</xdr:row>
      <xdr:rowOff>0</xdr:rowOff>
    </xdr:from>
    <xdr:to>
      <xdr:col>6</xdr:col>
      <xdr:colOff>105505</xdr:colOff>
      <xdr:row>124</xdr:row>
      <xdr:rowOff>133755</xdr:rowOff>
    </xdr:to>
    <xdr:pic>
      <xdr:nvPicPr>
        <xdr:cNvPr id="4" name="Picture 3">
          <a:extLst>
            <a:ext uri="{FF2B5EF4-FFF2-40B4-BE49-F238E27FC236}">
              <a16:creationId xmlns:a16="http://schemas.microsoft.com/office/drawing/2014/main" id="{C80FD46D-3AD3-E9DF-2B71-5B425A4B6A49}"/>
            </a:ext>
          </a:extLst>
        </xdr:cNvPr>
        <xdr:cNvPicPr>
          <a:picLocks noChangeAspect="1"/>
        </xdr:cNvPicPr>
      </xdr:nvPicPr>
      <xdr:blipFill>
        <a:blip xmlns:r="http://schemas.openxmlformats.org/officeDocument/2006/relationships" r:embed="rId1"/>
        <a:stretch>
          <a:fillRect/>
        </a:stretch>
      </xdr:blipFill>
      <xdr:spPr>
        <a:xfrm>
          <a:off x="295275" y="22193250"/>
          <a:ext cx="5229955" cy="2905530"/>
        </a:xfrm>
        <a:prstGeom prst="rect">
          <a:avLst/>
        </a:prstGeom>
      </xdr:spPr>
    </xdr:pic>
    <xdr:clientData/>
  </xdr:twoCellAnchor>
  <xdr:twoCellAnchor editAs="oneCell">
    <xdr:from>
      <xdr:col>1</xdr:col>
      <xdr:colOff>0</xdr:colOff>
      <xdr:row>126</xdr:row>
      <xdr:rowOff>0</xdr:rowOff>
    </xdr:from>
    <xdr:to>
      <xdr:col>6</xdr:col>
      <xdr:colOff>172189</xdr:colOff>
      <xdr:row>140</xdr:row>
      <xdr:rowOff>19425</xdr:rowOff>
    </xdr:to>
    <xdr:pic>
      <xdr:nvPicPr>
        <xdr:cNvPr id="5" name="Picture 4">
          <a:extLst>
            <a:ext uri="{FF2B5EF4-FFF2-40B4-BE49-F238E27FC236}">
              <a16:creationId xmlns:a16="http://schemas.microsoft.com/office/drawing/2014/main" id="{F2FA7841-C3D5-690F-6F83-AE3D08AB65CB}"/>
            </a:ext>
          </a:extLst>
        </xdr:cNvPr>
        <xdr:cNvPicPr>
          <a:picLocks noChangeAspect="1"/>
        </xdr:cNvPicPr>
      </xdr:nvPicPr>
      <xdr:blipFill>
        <a:blip xmlns:r="http://schemas.openxmlformats.org/officeDocument/2006/relationships" r:embed="rId2"/>
        <a:stretch>
          <a:fillRect/>
        </a:stretch>
      </xdr:blipFill>
      <xdr:spPr>
        <a:xfrm>
          <a:off x="295275" y="25346025"/>
          <a:ext cx="5296639" cy="2686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5%20Mens%20League\2025%20League%20Master%20Sheet.xlsx" TargetMode="External"/><Relationship Id="rId1" Type="http://schemas.openxmlformats.org/officeDocument/2006/relationships/externalLinkPath" Target="2025%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PMT Sheet"/>
      <sheetName val="HDCPs Explained"/>
      <sheetName val="F9 avg Scores for Yr (2)"/>
      <sheetName val="F9 avg Scores for Yr"/>
      <sheetName val="2025 Sign Ups"/>
      <sheetName val="2025 Pivot"/>
      <sheetName val="2025 Teams &amp; Schedule"/>
      <sheetName val="Process Notes"/>
      <sheetName val="Prev Yrs (2024) Scores.Hdicaps"/>
      <sheetName val="2025 Yr Scores.Hdicaps"/>
      <sheetName val="WK 1 F9 2025"/>
      <sheetName val="WK 2 B9 2025"/>
      <sheetName val="WK 3 F9 2025"/>
      <sheetName val="WK 4 B9 2025"/>
      <sheetName val="WK 5 F9 2025"/>
      <sheetName val="WK 6 B9 2025"/>
      <sheetName val="WK 7 F9 2025"/>
      <sheetName val="WK 8 B9 2025"/>
      <sheetName val="WK 9 F9 2025"/>
      <sheetName val="WK 10 B9 2025"/>
      <sheetName val="WK 11 F9 2025"/>
      <sheetName val="Scramble.Prize Sheet"/>
      <sheetName val="Payouts.Costs"/>
      <sheetName val="Payouts.Cost Published"/>
      <sheetName val="Summary Costs.Revenue"/>
    </sheetNames>
    <sheetDataSet>
      <sheetData sheetId="0"/>
      <sheetData sheetId="1"/>
      <sheetData sheetId="2"/>
      <sheetData sheetId="3"/>
      <sheetData sheetId="4">
        <row r="2">
          <cell r="B2" t="str">
            <v>Name</v>
          </cell>
          <cell r="C2" t="str">
            <v>2025:  New, Y, N, Blank -  No Reply</v>
          </cell>
          <cell r="D2" t="str">
            <v>2025 Starting HDCP</v>
          </cell>
          <cell r="E2" t="str">
            <v xml:space="preserve">2024 TEAM #  </v>
          </cell>
          <cell r="F2" t="str">
            <v xml:space="preserve">Tees Playing -  R:Reg, S:Sr, SN: Sr New </v>
          </cell>
          <cell r="G2" t="str">
            <v>Team Name</v>
          </cell>
          <cell r="H2" t="str">
            <v>Paid</v>
          </cell>
          <cell r="I2" t="str">
            <v>Notes</v>
          </cell>
        </row>
        <row r="3">
          <cell r="B3" t="str">
            <v>Almasi, Andrew</v>
          </cell>
          <cell r="C3" t="str">
            <v>Y</v>
          </cell>
          <cell r="D3">
            <v>16.800000000000004</v>
          </cell>
          <cell r="E3">
            <v>8</v>
          </cell>
          <cell r="F3" t="str">
            <v>R</v>
          </cell>
          <cell r="G3" t="str">
            <v>8 - Arnie's Army</v>
          </cell>
          <cell r="K3" t="str">
            <v>1 - Norman's Sharks</v>
          </cell>
        </row>
        <row r="4">
          <cell r="B4" t="str">
            <v>Almasi, Joe</v>
          </cell>
          <cell r="C4" t="str">
            <v>Y</v>
          </cell>
          <cell r="D4">
            <v>7.7666666666666657</v>
          </cell>
          <cell r="E4">
            <v>5</v>
          </cell>
          <cell r="F4" t="str">
            <v>R</v>
          </cell>
          <cell r="G4" t="str">
            <v>5 - The Golden Bears</v>
          </cell>
          <cell r="K4" t="str">
            <v>2 - Trevino's Highballers</v>
          </cell>
        </row>
        <row r="5">
          <cell r="B5" t="str">
            <v>Almasi, Matt</v>
          </cell>
          <cell r="C5" t="str">
            <v>Y</v>
          </cell>
          <cell r="D5">
            <v>13.600000000000001</v>
          </cell>
          <cell r="E5">
            <v>3</v>
          </cell>
          <cell r="F5" t="str">
            <v>R</v>
          </cell>
          <cell r="G5" t="str">
            <v>3 - Watson's Kneeknockers</v>
          </cell>
          <cell r="K5" t="str">
            <v>3 - Watson's Kneeknockers</v>
          </cell>
        </row>
        <row r="6">
          <cell r="B6" t="str">
            <v>Almasi, Tom</v>
          </cell>
          <cell r="C6" t="str">
            <v>Y</v>
          </cell>
          <cell r="D6">
            <v>15.266666666666666</v>
          </cell>
          <cell r="E6">
            <v>5</v>
          </cell>
          <cell r="F6" t="str">
            <v>R</v>
          </cell>
          <cell r="G6" t="str">
            <v>5 - The Golden Bears</v>
          </cell>
          <cell r="K6" t="str">
            <v>4 - Gary's Players</v>
          </cell>
        </row>
        <row r="7">
          <cell r="B7" t="str">
            <v>Anderson, Jeremy (N)</v>
          </cell>
          <cell r="C7" t="str">
            <v>New</v>
          </cell>
          <cell r="D7">
            <v>6</v>
          </cell>
          <cell r="E7">
            <v>8</v>
          </cell>
          <cell r="F7" t="str">
            <v>R</v>
          </cell>
          <cell r="G7" t="str">
            <v>8 - Arnie's Army</v>
          </cell>
          <cell r="I7" t="str">
            <v>upper 30, low 40's</v>
          </cell>
          <cell r="K7" t="str">
            <v>5 - The Golden Bears</v>
          </cell>
        </row>
        <row r="8">
          <cell r="B8" t="str">
            <v>Askam, Tim</v>
          </cell>
          <cell r="C8" t="str">
            <v>Y</v>
          </cell>
          <cell r="D8">
            <v>6.2666666666666657</v>
          </cell>
          <cell r="E8">
            <v>10</v>
          </cell>
          <cell r="F8" t="str">
            <v>R</v>
          </cell>
          <cell r="G8" t="str">
            <v>10 - The Caddyshacks</v>
          </cell>
          <cell r="K8" t="str">
            <v>6 - Weiskopf's Wiseguys</v>
          </cell>
        </row>
        <row r="9">
          <cell r="B9" t="str">
            <v>Babcock, Nick</v>
          </cell>
          <cell r="C9" t="str">
            <v>Y</v>
          </cell>
          <cell r="D9">
            <v>9</v>
          </cell>
          <cell r="E9">
            <v>8</v>
          </cell>
          <cell r="F9" t="str">
            <v>R</v>
          </cell>
          <cell r="G9" t="str">
            <v>8 - Arnie's Army</v>
          </cell>
          <cell r="K9" t="str">
            <v>7 - Hogan's Heroes</v>
          </cell>
        </row>
        <row r="10">
          <cell r="B10" t="str">
            <v>Buamann, Jon (N)</v>
          </cell>
          <cell r="C10" t="str">
            <v>New</v>
          </cell>
          <cell r="E10">
            <v>9</v>
          </cell>
          <cell r="F10" t="str">
            <v>R</v>
          </cell>
          <cell r="G10" t="str">
            <v>9 - Wannabe Masters</v>
          </cell>
          <cell r="K10" t="str">
            <v>8 - Arnie's Army</v>
          </cell>
        </row>
        <row r="11">
          <cell r="B11" t="str">
            <v>Begner, Josh</v>
          </cell>
          <cell r="C11" t="str">
            <v>Y</v>
          </cell>
          <cell r="D11">
            <v>9.1199999999999974</v>
          </cell>
          <cell r="E11">
            <v>5</v>
          </cell>
          <cell r="F11" t="str">
            <v>R</v>
          </cell>
          <cell r="G11" t="str">
            <v>5 - The Golden Bears</v>
          </cell>
          <cell r="K11" t="str">
            <v>9 - Wannabe Masters</v>
          </cell>
        </row>
        <row r="12">
          <cell r="B12" t="str">
            <v>Bieneman, Jeremy (N)</v>
          </cell>
          <cell r="C12" t="str">
            <v>New</v>
          </cell>
          <cell r="D12">
            <v>9</v>
          </cell>
          <cell r="E12">
            <v>2</v>
          </cell>
          <cell r="F12" t="str">
            <v>R</v>
          </cell>
          <cell r="G12" t="str">
            <v>2 - Trevino's Highballers</v>
          </cell>
          <cell r="K12" t="str">
            <v>10 - The Caddyshacks</v>
          </cell>
        </row>
        <row r="13">
          <cell r="B13" t="str">
            <v>Blum, Kenny</v>
          </cell>
          <cell r="C13" t="str">
            <v>Y</v>
          </cell>
          <cell r="D13">
            <v>6.4333333333333371</v>
          </cell>
          <cell r="E13">
            <v>6</v>
          </cell>
          <cell r="F13" t="str">
            <v>R</v>
          </cell>
          <cell r="G13" t="str">
            <v>6 - Weiskopf's Wiseguys</v>
          </cell>
        </row>
        <row r="14">
          <cell r="B14" t="str">
            <v>Blum, Tanner</v>
          </cell>
          <cell r="C14" t="str">
            <v>Y</v>
          </cell>
          <cell r="D14">
            <v>5.4333333333333371</v>
          </cell>
          <cell r="E14">
            <v>4</v>
          </cell>
          <cell r="F14" t="str">
            <v>R</v>
          </cell>
          <cell r="G14" t="str">
            <v>4 - Gary's Players</v>
          </cell>
          <cell r="J14" t="str">
            <v xml:space="preserve"> </v>
          </cell>
        </row>
        <row r="15">
          <cell r="B15" t="str">
            <v>Blum, Tucker</v>
          </cell>
          <cell r="C15" t="str">
            <v>Y</v>
          </cell>
          <cell r="D15">
            <v>10.433333333333337</v>
          </cell>
          <cell r="E15">
            <v>7</v>
          </cell>
          <cell r="F15" t="str">
            <v>R</v>
          </cell>
          <cell r="G15" t="str">
            <v>7 - Hogan's Heroes</v>
          </cell>
        </row>
        <row r="16">
          <cell r="B16" t="str">
            <v>Bourque, Philip</v>
          </cell>
          <cell r="C16" t="str">
            <v>Y</v>
          </cell>
          <cell r="D16">
            <v>11.433333333333337</v>
          </cell>
          <cell r="E16">
            <v>7</v>
          </cell>
          <cell r="F16" t="str">
            <v>R</v>
          </cell>
          <cell r="G16" t="str">
            <v>7 - Hogan's Heroes</v>
          </cell>
        </row>
        <row r="17">
          <cell r="B17" t="str">
            <v>Burwell, Brandon</v>
          </cell>
          <cell r="C17" t="str">
            <v>Y</v>
          </cell>
          <cell r="D17">
            <v>7.8000000000000043</v>
          </cell>
          <cell r="E17">
            <v>7</v>
          </cell>
          <cell r="F17" t="str">
            <v>R</v>
          </cell>
          <cell r="G17" t="str">
            <v>7 - Hogan's Heroes</v>
          </cell>
        </row>
        <row r="18">
          <cell r="B18" t="str">
            <v>Cafferty, Pat</v>
          </cell>
          <cell r="C18" t="str">
            <v>Y</v>
          </cell>
          <cell r="D18">
            <v>4.7666666666666657</v>
          </cell>
          <cell r="E18">
            <v>2</v>
          </cell>
          <cell r="F18" t="str">
            <v>R</v>
          </cell>
          <cell r="G18" t="str">
            <v>2 - Trevino's Highballers</v>
          </cell>
        </row>
        <row r="19">
          <cell r="B19" t="str">
            <v>Carter, Greg</v>
          </cell>
          <cell r="C19" t="str">
            <v>Y</v>
          </cell>
          <cell r="D19">
            <v>12.200000000000003</v>
          </cell>
          <cell r="E19">
            <v>5</v>
          </cell>
          <cell r="F19" t="str">
            <v>R</v>
          </cell>
          <cell r="G19" t="str">
            <v>5 - The Golden Bears</v>
          </cell>
        </row>
        <row r="20">
          <cell r="B20" t="str">
            <v>Casper, Steve</v>
          </cell>
          <cell r="C20" t="str">
            <v>Y</v>
          </cell>
          <cell r="D20">
            <v>3.2666666666666657</v>
          </cell>
          <cell r="E20">
            <v>9</v>
          </cell>
          <cell r="F20" t="str">
            <v>R</v>
          </cell>
          <cell r="G20" t="str">
            <v>9 - Wannabe Masters</v>
          </cell>
        </row>
        <row r="21">
          <cell r="B21" t="str">
            <v>Caulkins, Paul</v>
          </cell>
          <cell r="C21" t="str">
            <v>Y</v>
          </cell>
          <cell r="D21">
            <v>9.6000000000000014</v>
          </cell>
          <cell r="E21">
            <v>1</v>
          </cell>
          <cell r="F21" t="str">
            <v>R</v>
          </cell>
          <cell r="G21" t="str">
            <v>1 - Norman's Sharks</v>
          </cell>
        </row>
        <row r="22">
          <cell r="B22" t="str">
            <v>Centers, Jason</v>
          </cell>
          <cell r="C22" t="str">
            <v>Y</v>
          </cell>
          <cell r="D22">
            <v>4.2666666666666657</v>
          </cell>
          <cell r="E22">
            <v>4</v>
          </cell>
          <cell r="F22" t="str">
            <v>R</v>
          </cell>
          <cell r="G22" t="str">
            <v>4 - Gary's Players</v>
          </cell>
        </row>
        <row r="23">
          <cell r="B23" t="str">
            <v>ClaerHout, Todd</v>
          </cell>
          <cell r="C23" t="str">
            <v>Y</v>
          </cell>
          <cell r="D23">
            <v>5.1000000000000014</v>
          </cell>
          <cell r="E23">
            <v>2</v>
          </cell>
          <cell r="F23" t="str">
            <v>R</v>
          </cell>
          <cell r="G23" t="str">
            <v>2 - Trevino's Highballers</v>
          </cell>
          <cell r="I23" t="str">
            <v>new to sr tees this year, recalc HDCP like a new person</v>
          </cell>
        </row>
        <row r="24">
          <cell r="B24" t="str">
            <v>Clark, John</v>
          </cell>
          <cell r="C24" t="str">
            <v>Y</v>
          </cell>
          <cell r="D24">
            <v>7.6000000000000014</v>
          </cell>
          <cell r="E24">
            <v>2</v>
          </cell>
          <cell r="F24" t="str">
            <v>SN</v>
          </cell>
          <cell r="G24" t="str">
            <v>2 - Trevino's Highballers</v>
          </cell>
        </row>
        <row r="25">
          <cell r="B25" t="str">
            <v>Cluskey, Ron</v>
          </cell>
          <cell r="C25" t="str">
            <v>Y</v>
          </cell>
          <cell r="D25">
            <v>10.100000000000001</v>
          </cell>
          <cell r="E25">
            <v>4</v>
          </cell>
          <cell r="F25" t="str">
            <v>S</v>
          </cell>
          <cell r="G25" t="str">
            <v>4 - Gary's Players</v>
          </cell>
        </row>
        <row r="26">
          <cell r="B26" t="str">
            <v>Cochran, Chris (N)</v>
          </cell>
          <cell r="C26" t="str">
            <v>New</v>
          </cell>
          <cell r="D26">
            <v>9</v>
          </cell>
          <cell r="E26">
            <v>3</v>
          </cell>
          <cell r="F26" t="str">
            <v>R</v>
          </cell>
          <cell r="G26" t="str">
            <v>3 - Watson's Kneeknockers</v>
          </cell>
        </row>
        <row r="27">
          <cell r="B27" t="str">
            <v>Colgan, Jack</v>
          </cell>
          <cell r="C27" t="str">
            <v>Y</v>
          </cell>
          <cell r="D27">
            <v>15.933333333333337</v>
          </cell>
          <cell r="E27">
            <v>7</v>
          </cell>
          <cell r="F27" t="str">
            <v>R</v>
          </cell>
          <cell r="G27" t="str">
            <v>7 - Hogan's Heroes</v>
          </cell>
        </row>
        <row r="28">
          <cell r="B28" t="str">
            <v>Conklin, Tom</v>
          </cell>
          <cell r="C28" t="str">
            <v>Y</v>
          </cell>
          <cell r="D28">
            <v>2.6000000000000014</v>
          </cell>
          <cell r="E28">
            <v>7</v>
          </cell>
          <cell r="F28" t="str">
            <v>R</v>
          </cell>
          <cell r="G28" t="str">
            <v>7 - Hogan's Heroes</v>
          </cell>
        </row>
        <row r="29">
          <cell r="B29" t="str">
            <v>Copple, Jim</v>
          </cell>
          <cell r="C29" t="str">
            <v>Y</v>
          </cell>
          <cell r="D29">
            <v>7.2666666666666657</v>
          </cell>
          <cell r="E29">
            <v>1</v>
          </cell>
          <cell r="F29" t="str">
            <v>R</v>
          </cell>
          <cell r="G29" t="str">
            <v>1 - Norman's Sharks</v>
          </cell>
          <cell r="H29" t="str">
            <v xml:space="preserve"> </v>
          </cell>
        </row>
        <row r="30">
          <cell r="B30" t="str">
            <v>Cosby, Doug</v>
          </cell>
          <cell r="C30" t="str">
            <v>Y</v>
          </cell>
          <cell r="D30">
            <v>13.899999999999999</v>
          </cell>
          <cell r="E30">
            <v>4</v>
          </cell>
          <cell r="F30" t="str">
            <v>R</v>
          </cell>
          <cell r="G30" t="str">
            <v>4 - Gary's Players</v>
          </cell>
        </row>
        <row r="31">
          <cell r="B31" t="str">
            <v>Coulter, Ken</v>
          </cell>
          <cell r="C31" t="str">
            <v>Y</v>
          </cell>
          <cell r="D31">
            <v>0.76666666666666572</v>
          </cell>
          <cell r="E31">
            <v>3</v>
          </cell>
          <cell r="F31" t="str">
            <v>S</v>
          </cell>
          <cell r="G31" t="str">
            <v>3 - Watson's Kneeknockers</v>
          </cell>
        </row>
        <row r="32">
          <cell r="B32" t="str">
            <v>Criswell, Larry</v>
          </cell>
          <cell r="C32" t="str">
            <v>Y</v>
          </cell>
          <cell r="D32">
            <v>9.2666666666666657</v>
          </cell>
          <cell r="E32">
            <v>3</v>
          </cell>
          <cell r="F32" t="str">
            <v>S</v>
          </cell>
          <cell r="G32" t="str">
            <v>3 - Watson's Kneeknockers</v>
          </cell>
        </row>
        <row r="33">
          <cell r="B33" t="str">
            <v>Dickson, Rob (N)</v>
          </cell>
          <cell r="C33" t="str">
            <v>New</v>
          </cell>
          <cell r="D33">
            <v>9</v>
          </cell>
          <cell r="E33">
            <v>5</v>
          </cell>
          <cell r="F33" t="str">
            <v>R</v>
          </cell>
          <cell r="G33" t="str">
            <v>5 - The Golden Bears</v>
          </cell>
        </row>
        <row r="34">
          <cell r="B34" t="str">
            <v>Durst, Justin</v>
          </cell>
          <cell r="C34" t="str">
            <v>Y</v>
          </cell>
          <cell r="D34">
            <v>6.3999999999999986</v>
          </cell>
          <cell r="E34">
            <v>8</v>
          </cell>
          <cell r="F34" t="str">
            <v>R</v>
          </cell>
          <cell r="G34" t="str">
            <v>8 - Arnie's Army</v>
          </cell>
        </row>
        <row r="35">
          <cell r="B35" t="str">
            <v>Ehens, Matt</v>
          </cell>
          <cell r="C35" t="str">
            <v>Y</v>
          </cell>
          <cell r="D35">
            <v>6.4333333333333371</v>
          </cell>
          <cell r="E35">
            <v>7</v>
          </cell>
          <cell r="F35" t="str">
            <v>R</v>
          </cell>
          <cell r="G35" t="str">
            <v>7 - Hogan's Heroes</v>
          </cell>
        </row>
        <row r="36">
          <cell r="B36" t="str">
            <v>Ekstrand, Jared</v>
          </cell>
          <cell r="C36" t="str">
            <v>Y</v>
          </cell>
          <cell r="D36">
            <v>5.8000000000000043</v>
          </cell>
          <cell r="E36">
            <v>7</v>
          </cell>
          <cell r="F36" t="str">
            <v>R</v>
          </cell>
          <cell r="G36" t="str">
            <v>7 - Hogan's Heroes</v>
          </cell>
        </row>
        <row r="37">
          <cell r="B37" t="str">
            <v>Evans, Clark</v>
          </cell>
          <cell r="C37" t="str">
            <v>Y</v>
          </cell>
          <cell r="D37">
            <v>6.6000000000000014</v>
          </cell>
          <cell r="E37">
            <v>4</v>
          </cell>
          <cell r="F37" t="str">
            <v>R</v>
          </cell>
          <cell r="G37" t="str">
            <v>4 - Gary's Players</v>
          </cell>
        </row>
        <row r="38">
          <cell r="B38" t="str">
            <v>Ewalt, Alex</v>
          </cell>
          <cell r="C38" t="str">
            <v>Y</v>
          </cell>
          <cell r="D38">
            <v>6.7666666666666657</v>
          </cell>
          <cell r="E38">
            <v>3</v>
          </cell>
          <cell r="F38" t="str">
            <v>R</v>
          </cell>
          <cell r="G38" t="str">
            <v>3 - Watson's Kneeknockers</v>
          </cell>
        </row>
        <row r="39">
          <cell r="B39" t="str">
            <v>Ewalt, Britt</v>
          </cell>
          <cell r="C39" t="str">
            <v>Y</v>
          </cell>
          <cell r="D39">
            <v>10.800000000000004</v>
          </cell>
          <cell r="E39">
            <v>10</v>
          </cell>
          <cell r="F39" t="str">
            <v>R</v>
          </cell>
          <cell r="G39" t="str">
            <v>10 - The Caddyshacks</v>
          </cell>
        </row>
        <row r="40">
          <cell r="B40" t="str">
            <v>Fletcher, Mat</v>
          </cell>
          <cell r="C40" t="str">
            <v>Y</v>
          </cell>
          <cell r="D40">
            <v>13.399999999999999</v>
          </cell>
          <cell r="E40">
            <v>1</v>
          </cell>
          <cell r="F40" t="str">
            <v>R</v>
          </cell>
          <cell r="G40" t="str">
            <v>1 - Norman's Sharks</v>
          </cell>
        </row>
        <row r="41">
          <cell r="B41" t="str">
            <v>Florey, Jon (N)</v>
          </cell>
          <cell r="C41" t="str">
            <v>New</v>
          </cell>
          <cell r="D41">
            <v>9</v>
          </cell>
          <cell r="E41">
            <v>7</v>
          </cell>
          <cell r="F41" t="str">
            <v>R</v>
          </cell>
          <cell r="G41" t="str">
            <v>7 - Hogan's Heroes</v>
          </cell>
        </row>
        <row r="42">
          <cell r="B42" t="str">
            <v>Franks, Jason</v>
          </cell>
          <cell r="C42" t="str">
            <v>Y</v>
          </cell>
          <cell r="D42">
            <v>10.200000000000003</v>
          </cell>
          <cell r="E42">
            <v>6</v>
          </cell>
          <cell r="F42" t="str">
            <v>R</v>
          </cell>
          <cell r="G42" t="str">
            <v>6 - Weiskopf's Wiseguys</v>
          </cell>
        </row>
        <row r="43">
          <cell r="B43" t="str">
            <v>Frietsch, Bill</v>
          </cell>
          <cell r="C43" t="str">
            <v>Y</v>
          </cell>
          <cell r="D43">
            <v>4.4333333333333371</v>
          </cell>
          <cell r="E43">
            <v>3</v>
          </cell>
          <cell r="F43" t="str">
            <v>R</v>
          </cell>
          <cell r="G43" t="str">
            <v>3 - Watson's Kneeknockers</v>
          </cell>
        </row>
        <row r="44">
          <cell r="B44" t="str">
            <v>Frye, Kevin</v>
          </cell>
          <cell r="C44" t="str">
            <v>Y</v>
          </cell>
          <cell r="D44">
            <v>8</v>
          </cell>
          <cell r="E44">
            <v>10</v>
          </cell>
          <cell r="F44" t="str">
            <v>R</v>
          </cell>
          <cell r="G44" t="str">
            <v>10 - The Caddyshacks</v>
          </cell>
          <cell r="I44" t="str">
            <v>upper 30's, low 40</v>
          </cell>
        </row>
        <row r="45">
          <cell r="B45" t="str">
            <v>Glenn, Mathew (N)</v>
          </cell>
          <cell r="C45" t="str">
            <v>New</v>
          </cell>
          <cell r="D45">
            <v>5.0999999999999996</v>
          </cell>
          <cell r="E45">
            <v>9</v>
          </cell>
          <cell r="F45" t="str">
            <v>R</v>
          </cell>
          <cell r="G45" t="str">
            <v>9 - Wannabe Masters</v>
          </cell>
        </row>
        <row r="46">
          <cell r="B46" t="str">
            <v>Graves, Nate</v>
          </cell>
          <cell r="C46" t="str">
            <v>Y</v>
          </cell>
          <cell r="D46">
            <v>0.93333333333333712</v>
          </cell>
          <cell r="E46">
            <v>4</v>
          </cell>
          <cell r="F46" t="str">
            <v>R</v>
          </cell>
          <cell r="G46" t="str">
            <v>4 - Gary's Players</v>
          </cell>
        </row>
        <row r="47">
          <cell r="B47" t="str">
            <v>Guppy, Matt</v>
          </cell>
          <cell r="C47" t="str">
            <v>Y</v>
          </cell>
          <cell r="D47">
            <v>4.8000000000000043</v>
          </cell>
          <cell r="E47">
            <v>1</v>
          </cell>
          <cell r="F47" t="str">
            <v>R</v>
          </cell>
          <cell r="G47" t="str">
            <v>1 - Norman's Sharks</v>
          </cell>
        </row>
        <row r="48">
          <cell r="B48" t="str">
            <v>HalloWay, Chad</v>
          </cell>
          <cell r="C48" t="str">
            <v>Y</v>
          </cell>
          <cell r="D48">
            <v>5.9333333333333371</v>
          </cell>
          <cell r="E48">
            <v>8</v>
          </cell>
          <cell r="F48" t="str">
            <v>R</v>
          </cell>
          <cell r="G48" t="str">
            <v>8 - Arnie's Army</v>
          </cell>
          <cell r="I48" t="str">
            <v>low to mid 50's</v>
          </cell>
        </row>
        <row r="49">
          <cell r="B49" t="str">
            <v>Hamby, Cooper (N)</v>
          </cell>
          <cell r="C49" t="str">
            <v>New</v>
          </cell>
          <cell r="D49">
            <v>15</v>
          </cell>
          <cell r="E49">
            <v>10</v>
          </cell>
          <cell r="F49" t="str">
            <v>R</v>
          </cell>
          <cell r="G49" t="str">
            <v>10 - The Caddyshacks</v>
          </cell>
        </row>
        <row r="50">
          <cell r="B50" t="str">
            <v>Harmon, Aaron</v>
          </cell>
          <cell r="C50" t="str">
            <v>Y</v>
          </cell>
          <cell r="D50">
            <v>3.5750000000000028</v>
          </cell>
          <cell r="E50">
            <v>10</v>
          </cell>
          <cell r="F50" t="str">
            <v>R</v>
          </cell>
          <cell r="G50" t="str">
            <v>10 - The Caddyshacks</v>
          </cell>
        </row>
        <row r="51">
          <cell r="B51" t="str">
            <v>Harms, Tim</v>
          </cell>
          <cell r="C51" t="str">
            <v>Y</v>
          </cell>
          <cell r="D51">
            <v>3.1000000000000014</v>
          </cell>
          <cell r="E51">
            <v>8</v>
          </cell>
          <cell r="F51" t="str">
            <v>R</v>
          </cell>
          <cell r="G51" t="str">
            <v>8 - Arnie's Army</v>
          </cell>
        </row>
        <row r="52">
          <cell r="B52" t="str">
            <v>Hart, Seth</v>
          </cell>
          <cell r="C52" t="str">
            <v>Y</v>
          </cell>
          <cell r="D52">
            <v>8</v>
          </cell>
          <cell r="E52">
            <v>9</v>
          </cell>
          <cell r="F52" t="str">
            <v>R</v>
          </cell>
          <cell r="G52" t="str">
            <v>9 - Wannabe Masters</v>
          </cell>
        </row>
        <row r="53">
          <cell r="B53" t="str">
            <v>Haulk, Jake</v>
          </cell>
          <cell r="C53" t="str">
            <v>Y</v>
          </cell>
          <cell r="D53">
            <v>15.600000000000001</v>
          </cell>
          <cell r="E53">
            <v>6</v>
          </cell>
          <cell r="F53" t="str">
            <v>R</v>
          </cell>
          <cell r="G53" t="str">
            <v>6 - Weiskopf's Wiseguys</v>
          </cell>
        </row>
        <row r="54">
          <cell r="B54" t="str">
            <v>Heinz, Dan</v>
          </cell>
          <cell r="C54" t="str">
            <v>Y</v>
          </cell>
          <cell r="D54">
            <v>9.1000000000000014</v>
          </cell>
          <cell r="E54">
            <v>7</v>
          </cell>
          <cell r="F54" t="str">
            <v>R</v>
          </cell>
          <cell r="G54" t="str">
            <v>7 - Hogan's Heroes</v>
          </cell>
        </row>
        <row r="55">
          <cell r="B55" t="str">
            <v>Howard, Chris</v>
          </cell>
          <cell r="C55" t="str">
            <v>Y</v>
          </cell>
          <cell r="D55">
            <v>7.7666666666666657</v>
          </cell>
          <cell r="E55">
            <v>6</v>
          </cell>
          <cell r="F55" t="str">
            <v>R</v>
          </cell>
          <cell r="G55" t="str">
            <v>6 - Weiskopf's Wiseguys</v>
          </cell>
        </row>
        <row r="56">
          <cell r="B56" t="str">
            <v>Jackson, Bob</v>
          </cell>
          <cell r="C56" t="str">
            <v>Y</v>
          </cell>
          <cell r="D56">
            <v>10.200000000000003</v>
          </cell>
          <cell r="E56">
            <v>5</v>
          </cell>
          <cell r="F56" t="str">
            <v>R</v>
          </cell>
          <cell r="G56" t="str">
            <v>5 - The Golden Bears</v>
          </cell>
        </row>
        <row r="57">
          <cell r="B57" t="str">
            <v>Jehle, Nick</v>
          </cell>
          <cell r="C57" t="str">
            <v>Y</v>
          </cell>
          <cell r="D57">
            <v>4</v>
          </cell>
          <cell r="E57">
            <v>6</v>
          </cell>
          <cell r="F57" t="str">
            <v>R</v>
          </cell>
          <cell r="G57" t="str">
            <v>6 - Weiskopf's Wiseguys</v>
          </cell>
        </row>
        <row r="58">
          <cell r="B58" t="str">
            <v>Jehle, Scott</v>
          </cell>
          <cell r="C58" t="str">
            <v>Y</v>
          </cell>
          <cell r="D58">
            <v>7.6000000000000014</v>
          </cell>
          <cell r="E58">
            <v>3</v>
          </cell>
          <cell r="F58" t="str">
            <v>R</v>
          </cell>
          <cell r="G58" t="str">
            <v>3 - Watson's Kneeknockers</v>
          </cell>
          <cell r="H58" t="str">
            <v xml:space="preserve"> </v>
          </cell>
        </row>
        <row r="59">
          <cell r="B59" t="str">
            <v>Johns, Nate</v>
          </cell>
          <cell r="C59" t="str">
            <v>Y</v>
          </cell>
          <cell r="D59">
            <v>8.4333333333333371</v>
          </cell>
          <cell r="E59">
            <v>10</v>
          </cell>
          <cell r="F59" t="str">
            <v>R</v>
          </cell>
          <cell r="G59" t="str">
            <v>10 - The Caddyshacks</v>
          </cell>
        </row>
        <row r="60">
          <cell r="B60" t="str">
            <v>Kirvin, Zach</v>
          </cell>
          <cell r="C60" t="str">
            <v>Y</v>
          </cell>
          <cell r="D60">
            <v>7.6779999999999973</v>
          </cell>
          <cell r="E60">
            <v>4</v>
          </cell>
          <cell r="F60" t="str">
            <v>R</v>
          </cell>
          <cell r="G60" t="str">
            <v>4 - Gary's Players</v>
          </cell>
        </row>
        <row r="61">
          <cell r="B61" t="str">
            <v>Ludwig, Jay</v>
          </cell>
          <cell r="C61" t="str">
            <v>Y</v>
          </cell>
          <cell r="D61">
            <v>9.1000000000000014</v>
          </cell>
          <cell r="E61">
            <v>6</v>
          </cell>
          <cell r="F61" t="str">
            <v>R</v>
          </cell>
          <cell r="G61" t="str">
            <v>6 - Weiskopf's Wiseguys</v>
          </cell>
        </row>
        <row r="62">
          <cell r="B62" t="str">
            <v>Mackie, Greg</v>
          </cell>
          <cell r="C62" t="str">
            <v>Y</v>
          </cell>
          <cell r="D62">
            <v>7.1000000000000014</v>
          </cell>
          <cell r="E62">
            <v>2</v>
          </cell>
          <cell r="F62" t="str">
            <v>S</v>
          </cell>
          <cell r="G62" t="str">
            <v>2 - Trevino's Highballers</v>
          </cell>
        </row>
        <row r="63">
          <cell r="B63" t="str">
            <v>Maier, Tom</v>
          </cell>
          <cell r="C63" t="str">
            <v>Y</v>
          </cell>
          <cell r="D63">
            <v>7.8000000000000043</v>
          </cell>
          <cell r="E63">
            <v>8</v>
          </cell>
          <cell r="F63" t="str">
            <v>R</v>
          </cell>
          <cell r="G63" t="str">
            <v>8 - Arnie's Army</v>
          </cell>
        </row>
        <row r="64">
          <cell r="B64" t="str">
            <v>McCoy, Derek</v>
          </cell>
          <cell r="C64" t="str">
            <v>Y</v>
          </cell>
          <cell r="D64">
            <v>5.2666666666666657</v>
          </cell>
          <cell r="E64">
            <v>3</v>
          </cell>
          <cell r="F64" t="str">
            <v>R</v>
          </cell>
          <cell r="G64" t="str">
            <v>3 - Watson's Kneeknockers</v>
          </cell>
        </row>
        <row r="65">
          <cell r="B65" t="str">
            <v>McKinty, John</v>
          </cell>
          <cell r="C65" t="str">
            <v>Y</v>
          </cell>
          <cell r="D65">
            <v>1.3999999999999986</v>
          </cell>
          <cell r="E65">
            <v>5</v>
          </cell>
          <cell r="F65" t="str">
            <v>R</v>
          </cell>
          <cell r="G65" t="str">
            <v>5 - The Golden Bears</v>
          </cell>
        </row>
        <row r="66">
          <cell r="B66" t="str">
            <v>Miller, Steven</v>
          </cell>
          <cell r="C66" t="str">
            <v>Y</v>
          </cell>
          <cell r="D66">
            <v>6</v>
          </cell>
          <cell r="E66">
            <v>10</v>
          </cell>
          <cell r="F66" t="str">
            <v>R</v>
          </cell>
          <cell r="G66" t="str">
            <v>10 - The Caddyshacks</v>
          </cell>
        </row>
        <row r="67">
          <cell r="B67" t="str">
            <v>Monroe, Jim</v>
          </cell>
          <cell r="C67" t="str">
            <v>Y</v>
          </cell>
          <cell r="D67">
            <v>6</v>
          </cell>
          <cell r="E67">
            <v>9</v>
          </cell>
          <cell r="F67" t="str">
            <v>R</v>
          </cell>
          <cell r="G67" t="str">
            <v>9 - Wannabe Masters</v>
          </cell>
        </row>
        <row r="68">
          <cell r="B68" t="str">
            <v>Monroe, Nate</v>
          </cell>
          <cell r="C68" t="str">
            <v>Y</v>
          </cell>
          <cell r="D68">
            <v>1.4333333333333371</v>
          </cell>
          <cell r="E68">
            <v>6</v>
          </cell>
          <cell r="F68" t="str">
            <v>R</v>
          </cell>
          <cell r="G68" t="str">
            <v>6 - Weiskopf's Wiseguys</v>
          </cell>
        </row>
        <row r="69">
          <cell r="B69" t="str">
            <v>Nader, James</v>
          </cell>
          <cell r="C69" t="str">
            <v>Y</v>
          </cell>
          <cell r="D69">
            <v>9.7666666666666657</v>
          </cell>
          <cell r="E69">
            <v>1</v>
          </cell>
          <cell r="F69" t="str">
            <v>R</v>
          </cell>
          <cell r="G69" t="str">
            <v>1 - Norman's Sharks</v>
          </cell>
        </row>
        <row r="70">
          <cell r="B70" t="str">
            <v>Northrup, Jim</v>
          </cell>
          <cell r="C70" t="str">
            <v>Y</v>
          </cell>
          <cell r="D70">
            <v>3.8000000000000043</v>
          </cell>
          <cell r="E70">
            <v>8</v>
          </cell>
          <cell r="F70" t="str">
            <v>R</v>
          </cell>
          <cell r="G70" t="str">
            <v>8 - Arnie's Army</v>
          </cell>
        </row>
        <row r="71">
          <cell r="B71" t="str">
            <v>Ott, Alex</v>
          </cell>
          <cell r="C71" t="str">
            <v>Y</v>
          </cell>
          <cell r="D71">
            <v>0.25</v>
          </cell>
          <cell r="E71">
            <v>2</v>
          </cell>
          <cell r="F71" t="str">
            <v>R</v>
          </cell>
          <cell r="G71" t="str">
            <v>2 - Trevino's Highballers</v>
          </cell>
        </row>
        <row r="72">
          <cell r="B72" t="str">
            <v>Patterson, Jim</v>
          </cell>
          <cell r="C72" t="str">
            <v>Y</v>
          </cell>
          <cell r="D72">
            <v>11.766666666666666</v>
          </cell>
          <cell r="E72">
            <v>6</v>
          </cell>
          <cell r="F72" t="str">
            <v>R</v>
          </cell>
          <cell r="G72" t="str">
            <v>6 - Weiskopf's Wiseguys</v>
          </cell>
        </row>
        <row r="73">
          <cell r="B73" t="str">
            <v>Peterson, Andy</v>
          </cell>
          <cell r="C73" t="str">
            <v>Y</v>
          </cell>
          <cell r="D73">
            <v>10</v>
          </cell>
          <cell r="E73">
            <v>3</v>
          </cell>
          <cell r="F73" t="str">
            <v>R</v>
          </cell>
          <cell r="G73" t="str">
            <v>3 - Watson's Kneeknockers</v>
          </cell>
        </row>
        <row r="74">
          <cell r="B74" t="str">
            <v>Phillips, Ralph</v>
          </cell>
          <cell r="C74" t="str">
            <v>Y</v>
          </cell>
          <cell r="D74">
            <v>7.3999999999999986</v>
          </cell>
          <cell r="E74">
            <v>1</v>
          </cell>
          <cell r="F74" t="str">
            <v>R</v>
          </cell>
          <cell r="G74" t="str">
            <v>1 - Norman's Sharks</v>
          </cell>
        </row>
        <row r="75">
          <cell r="B75" t="str">
            <v>Pierson, Brent</v>
          </cell>
          <cell r="C75" t="str">
            <v>Y</v>
          </cell>
          <cell r="D75">
            <v>10.600000000000001</v>
          </cell>
          <cell r="E75">
            <v>9</v>
          </cell>
          <cell r="F75" t="str">
            <v>R</v>
          </cell>
          <cell r="G75" t="str">
            <v>8 - Arnie's Army</v>
          </cell>
        </row>
        <row r="76">
          <cell r="B76" t="str">
            <v>Pierson, Greg</v>
          </cell>
          <cell r="C76" t="str">
            <v>Y</v>
          </cell>
          <cell r="D76">
            <v>8.6000000000000014</v>
          </cell>
          <cell r="E76">
            <v>9</v>
          </cell>
          <cell r="F76" t="str">
            <v>R</v>
          </cell>
          <cell r="G76" t="str">
            <v>9 - Wannabe Masters</v>
          </cell>
        </row>
        <row r="77">
          <cell r="B77" t="str">
            <v>Prater, Todd</v>
          </cell>
          <cell r="C77" t="str">
            <v>Y</v>
          </cell>
          <cell r="D77">
            <v>12.600000000000001</v>
          </cell>
          <cell r="E77">
            <v>2</v>
          </cell>
          <cell r="F77" t="str">
            <v>R</v>
          </cell>
          <cell r="G77" t="str">
            <v>2 - Trevino's Highballers</v>
          </cell>
        </row>
        <row r="78">
          <cell r="B78" t="str">
            <v>Price, Curt</v>
          </cell>
          <cell r="C78" t="str">
            <v>Y</v>
          </cell>
          <cell r="D78">
            <v>11.200000000000003</v>
          </cell>
          <cell r="E78">
            <v>9</v>
          </cell>
          <cell r="F78" t="str">
            <v>R</v>
          </cell>
          <cell r="G78" t="str">
            <v>9 - Wannabe Masters</v>
          </cell>
        </row>
        <row r="79">
          <cell r="B79" t="str">
            <v>Price, Eric</v>
          </cell>
          <cell r="C79" t="str">
            <v>Y</v>
          </cell>
          <cell r="D79">
            <v>10</v>
          </cell>
          <cell r="E79">
            <v>2</v>
          </cell>
          <cell r="F79" t="str">
            <v>R</v>
          </cell>
          <cell r="G79" t="str">
            <v>2 - Trevino's Highballers</v>
          </cell>
        </row>
        <row r="80">
          <cell r="B80" t="str">
            <v>Putrich, Josh</v>
          </cell>
          <cell r="C80" t="str">
            <v>Y</v>
          </cell>
          <cell r="D80">
            <v>5.4333333333333371</v>
          </cell>
          <cell r="E80">
            <v>5</v>
          </cell>
          <cell r="F80" t="str">
            <v>R</v>
          </cell>
          <cell r="G80" t="str">
            <v>5 - The Golden Bears</v>
          </cell>
        </row>
        <row r="81">
          <cell r="B81" t="str">
            <v>Ramsay, Dave</v>
          </cell>
          <cell r="C81" t="str">
            <v>Y</v>
          </cell>
          <cell r="D81">
            <v>3.2000000000000028</v>
          </cell>
          <cell r="E81">
            <v>9</v>
          </cell>
          <cell r="F81" t="str">
            <v>R</v>
          </cell>
          <cell r="G81" t="str">
            <v>9 - Wannabe Masters</v>
          </cell>
        </row>
        <row r="82">
          <cell r="B82" t="str">
            <v>Reick, Jon</v>
          </cell>
          <cell r="C82" t="str">
            <v>Y</v>
          </cell>
          <cell r="D82">
            <v>9.2000000000000028</v>
          </cell>
          <cell r="E82">
            <v>4</v>
          </cell>
          <cell r="F82" t="str">
            <v>R</v>
          </cell>
          <cell r="G82" t="str">
            <v>4 - Gary's Players</v>
          </cell>
        </row>
        <row r="83">
          <cell r="B83" t="str">
            <v>Renner, Mike</v>
          </cell>
          <cell r="C83" t="str">
            <v>Y</v>
          </cell>
          <cell r="D83">
            <v>17.399999999999999</v>
          </cell>
          <cell r="E83">
            <v>9</v>
          </cell>
          <cell r="F83" t="str">
            <v>R</v>
          </cell>
          <cell r="G83" t="str">
            <v>9 - Wannabe Masters</v>
          </cell>
        </row>
        <row r="84">
          <cell r="B84" t="str">
            <v>Roberson, Damon</v>
          </cell>
          <cell r="C84" t="str">
            <v>Y</v>
          </cell>
          <cell r="D84">
            <v>6.6000000000000014</v>
          </cell>
          <cell r="E84">
            <v>5</v>
          </cell>
          <cell r="F84" t="str">
            <v>S</v>
          </cell>
          <cell r="G84" t="str">
            <v>5 - The Golden Bears</v>
          </cell>
        </row>
        <row r="85">
          <cell r="B85" t="str">
            <v>Ruff, Jake</v>
          </cell>
          <cell r="C85" t="str">
            <v>Y</v>
          </cell>
          <cell r="D85">
            <v>11</v>
          </cell>
          <cell r="E85">
            <v>10</v>
          </cell>
          <cell r="F85" t="str">
            <v>R</v>
          </cell>
          <cell r="G85" t="str">
            <v>10 - The Caddyshacks</v>
          </cell>
        </row>
        <row r="86">
          <cell r="B86" t="str">
            <v>Schmeig, Joel</v>
          </cell>
          <cell r="C86" t="str">
            <v>Y</v>
          </cell>
          <cell r="D86">
            <v>13.600000000000001</v>
          </cell>
          <cell r="E86">
            <v>2</v>
          </cell>
          <cell r="F86" t="str">
            <v>R</v>
          </cell>
          <cell r="G86" t="str">
            <v>2 - Trevino's Highballers</v>
          </cell>
        </row>
        <row r="87">
          <cell r="B87" t="str">
            <v>Self, Dallas</v>
          </cell>
          <cell r="C87" t="str">
            <v>Y</v>
          </cell>
          <cell r="D87">
            <v>12.433333333333337</v>
          </cell>
          <cell r="E87">
            <v>4</v>
          </cell>
          <cell r="F87" t="str">
            <v>R</v>
          </cell>
          <cell r="G87" t="str">
            <v>4 - Gary's Players</v>
          </cell>
        </row>
        <row r="88">
          <cell r="B88" t="str">
            <v>Shreck, Adam</v>
          </cell>
          <cell r="C88" t="str">
            <v>Y</v>
          </cell>
          <cell r="D88">
            <v>9.3999999999999986</v>
          </cell>
          <cell r="E88">
            <v>2</v>
          </cell>
          <cell r="F88" t="str">
            <v>R</v>
          </cell>
          <cell r="G88" t="str">
            <v>2 - Trevino's Highballers</v>
          </cell>
          <cell r="I88" t="str">
            <v>48 to 50</v>
          </cell>
        </row>
        <row r="89">
          <cell r="B89" t="str">
            <v>Sparks, Jason (N)</v>
          </cell>
          <cell r="C89" t="str">
            <v>New</v>
          </cell>
          <cell r="D89">
            <v>13</v>
          </cell>
          <cell r="E89">
            <v>1</v>
          </cell>
          <cell r="F89" t="str">
            <v>R</v>
          </cell>
          <cell r="G89" t="str">
            <v>1 - Norman's Sharks</v>
          </cell>
        </row>
        <row r="90">
          <cell r="B90" t="str">
            <v>Steffes, Adam</v>
          </cell>
          <cell r="C90" t="str">
            <v>Y</v>
          </cell>
          <cell r="D90">
            <v>4.2666666666666657</v>
          </cell>
          <cell r="E90">
            <v>5</v>
          </cell>
          <cell r="F90" t="str">
            <v>R</v>
          </cell>
          <cell r="G90" t="str">
            <v>5 - The Golden Bears</v>
          </cell>
        </row>
        <row r="91">
          <cell r="B91" t="str">
            <v>Stillson, Jeremy</v>
          </cell>
          <cell r="C91" t="str">
            <v>Y</v>
          </cell>
          <cell r="D91">
            <v>0.10000000000000142</v>
          </cell>
          <cell r="E91">
            <v>1</v>
          </cell>
          <cell r="F91" t="str">
            <v>R</v>
          </cell>
          <cell r="G91" t="str">
            <v>1 - Norman's Sharks</v>
          </cell>
        </row>
        <row r="92">
          <cell r="B92" t="str">
            <v>Stillson, Ray</v>
          </cell>
          <cell r="C92" t="str">
            <v>Y</v>
          </cell>
          <cell r="D92">
            <v>12.433333333333337</v>
          </cell>
          <cell r="E92">
            <v>3</v>
          </cell>
          <cell r="F92" t="str">
            <v>S</v>
          </cell>
          <cell r="G92" t="str">
            <v>3 - Watson's Kneeknockers</v>
          </cell>
        </row>
        <row r="93">
          <cell r="B93" t="str">
            <v>Stover, Kyle</v>
          </cell>
          <cell r="C93" t="str">
            <v>Y</v>
          </cell>
          <cell r="D93">
            <v>3.9333333333333371</v>
          </cell>
          <cell r="E93">
            <v>7</v>
          </cell>
          <cell r="F93" t="str">
            <v>R</v>
          </cell>
          <cell r="G93" t="str">
            <v>7 - Hogan's Heroes</v>
          </cell>
        </row>
        <row r="94">
          <cell r="B94" t="str">
            <v>Sumner, Branden</v>
          </cell>
          <cell r="C94" t="str">
            <v>Y</v>
          </cell>
          <cell r="D94">
            <v>6.3999999999999986</v>
          </cell>
          <cell r="E94">
            <v>9</v>
          </cell>
          <cell r="F94" t="str">
            <v>R</v>
          </cell>
          <cell r="G94" t="str">
            <v>9 - Wannabe Masters</v>
          </cell>
        </row>
        <row r="95">
          <cell r="B95" t="str">
            <v>Thompson, Bill (N)</v>
          </cell>
          <cell r="C95" t="str">
            <v>New</v>
          </cell>
          <cell r="D95">
            <v>5</v>
          </cell>
          <cell r="E95">
            <v>10</v>
          </cell>
          <cell r="F95" t="str">
            <v>R</v>
          </cell>
          <cell r="G95" t="str">
            <v>10 - The Caddyshacks</v>
          </cell>
        </row>
        <row r="96">
          <cell r="B96" t="str">
            <v>Thompson, Craig</v>
          </cell>
          <cell r="C96" t="str">
            <v>Y</v>
          </cell>
          <cell r="D96">
            <v>10.600000000000001</v>
          </cell>
          <cell r="E96">
            <v>8</v>
          </cell>
          <cell r="F96" t="str">
            <v>NS</v>
          </cell>
          <cell r="G96" t="str">
            <v>9 - Wannabe Masters</v>
          </cell>
        </row>
        <row r="97">
          <cell r="B97" t="str">
            <v>Thornton, Bryan</v>
          </cell>
          <cell r="C97" t="str">
            <v>Y</v>
          </cell>
          <cell r="D97">
            <v>17.433333333333337</v>
          </cell>
          <cell r="E97">
            <v>10</v>
          </cell>
          <cell r="F97" t="str">
            <v>R</v>
          </cell>
          <cell r="G97" t="str">
            <v>10 - The Caddyshacks</v>
          </cell>
        </row>
        <row r="98">
          <cell r="B98" t="str">
            <v>Tuttle, Gene</v>
          </cell>
          <cell r="C98" t="str">
            <v>Y</v>
          </cell>
          <cell r="D98">
            <v>5</v>
          </cell>
          <cell r="E98">
            <v>1</v>
          </cell>
          <cell r="F98" t="str">
            <v>S</v>
          </cell>
          <cell r="G98" t="str">
            <v>1 - Norman's Sharks</v>
          </cell>
        </row>
        <row r="99">
          <cell r="B99" t="str">
            <v>Urbanc, Moke</v>
          </cell>
          <cell r="C99" t="str">
            <v>Y</v>
          </cell>
          <cell r="D99">
            <v>3.2666666666666657</v>
          </cell>
          <cell r="E99">
            <v>10</v>
          </cell>
          <cell r="F99" t="str">
            <v>R</v>
          </cell>
          <cell r="G99" t="str">
            <v>10 - The Caddyshacks</v>
          </cell>
        </row>
        <row r="100">
          <cell r="B100" t="str">
            <v>Walraven, Noah</v>
          </cell>
          <cell r="C100" t="str">
            <v>Y</v>
          </cell>
          <cell r="D100">
            <v>13.600000000000001</v>
          </cell>
          <cell r="E100">
            <v>1</v>
          </cell>
          <cell r="F100" t="str">
            <v>R</v>
          </cell>
          <cell r="G100" t="str">
            <v>1 - Norman's Sharks</v>
          </cell>
        </row>
        <row r="101">
          <cell r="B101" t="str">
            <v>Welch, Michael</v>
          </cell>
          <cell r="C101" t="str">
            <v>Y</v>
          </cell>
          <cell r="D101">
            <v>11.266666666666666</v>
          </cell>
          <cell r="E101">
            <v>8</v>
          </cell>
          <cell r="F101" t="str">
            <v>R</v>
          </cell>
          <cell r="G101" t="str">
            <v>8 - Arnie's Army</v>
          </cell>
        </row>
        <row r="102">
          <cell r="B102" t="str">
            <v>Westart, Brad (N)</v>
          </cell>
          <cell r="C102" t="str">
            <v>New</v>
          </cell>
          <cell r="D102">
            <v>9</v>
          </cell>
          <cell r="E102">
            <v>6</v>
          </cell>
          <cell r="F102" t="str">
            <v>R</v>
          </cell>
          <cell r="G102" t="str">
            <v>6 - Weiskopf's Wiseguys</v>
          </cell>
        </row>
        <row r="103">
          <cell r="B103" t="str">
            <v>Wiebler, David</v>
          </cell>
          <cell r="C103" t="str">
            <v>Y</v>
          </cell>
          <cell r="D103">
            <v>5.6000000000000014</v>
          </cell>
          <cell r="E103">
            <v>6</v>
          </cell>
          <cell r="F103" t="str">
            <v>R</v>
          </cell>
          <cell r="G103" t="str">
            <v>6 - Weiskopf's Wiseguys</v>
          </cell>
          <cell r="K103" t="str">
            <v xml:space="preserve">Balagna, Max </v>
          </cell>
        </row>
        <row r="104">
          <cell r="B104" t="str">
            <v>Wiebler, Steve (N)</v>
          </cell>
          <cell r="C104" t="str">
            <v>New</v>
          </cell>
          <cell r="D104">
            <v>9</v>
          </cell>
          <cell r="E104">
            <v>4</v>
          </cell>
          <cell r="F104" t="str">
            <v>R</v>
          </cell>
          <cell r="G104" t="str">
            <v>4 - Gary's Players</v>
          </cell>
          <cell r="K104" t="str">
            <v>Bolton, Brook</v>
          </cell>
        </row>
        <row r="120">
          <cell r="B120" t="str">
            <v xml:space="preserve"> </v>
          </cell>
          <cell r="C120" t="e">
            <v>#REF!</v>
          </cell>
          <cell r="E120" t="str">
            <v>x</v>
          </cell>
        </row>
        <row r="121">
          <cell r="B121" t="str">
            <v xml:space="preserve"> </v>
          </cell>
          <cell r="C121" t="e">
            <v>#REF!</v>
          </cell>
          <cell r="E121" t="str">
            <v>x</v>
          </cell>
        </row>
        <row r="122">
          <cell r="B122" t="str">
            <v xml:space="preserve"> </v>
          </cell>
          <cell r="C122" t="e">
            <v>#REF!</v>
          </cell>
          <cell r="E122" t="str">
            <v>xx</v>
          </cell>
        </row>
        <row r="123">
          <cell r="B123" t="str">
            <v xml:space="preserve"> </v>
          </cell>
          <cell r="C123" t="e">
            <v>#REF!</v>
          </cell>
          <cell r="E123" t="str">
            <v>x</v>
          </cell>
        </row>
        <row r="124">
          <cell r="B124" t="str">
            <v xml:space="preserve"> </v>
          </cell>
          <cell r="C124" t="e">
            <v>#REF!</v>
          </cell>
          <cell r="E124" t="str">
            <v>x</v>
          </cell>
        </row>
        <row r="125">
          <cell r="B125" t="str">
            <v xml:space="preserve"> </v>
          </cell>
          <cell r="C125" t="e">
            <v>#REF!</v>
          </cell>
          <cell r="E125" t="str">
            <v>x</v>
          </cell>
        </row>
        <row r="126">
          <cell r="B126" t="str">
            <v xml:space="preserve"> </v>
          </cell>
          <cell r="C126" t="e">
            <v>#REF!</v>
          </cell>
          <cell r="E126" t="str">
            <v>x</v>
          </cell>
        </row>
        <row r="127">
          <cell r="B127" t="str">
            <v xml:space="preserve"> </v>
          </cell>
          <cell r="C127" t="e">
            <v>#REF!</v>
          </cell>
          <cell r="E127" t="str">
            <v>x</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86B13-9A7C-4C7C-9C74-3B8791B5975A}">
  <dimension ref="A1:AC142"/>
  <sheetViews>
    <sheetView tabSelected="1" zoomScaleNormal="100" workbookViewId="0">
      <selection activeCell="AC20" sqref="AC20"/>
    </sheetView>
  </sheetViews>
  <sheetFormatPr defaultRowHeight="15" x14ac:dyDescent="0.25"/>
  <cols>
    <col min="1" max="1" width="4.42578125" style="11" customWidth="1"/>
    <col min="2" max="2" width="22.7109375" style="11" customWidth="1"/>
    <col min="3" max="3" width="12.7109375" style="11" customWidth="1"/>
    <col min="4" max="4" width="10" style="11" customWidth="1"/>
    <col min="5" max="5" width="9.140625" style="11"/>
    <col min="6" max="6" width="22.28515625" style="11" customWidth="1"/>
    <col min="7" max="7" width="12.140625" style="11" customWidth="1"/>
    <col min="8" max="8" width="10.42578125" style="11" customWidth="1"/>
    <col min="9" max="12" width="8.5703125" style="11" customWidth="1"/>
    <col min="13" max="13" width="2.7109375" style="11" customWidth="1"/>
    <col min="14" max="14" width="22" style="11" customWidth="1"/>
    <col min="15" max="15" width="7.42578125" style="11" customWidth="1"/>
    <col min="16" max="17" width="8.5703125" style="11" customWidth="1"/>
    <col min="18" max="18" width="8.85546875" style="11" customWidth="1"/>
    <col min="19" max="19" width="10" style="11" customWidth="1"/>
    <col min="20" max="20" width="9" style="11" customWidth="1"/>
    <col min="21" max="24" width="9.140625" style="11" customWidth="1"/>
    <col min="25" max="25" width="8.28515625" style="11" customWidth="1"/>
    <col min="26" max="26" width="9.5703125" style="11" customWidth="1"/>
    <col min="27" max="27" width="9" style="11" customWidth="1"/>
    <col min="28" max="28" width="10.85546875" style="11" customWidth="1"/>
    <col min="29" max="29" width="12" style="11" customWidth="1"/>
    <col min="30" max="16384" width="9.140625" style="11"/>
  </cols>
  <sheetData>
    <row r="1" spans="2:29" ht="15.75" x14ac:dyDescent="0.25">
      <c r="B1" s="3" t="s">
        <v>0</v>
      </c>
      <c r="C1" s="4">
        <v>101</v>
      </c>
      <c r="D1" s="5" t="s">
        <v>1</v>
      </c>
      <c r="E1" s="6"/>
      <c r="F1" s="7">
        <v>45834</v>
      </c>
      <c r="G1" s="8" t="s">
        <v>2</v>
      </c>
      <c r="H1" s="9">
        <v>36</v>
      </c>
      <c r="I1" s="10"/>
      <c r="J1" s="10"/>
      <c r="K1" s="10"/>
      <c r="L1" s="10"/>
      <c r="N1" s="12" t="s">
        <v>3</v>
      </c>
      <c r="O1" s="13"/>
      <c r="P1" s="14" t="s">
        <v>4</v>
      </c>
      <c r="Q1" s="14" t="s">
        <v>5</v>
      </c>
      <c r="R1" s="14" t="s">
        <v>6</v>
      </c>
      <c r="S1" s="14" t="s">
        <v>7</v>
      </c>
      <c r="T1" s="14" t="s">
        <v>8</v>
      </c>
      <c r="U1" s="15" t="s">
        <v>9</v>
      </c>
      <c r="V1" s="15" t="s">
        <v>10</v>
      </c>
      <c r="W1" s="14" t="s">
        <v>11</v>
      </c>
      <c r="X1" s="15" t="s">
        <v>12</v>
      </c>
      <c r="Y1" s="13"/>
      <c r="Z1" s="13"/>
      <c r="AA1" s="13"/>
      <c r="AB1" s="13"/>
      <c r="AC1" s="13"/>
    </row>
    <row r="2" spans="2:29" ht="19.5" customHeight="1" x14ac:dyDescent="0.25">
      <c r="C2" s="16"/>
      <c r="D2" s="10"/>
      <c r="E2" s="17"/>
      <c r="F2" s="16"/>
      <c r="G2" s="16"/>
      <c r="H2" s="16"/>
      <c r="I2" s="10"/>
      <c r="J2" s="10"/>
      <c r="K2" s="10"/>
      <c r="L2" s="10"/>
      <c r="N2" s="5" t="s">
        <v>155</v>
      </c>
      <c r="O2" s="4"/>
      <c r="P2" s="19" t="s">
        <v>13</v>
      </c>
      <c r="Q2" s="19" t="s">
        <v>13</v>
      </c>
      <c r="R2" s="19" t="s">
        <v>13</v>
      </c>
      <c r="S2" s="19" t="s">
        <v>13</v>
      </c>
      <c r="T2" s="19" t="s">
        <v>13</v>
      </c>
      <c r="U2" s="20" t="s">
        <v>13</v>
      </c>
      <c r="V2" s="20" t="s">
        <v>13</v>
      </c>
      <c r="W2" s="19" t="s">
        <v>13</v>
      </c>
      <c r="X2" s="20" t="s">
        <v>13</v>
      </c>
      <c r="Y2" s="13"/>
      <c r="Z2" s="21" t="s">
        <v>235</v>
      </c>
      <c r="AA2" s="13"/>
      <c r="AB2" s="22" t="s">
        <v>155</v>
      </c>
      <c r="AC2" s="13"/>
    </row>
    <row r="3" spans="2:29" ht="18.75" customHeight="1" x14ac:dyDescent="0.25">
      <c r="B3" s="23" t="s">
        <v>15</v>
      </c>
      <c r="C3" s="23"/>
      <c r="D3" s="24" t="s">
        <v>16</v>
      </c>
      <c r="E3" s="25" t="s">
        <v>14</v>
      </c>
      <c r="F3" s="23" t="s">
        <v>17</v>
      </c>
      <c r="G3" s="23"/>
      <c r="H3" s="24" t="s">
        <v>16</v>
      </c>
      <c r="I3" s="26" t="s">
        <v>14</v>
      </c>
      <c r="J3" s="10"/>
      <c r="K3" s="10"/>
      <c r="L3" s="10"/>
      <c r="N3" s="4" t="s">
        <v>18</v>
      </c>
      <c r="O3" s="5" t="s">
        <v>19</v>
      </c>
      <c r="P3" s="28">
        <v>4</v>
      </c>
      <c r="Q3" s="28">
        <v>4</v>
      </c>
      <c r="R3" s="28">
        <v>4</v>
      </c>
      <c r="S3" s="28">
        <v>3</v>
      </c>
      <c r="T3" s="28">
        <v>4</v>
      </c>
      <c r="U3" s="29">
        <v>5</v>
      </c>
      <c r="V3" s="29">
        <v>4</v>
      </c>
      <c r="W3" s="28">
        <v>3</v>
      </c>
      <c r="X3" s="29">
        <v>5</v>
      </c>
      <c r="Y3" s="21" t="s">
        <v>20</v>
      </c>
      <c r="Z3" s="30" t="s">
        <v>21</v>
      </c>
      <c r="AA3" s="31" t="s">
        <v>14</v>
      </c>
      <c r="AB3" s="30" t="s">
        <v>22</v>
      </c>
      <c r="AC3" s="32" t="s">
        <v>23</v>
      </c>
    </row>
    <row r="4" spans="2:29" ht="18.75" customHeight="1" x14ac:dyDescent="0.25">
      <c r="B4" s="33" t="s">
        <v>24</v>
      </c>
      <c r="C4" s="33" t="s">
        <v>25</v>
      </c>
      <c r="D4" s="34" t="s">
        <v>26</v>
      </c>
      <c r="E4" s="35" t="s">
        <v>27</v>
      </c>
      <c r="F4" s="33" t="s">
        <v>28</v>
      </c>
      <c r="G4" s="33" t="s">
        <v>25</v>
      </c>
      <c r="H4" s="34" t="s">
        <v>26</v>
      </c>
      <c r="I4" s="36" t="s">
        <v>27</v>
      </c>
      <c r="J4" s="10"/>
      <c r="K4" s="10"/>
      <c r="L4" s="10"/>
      <c r="N4" s="37" t="s">
        <v>29</v>
      </c>
      <c r="O4" s="38">
        <f>VLOOKUP($N4,'[1]2025 Sign Ups'!$B$2:$E$127,4,FALSE)</f>
        <v>8</v>
      </c>
      <c r="P4" s="39">
        <v>5</v>
      </c>
      <c r="Q4" s="39">
        <v>6</v>
      </c>
      <c r="R4" s="39">
        <v>5</v>
      </c>
      <c r="S4" s="39">
        <v>4</v>
      </c>
      <c r="T4" s="39">
        <v>6</v>
      </c>
      <c r="U4" s="39">
        <v>6</v>
      </c>
      <c r="V4" s="39">
        <v>5</v>
      </c>
      <c r="W4" s="39">
        <v>6</v>
      </c>
      <c r="X4" s="39">
        <v>6</v>
      </c>
      <c r="Y4" s="40">
        <f t="shared" ref="Y4:Y35" si="0">IF(P4&gt;1,SUM(P4:X4),"")</f>
        <v>49</v>
      </c>
      <c r="Z4" s="40">
        <f t="shared" ref="Z4:Z35" si="1">IF(AB4="TBD","TBD",ROUND(AB4,0))</f>
        <v>16</v>
      </c>
      <c r="AA4" s="40">
        <f t="shared" ref="AA4:AA35" si="2">IF(P4&gt;0,SUM(Y4-Z4)," ")</f>
        <v>33</v>
      </c>
      <c r="AB4" s="41">
        <v>15.899999999999999</v>
      </c>
      <c r="AC4" s="42">
        <v>14.899999999999999</v>
      </c>
    </row>
    <row r="5" spans="2:29" ht="15.75" x14ac:dyDescent="0.25">
      <c r="B5" s="43" t="s">
        <v>30</v>
      </c>
      <c r="C5" s="44">
        <f t="shared" ref="C5:C14" si="3">INDEX($Y$4:$Y$104,MATCH(B5,$N$4:$N$104,0))</f>
        <v>41</v>
      </c>
      <c r="D5" s="44">
        <f t="shared" ref="D5:D14" si="4">INDEX($Z$4:$Z$104,MATCH(B5,$N$4:$N$104,0))</f>
        <v>8</v>
      </c>
      <c r="E5" s="44">
        <f t="shared" ref="E5:E14" si="5">INDEX($AA$4:$AA$104,MATCH(B5,$N$4:$N$104,0))</f>
        <v>33</v>
      </c>
      <c r="F5" s="43" t="s">
        <v>31</v>
      </c>
      <c r="G5" s="44">
        <f t="shared" ref="G5:G15" si="6">INDEX($Y$4:$Y$104,MATCH(F5,$N$4:$N$104,0))</f>
        <v>46</v>
      </c>
      <c r="H5" s="44">
        <f t="shared" ref="H5:H15" si="7">INDEX($Z$4:$Z$104,MATCH(F5,$N$4:$N$104,0))</f>
        <v>11</v>
      </c>
      <c r="I5" s="44">
        <f t="shared" ref="I5:I15" si="8">INDEX($AA$4:$AA$104,MATCH(F5,$N$4:$N$104,0))</f>
        <v>35</v>
      </c>
      <c r="J5" s="10"/>
      <c r="K5" s="10"/>
      <c r="L5" s="10"/>
      <c r="N5" s="37" t="s">
        <v>32</v>
      </c>
      <c r="O5" s="38">
        <f>VLOOKUP($N5,'[1]2025 Sign Ups'!$B$2:$E$127,4,FALSE)</f>
        <v>5</v>
      </c>
      <c r="P5" s="39"/>
      <c r="Q5" s="39"/>
      <c r="R5" s="39"/>
      <c r="S5" s="39"/>
      <c r="T5" s="39"/>
      <c r="U5" s="39"/>
      <c r="V5" s="39"/>
      <c r="W5" s="39"/>
      <c r="X5" s="39"/>
      <c r="Y5" s="40" t="str">
        <f t="shared" si="0"/>
        <v/>
      </c>
      <c r="Z5" s="40">
        <f t="shared" si="1"/>
        <v>9</v>
      </c>
      <c r="AA5" s="40" t="str">
        <f t="shared" si="2"/>
        <v xml:space="preserve"> </v>
      </c>
      <c r="AB5" s="41">
        <v>8.93333333333333</v>
      </c>
      <c r="AC5" s="42">
        <v>8.93333333333333</v>
      </c>
    </row>
    <row r="6" spans="2:29" ht="15.75" x14ac:dyDescent="0.25">
      <c r="B6" s="43" t="s">
        <v>33</v>
      </c>
      <c r="C6" s="44">
        <f t="shared" si="3"/>
        <v>42</v>
      </c>
      <c r="D6" s="44">
        <f t="shared" si="4"/>
        <v>6</v>
      </c>
      <c r="E6" s="44">
        <f t="shared" si="5"/>
        <v>36</v>
      </c>
      <c r="F6" s="43" t="s">
        <v>34</v>
      </c>
      <c r="G6" s="44">
        <f t="shared" si="6"/>
        <v>47</v>
      </c>
      <c r="H6" s="44">
        <f t="shared" si="7"/>
        <v>11</v>
      </c>
      <c r="I6" s="44">
        <f t="shared" si="8"/>
        <v>36</v>
      </c>
      <c r="J6" s="10"/>
      <c r="K6" s="10"/>
      <c r="L6" s="10"/>
      <c r="N6" s="45" t="s">
        <v>35</v>
      </c>
      <c r="O6" s="38">
        <f>VLOOKUP($N6,'[1]2025 Sign Ups'!$B$2:$E$127,4,FALSE)</f>
        <v>3</v>
      </c>
      <c r="P6" s="39">
        <v>6</v>
      </c>
      <c r="Q6" s="39">
        <v>5</v>
      </c>
      <c r="R6" s="39">
        <v>5</v>
      </c>
      <c r="S6" s="39">
        <v>4</v>
      </c>
      <c r="T6" s="39">
        <v>6</v>
      </c>
      <c r="U6" s="39">
        <v>5</v>
      </c>
      <c r="V6" s="39">
        <v>5</v>
      </c>
      <c r="W6" s="39">
        <v>3</v>
      </c>
      <c r="X6" s="39">
        <v>7</v>
      </c>
      <c r="Y6" s="40">
        <f t="shared" si="0"/>
        <v>46</v>
      </c>
      <c r="Z6" s="40">
        <f t="shared" si="1"/>
        <v>12</v>
      </c>
      <c r="AA6" s="40">
        <f t="shared" si="2"/>
        <v>34</v>
      </c>
      <c r="AB6" s="41">
        <v>11.600000000000001</v>
      </c>
      <c r="AC6" s="42">
        <v>11.100000000000001</v>
      </c>
    </row>
    <row r="7" spans="2:29" ht="15.75" x14ac:dyDescent="0.25">
      <c r="B7" s="43" t="s">
        <v>36</v>
      </c>
      <c r="C7" s="44">
        <f t="shared" si="3"/>
        <v>42</v>
      </c>
      <c r="D7" s="44">
        <f t="shared" si="4"/>
        <v>6</v>
      </c>
      <c r="E7" s="44">
        <f t="shared" si="5"/>
        <v>36</v>
      </c>
      <c r="F7" s="43" t="s">
        <v>37</v>
      </c>
      <c r="G7" s="44">
        <f t="shared" si="6"/>
        <v>42</v>
      </c>
      <c r="H7" s="44">
        <f t="shared" si="7"/>
        <v>5</v>
      </c>
      <c r="I7" s="44">
        <f t="shared" si="8"/>
        <v>37</v>
      </c>
      <c r="J7" s="10"/>
      <c r="K7" s="10"/>
      <c r="L7" s="10"/>
      <c r="N7" s="37" t="s">
        <v>38</v>
      </c>
      <c r="O7" s="38">
        <f>VLOOKUP($N7,'[1]2025 Sign Ups'!$B$2:$E$127,4,FALSE)</f>
        <v>5</v>
      </c>
      <c r="P7" s="39">
        <v>7</v>
      </c>
      <c r="Q7" s="39">
        <v>6</v>
      </c>
      <c r="R7" s="39">
        <v>7</v>
      </c>
      <c r="S7" s="39">
        <v>6</v>
      </c>
      <c r="T7" s="39">
        <v>7</v>
      </c>
      <c r="U7" s="39">
        <v>8</v>
      </c>
      <c r="V7" s="39">
        <v>7</v>
      </c>
      <c r="W7" s="39">
        <v>6</v>
      </c>
      <c r="X7" s="39">
        <v>6</v>
      </c>
      <c r="Y7" s="40">
        <f t="shared" si="0"/>
        <v>60</v>
      </c>
      <c r="Z7" s="40">
        <f t="shared" si="1"/>
        <v>18</v>
      </c>
      <c r="AA7" s="40">
        <f t="shared" si="2"/>
        <v>42</v>
      </c>
      <c r="AB7" s="41">
        <v>18.18333333333333</v>
      </c>
      <c r="AC7" s="42">
        <v>20.266666666666666</v>
      </c>
    </row>
    <row r="8" spans="2:29" ht="15.75" x14ac:dyDescent="0.25">
      <c r="B8" s="43" t="s">
        <v>39</v>
      </c>
      <c r="C8" s="44">
        <f t="shared" si="3"/>
        <v>52</v>
      </c>
      <c r="D8" s="44">
        <f t="shared" si="4"/>
        <v>15</v>
      </c>
      <c r="E8" s="44">
        <f t="shared" si="5"/>
        <v>37</v>
      </c>
      <c r="F8" s="43" t="s">
        <v>40</v>
      </c>
      <c r="G8" s="44">
        <f t="shared" si="6"/>
        <v>49</v>
      </c>
      <c r="H8" s="44">
        <f t="shared" si="7"/>
        <v>10</v>
      </c>
      <c r="I8" s="44">
        <f t="shared" si="8"/>
        <v>39</v>
      </c>
      <c r="J8" s="10"/>
      <c r="K8" s="10"/>
      <c r="L8" s="10"/>
      <c r="N8" s="37" t="s">
        <v>41</v>
      </c>
      <c r="O8" s="38">
        <f>VLOOKUP($N8,'[1]2025 Sign Ups'!$B$2:$E$127,4,FALSE)</f>
        <v>8</v>
      </c>
      <c r="P8" s="39">
        <v>4</v>
      </c>
      <c r="Q8" s="39">
        <v>5</v>
      </c>
      <c r="R8" s="39">
        <v>4</v>
      </c>
      <c r="S8" s="39">
        <v>3</v>
      </c>
      <c r="T8" s="39">
        <v>4</v>
      </c>
      <c r="U8" s="39">
        <v>4</v>
      </c>
      <c r="V8" s="39">
        <v>5</v>
      </c>
      <c r="W8" s="39">
        <v>4</v>
      </c>
      <c r="X8" s="39">
        <v>6</v>
      </c>
      <c r="Y8" s="40">
        <f t="shared" si="0"/>
        <v>39</v>
      </c>
      <c r="Z8" s="40">
        <f t="shared" si="1"/>
        <v>3</v>
      </c>
      <c r="AA8" s="40">
        <f t="shared" si="2"/>
        <v>36</v>
      </c>
      <c r="AB8" s="41">
        <v>3.2250000000000014</v>
      </c>
      <c r="AC8" s="42">
        <v>3.1000000000000014</v>
      </c>
    </row>
    <row r="9" spans="2:29" ht="15.75" x14ac:dyDescent="0.25">
      <c r="B9" s="46" t="s">
        <v>42</v>
      </c>
      <c r="C9" s="38">
        <f t="shared" si="3"/>
        <v>49</v>
      </c>
      <c r="D9" s="38">
        <f t="shared" si="4"/>
        <v>9</v>
      </c>
      <c r="E9" s="38">
        <f t="shared" si="5"/>
        <v>40</v>
      </c>
      <c r="F9" s="46" t="s">
        <v>43</v>
      </c>
      <c r="G9" s="38" t="str">
        <f t="shared" si="6"/>
        <v/>
      </c>
      <c r="H9" s="38">
        <f t="shared" si="7"/>
        <v>3</v>
      </c>
      <c r="I9" s="38" t="str">
        <f t="shared" si="8"/>
        <v xml:space="preserve"> </v>
      </c>
      <c r="J9" s="10"/>
      <c r="K9" s="10"/>
      <c r="L9" s="10"/>
      <c r="N9" s="37" t="s">
        <v>44</v>
      </c>
      <c r="O9" s="38">
        <f>VLOOKUP($N9,'[1]2025 Sign Ups'!$B$2:$E$127,4,FALSE)</f>
        <v>10</v>
      </c>
      <c r="P9" s="39">
        <v>5</v>
      </c>
      <c r="Q9" s="39">
        <v>5</v>
      </c>
      <c r="R9" s="39">
        <v>5</v>
      </c>
      <c r="S9" s="39">
        <v>4</v>
      </c>
      <c r="T9" s="39">
        <v>4</v>
      </c>
      <c r="U9" s="39">
        <v>7</v>
      </c>
      <c r="V9" s="39">
        <v>6</v>
      </c>
      <c r="W9" s="39">
        <v>4</v>
      </c>
      <c r="X9" s="39">
        <v>6</v>
      </c>
      <c r="Y9" s="40">
        <f t="shared" si="0"/>
        <v>46</v>
      </c>
      <c r="Z9" s="40">
        <f t="shared" si="1"/>
        <v>8</v>
      </c>
      <c r="AA9" s="40">
        <f t="shared" si="2"/>
        <v>38</v>
      </c>
      <c r="AB9" s="41">
        <v>7.5166666666666657</v>
      </c>
      <c r="AC9" s="42">
        <v>8.6000000000000014</v>
      </c>
    </row>
    <row r="10" spans="2:29" ht="15.75" x14ac:dyDescent="0.25">
      <c r="B10" s="46" t="s">
        <v>45</v>
      </c>
      <c r="C10" s="38">
        <f t="shared" si="3"/>
        <v>51</v>
      </c>
      <c r="D10" s="38">
        <f t="shared" si="4"/>
        <v>6</v>
      </c>
      <c r="E10" s="38">
        <f t="shared" si="5"/>
        <v>45</v>
      </c>
      <c r="F10" s="46" t="s">
        <v>46</v>
      </c>
      <c r="G10" s="38" t="str">
        <f t="shared" si="6"/>
        <v/>
      </c>
      <c r="H10" s="38" t="str">
        <f t="shared" si="7"/>
        <v>TBD</v>
      </c>
      <c r="I10" s="38" t="str">
        <f t="shared" si="8"/>
        <v xml:space="preserve"> </v>
      </c>
      <c r="J10" s="10"/>
      <c r="K10" s="10"/>
      <c r="L10" s="10"/>
      <c r="N10" s="37" t="s">
        <v>47</v>
      </c>
      <c r="O10" s="38">
        <f>VLOOKUP($N10,'[1]2025 Sign Ups'!$B$2:$E$127,4,FALSE)</f>
        <v>8</v>
      </c>
      <c r="P10" s="39"/>
      <c r="Q10" s="39"/>
      <c r="R10" s="39"/>
      <c r="S10" s="39"/>
      <c r="T10" s="39"/>
      <c r="U10" s="39"/>
      <c r="V10" s="39"/>
      <c r="W10" s="39"/>
      <c r="X10" s="39"/>
      <c r="Y10" s="40" t="str">
        <f t="shared" si="0"/>
        <v/>
      </c>
      <c r="Z10" s="40">
        <f t="shared" si="1"/>
        <v>9</v>
      </c>
      <c r="AA10" s="40" t="str">
        <f t="shared" si="2"/>
        <v xml:space="preserve"> </v>
      </c>
      <c r="AB10" s="41">
        <v>8.8666666666666742</v>
      </c>
      <c r="AC10" s="42">
        <v>8.8666666666666742</v>
      </c>
    </row>
    <row r="11" spans="2:29" ht="15.75" x14ac:dyDescent="0.25">
      <c r="B11" s="46" t="s">
        <v>48</v>
      </c>
      <c r="C11" s="38" t="str">
        <f t="shared" si="3"/>
        <v/>
      </c>
      <c r="D11" s="38">
        <f t="shared" si="4"/>
        <v>0</v>
      </c>
      <c r="E11" s="38" t="str">
        <f t="shared" si="5"/>
        <v xml:space="preserve"> </v>
      </c>
      <c r="F11" s="46" t="s">
        <v>49</v>
      </c>
      <c r="G11" s="38" t="str">
        <f t="shared" si="6"/>
        <v/>
      </c>
      <c r="H11" s="38">
        <f t="shared" si="7"/>
        <v>6</v>
      </c>
      <c r="I11" s="38" t="str">
        <f t="shared" si="8"/>
        <v xml:space="preserve"> </v>
      </c>
      <c r="J11" s="10"/>
      <c r="K11" s="10"/>
      <c r="L11" s="10"/>
      <c r="N11" s="37" t="s">
        <v>53</v>
      </c>
      <c r="O11" s="38">
        <f>VLOOKUP($N11,'[1]2025 Sign Ups'!$B$2:$E$127,4,FALSE)</f>
        <v>5</v>
      </c>
      <c r="P11" s="39"/>
      <c r="Q11" s="39"/>
      <c r="R11" s="39"/>
      <c r="S11" s="39"/>
      <c r="T11" s="39"/>
      <c r="U11" s="39"/>
      <c r="V11" s="39"/>
      <c r="W11" s="39"/>
      <c r="X11" s="39"/>
      <c r="Y11" s="40" t="str">
        <f t="shared" si="0"/>
        <v/>
      </c>
      <c r="Z11" s="40">
        <f t="shared" si="1"/>
        <v>9</v>
      </c>
      <c r="AA11" s="40" t="str">
        <f t="shared" si="2"/>
        <v xml:space="preserve"> </v>
      </c>
      <c r="AB11" s="41">
        <v>8.9799999999999969</v>
      </c>
      <c r="AC11" s="42">
        <v>8.9799999999999969</v>
      </c>
    </row>
    <row r="12" spans="2:29" ht="15.75" x14ac:dyDescent="0.25">
      <c r="B12" s="46" t="s">
        <v>51</v>
      </c>
      <c r="C12" s="38" t="str">
        <f t="shared" si="3"/>
        <v/>
      </c>
      <c r="D12" s="38">
        <f t="shared" si="4"/>
        <v>11</v>
      </c>
      <c r="E12" s="38" t="str">
        <f t="shared" si="5"/>
        <v xml:space="preserve"> </v>
      </c>
      <c r="F12" s="46" t="s">
        <v>52</v>
      </c>
      <c r="G12" s="38" t="str">
        <f t="shared" si="6"/>
        <v/>
      </c>
      <c r="H12" s="38">
        <f t="shared" si="7"/>
        <v>6</v>
      </c>
      <c r="I12" s="38" t="str">
        <f t="shared" si="8"/>
        <v xml:space="preserve"> </v>
      </c>
      <c r="J12" s="10"/>
      <c r="K12" s="10"/>
      <c r="L12" s="10"/>
      <c r="N12" s="37" t="s">
        <v>56</v>
      </c>
      <c r="O12" s="38">
        <f>VLOOKUP($N12,'[1]2025 Sign Ups'!$B$2:$E$127,4,FALSE)</f>
        <v>2</v>
      </c>
      <c r="P12" s="39">
        <v>5</v>
      </c>
      <c r="Q12" s="39">
        <v>7</v>
      </c>
      <c r="R12" s="39">
        <v>7</v>
      </c>
      <c r="S12" s="39">
        <v>6</v>
      </c>
      <c r="T12" s="39">
        <v>5</v>
      </c>
      <c r="U12" s="39">
        <v>7</v>
      </c>
      <c r="V12" s="39">
        <v>6</v>
      </c>
      <c r="W12" s="39">
        <v>6</v>
      </c>
      <c r="X12" s="39">
        <v>5</v>
      </c>
      <c r="Y12" s="40">
        <f t="shared" si="0"/>
        <v>54</v>
      </c>
      <c r="Z12" s="40">
        <f t="shared" si="1"/>
        <v>16</v>
      </c>
      <c r="AA12" s="40">
        <f t="shared" si="2"/>
        <v>38</v>
      </c>
      <c r="AB12" s="41">
        <v>16.350000000000001</v>
      </c>
      <c r="AC12" s="42">
        <v>16.350000000000001</v>
      </c>
    </row>
    <row r="13" spans="2:29" ht="15.75" x14ac:dyDescent="0.25">
      <c r="B13" s="46" t="s">
        <v>54</v>
      </c>
      <c r="C13" s="38" t="str">
        <f t="shared" si="3"/>
        <v/>
      </c>
      <c r="D13" s="38">
        <f t="shared" si="4"/>
        <v>11</v>
      </c>
      <c r="E13" s="38" t="str">
        <f t="shared" si="5"/>
        <v xml:space="preserve"> </v>
      </c>
      <c r="F13" s="46" t="s">
        <v>55</v>
      </c>
      <c r="G13" s="38" t="str">
        <f t="shared" si="6"/>
        <v/>
      </c>
      <c r="H13" s="38">
        <f t="shared" si="7"/>
        <v>10</v>
      </c>
      <c r="I13" s="38" t="str">
        <f t="shared" si="8"/>
        <v xml:space="preserve"> </v>
      </c>
      <c r="J13" s="10"/>
      <c r="K13" s="10"/>
      <c r="L13" s="10"/>
      <c r="N13" s="37" t="s">
        <v>59</v>
      </c>
      <c r="O13" s="38">
        <f>VLOOKUP($N13,'[1]2025 Sign Ups'!$B$2:$E$127,4,FALSE)</f>
        <v>6</v>
      </c>
      <c r="P13" s="39">
        <v>4</v>
      </c>
      <c r="Q13" s="39">
        <v>4</v>
      </c>
      <c r="R13" s="39">
        <v>5</v>
      </c>
      <c r="S13" s="39">
        <v>3</v>
      </c>
      <c r="T13" s="39">
        <v>5</v>
      </c>
      <c r="U13" s="39">
        <v>5</v>
      </c>
      <c r="V13" s="39">
        <v>5</v>
      </c>
      <c r="W13" s="39">
        <v>4</v>
      </c>
      <c r="X13" s="39">
        <v>5</v>
      </c>
      <c r="Y13" s="40">
        <f t="shared" si="0"/>
        <v>40</v>
      </c>
      <c r="Z13" s="40">
        <f t="shared" si="1"/>
        <v>7</v>
      </c>
      <c r="AA13" s="40">
        <f t="shared" si="2"/>
        <v>33</v>
      </c>
      <c r="AB13" s="41">
        <v>7.0583333333333371</v>
      </c>
      <c r="AC13" s="42">
        <v>6.6000000000000014</v>
      </c>
    </row>
    <row r="14" spans="2:29" ht="15.75" x14ac:dyDescent="0.25">
      <c r="B14" s="47" t="s">
        <v>57</v>
      </c>
      <c r="C14" s="38" t="str">
        <f t="shared" si="3"/>
        <v/>
      </c>
      <c r="D14" s="38">
        <f t="shared" si="4"/>
        <v>13</v>
      </c>
      <c r="E14" s="38" t="str">
        <f t="shared" si="5"/>
        <v xml:space="preserve"> </v>
      </c>
      <c r="F14" s="47" t="s">
        <v>58</v>
      </c>
      <c r="G14" s="38" t="str">
        <f t="shared" si="6"/>
        <v/>
      </c>
      <c r="H14" s="38">
        <f t="shared" si="7"/>
        <v>20</v>
      </c>
      <c r="I14" s="38" t="str">
        <f t="shared" si="8"/>
        <v xml:space="preserve"> </v>
      </c>
      <c r="J14" s="10"/>
      <c r="K14" s="10"/>
      <c r="L14" s="10"/>
      <c r="N14" s="37" t="s">
        <v>60</v>
      </c>
      <c r="O14" s="38">
        <f>VLOOKUP($N14,'[1]2025 Sign Ups'!$B$2:$E$127,4,FALSE)</f>
        <v>4</v>
      </c>
      <c r="P14" s="39">
        <v>5</v>
      </c>
      <c r="Q14" s="39">
        <v>4</v>
      </c>
      <c r="R14" s="39">
        <v>6</v>
      </c>
      <c r="S14" s="39">
        <v>3</v>
      </c>
      <c r="T14" s="39">
        <v>7</v>
      </c>
      <c r="U14" s="39">
        <v>4</v>
      </c>
      <c r="V14" s="39">
        <v>6</v>
      </c>
      <c r="W14" s="39">
        <v>5</v>
      </c>
      <c r="X14" s="39">
        <v>5</v>
      </c>
      <c r="Y14" s="40">
        <f t="shared" si="0"/>
        <v>45</v>
      </c>
      <c r="Z14" s="40">
        <f t="shared" si="1"/>
        <v>5</v>
      </c>
      <c r="AA14" s="40">
        <f t="shared" si="2"/>
        <v>40</v>
      </c>
      <c r="AB14" s="41">
        <v>4.5166666666666728</v>
      </c>
      <c r="AC14" s="42">
        <v>4.5166666666666728</v>
      </c>
    </row>
    <row r="15" spans="2:29" ht="15.75" customHeight="1" x14ac:dyDescent="0.25">
      <c r="B15" s="47"/>
      <c r="C15" s="38"/>
      <c r="D15" s="38"/>
      <c r="E15" s="38"/>
      <c r="F15" s="47" t="s">
        <v>50</v>
      </c>
      <c r="G15" s="38" t="str">
        <f t="shared" si="6"/>
        <v/>
      </c>
      <c r="H15" s="38">
        <f t="shared" si="7"/>
        <v>11</v>
      </c>
      <c r="I15" s="38" t="str">
        <f t="shared" si="8"/>
        <v xml:space="preserve"> </v>
      </c>
      <c r="J15" s="10"/>
      <c r="K15" s="10"/>
      <c r="L15" s="10"/>
      <c r="N15" s="37" t="s">
        <v>62</v>
      </c>
      <c r="O15" s="38">
        <f>VLOOKUP($N15,'[1]2025 Sign Ups'!$B$2:$E$127,4,FALSE)</f>
        <v>7</v>
      </c>
      <c r="P15" s="39">
        <v>4</v>
      </c>
      <c r="Q15" s="39">
        <v>5</v>
      </c>
      <c r="R15" s="39">
        <v>4</v>
      </c>
      <c r="S15" s="39">
        <v>3</v>
      </c>
      <c r="T15" s="39">
        <v>6</v>
      </c>
      <c r="U15" s="39">
        <v>6</v>
      </c>
      <c r="V15" s="39">
        <v>7</v>
      </c>
      <c r="W15" s="39">
        <v>4</v>
      </c>
      <c r="X15" s="39">
        <v>8</v>
      </c>
      <c r="Y15" s="40">
        <f t="shared" si="0"/>
        <v>47</v>
      </c>
      <c r="Z15" s="40">
        <f t="shared" si="1"/>
        <v>10</v>
      </c>
      <c r="AA15" s="40">
        <f t="shared" si="2"/>
        <v>37</v>
      </c>
      <c r="AB15" s="41">
        <v>9.8083333333333371</v>
      </c>
      <c r="AC15" s="42">
        <v>9.3083333333333371</v>
      </c>
    </row>
    <row r="16" spans="2:29" ht="15" customHeight="1" x14ac:dyDescent="0.25">
      <c r="B16" s="48" t="s">
        <v>61</v>
      </c>
      <c r="C16" s="49"/>
      <c r="D16" s="50">
        <f>AVERAGE(D5:D14)</f>
        <v>8.5</v>
      </c>
      <c r="E16" s="51">
        <f>SUM(E5:E8)</f>
        <v>142</v>
      </c>
      <c r="F16" s="48" t="s">
        <v>61</v>
      </c>
      <c r="G16" s="49"/>
      <c r="H16" s="50">
        <f>AVERAGE(H5:H14)</f>
        <v>9.1111111111111107</v>
      </c>
      <c r="I16" s="52">
        <f>SUM(I5:I8)</f>
        <v>147</v>
      </c>
      <c r="J16" s="10"/>
      <c r="K16" s="10"/>
      <c r="L16" s="10"/>
      <c r="N16" s="37" t="s">
        <v>64</v>
      </c>
      <c r="O16" s="38">
        <f>VLOOKUP($N16,'[1]2025 Sign Ups'!$B$2:$E$127,4,FALSE)</f>
        <v>7</v>
      </c>
      <c r="P16" s="39">
        <v>7</v>
      </c>
      <c r="Q16" s="39">
        <v>7</v>
      </c>
      <c r="R16" s="39">
        <v>7</v>
      </c>
      <c r="S16" s="39">
        <v>4</v>
      </c>
      <c r="T16" s="39">
        <v>5</v>
      </c>
      <c r="U16" s="39">
        <v>6</v>
      </c>
      <c r="V16" s="39">
        <v>6</v>
      </c>
      <c r="W16" s="39">
        <v>5</v>
      </c>
      <c r="X16" s="39">
        <v>6</v>
      </c>
      <c r="Y16" s="40">
        <f t="shared" si="0"/>
        <v>53</v>
      </c>
      <c r="Z16" s="40">
        <f t="shared" si="1"/>
        <v>13</v>
      </c>
      <c r="AA16" s="40">
        <f t="shared" si="2"/>
        <v>40</v>
      </c>
      <c r="AB16" s="41">
        <v>13.058333333333337</v>
      </c>
      <c r="AC16" s="42">
        <v>13.058333333333337</v>
      </c>
    </row>
    <row r="17" spans="2:29" ht="15.75" x14ac:dyDescent="0.25">
      <c r="B17" s="53" t="s">
        <v>63</v>
      </c>
      <c r="C17" s="54"/>
      <c r="D17" s="55"/>
      <c r="E17" s="44">
        <f>E16-SUM($H$1*4)</f>
        <v>-2</v>
      </c>
      <c r="F17" s="53" t="s">
        <v>63</v>
      </c>
      <c r="G17" s="54"/>
      <c r="H17" s="55"/>
      <c r="I17" s="38">
        <f>I16-SUM($H$1*4)</f>
        <v>3</v>
      </c>
      <c r="J17" s="10"/>
      <c r="K17" s="10"/>
      <c r="L17" s="10"/>
      <c r="N17" s="37" t="s">
        <v>50</v>
      </c>
      <c r="O17" s="38">
        <v>9</v>
      </c>
      <c r="P17" s="39"/>
      <c r="Q17" s="39"/>
      <c r="R17" s="39"/>
      <c r="S17" s="39"/>
      <c r="T17" s="39"/>
      <c r="U17" s="39"/>
      <c r="V17" s="39"/>
      <c r="W17" s="39"/>
      <c r="X17" s="39"/>
      <c r="Y17" s="40" t="str">
        <f t="shared" si="0"/>
        <v/>
      </c>
      <c r="Z17" s="40">
        <f t="shared" si="1"/>
        <v>11</v>
      </c>
      <c r="AA17" s="40" t="str">
        <f t="shared" si="2"/>
        <v xml:space="preserve"> </v>
      </c>
      <c r="AB17" s="41">
        <v>10.850000000000001</v>
      </c>
      <c r="AC17" s="42">
        <v>10.850000000000001</v>
      </c>
    </row>
    <row r="18" spans="2:29" ht="15" customHeight="1" x14ac:dyDescent="0.25">
      <c r="B18" s="56"/>
      <c r="C18" s="54"/>
      <c r="D18" s="55"/>
      <c r="E18" s="57"/>
      <c r="F18" s="56"/>
      <c r="G18" s="54"/>
      <c r="H18" s="55"/>
      <c r="I18" s="57"/>
      <c r="J18" s="10"/>
      <c r="K18" s="10"/>
      <c r="L18" s="10"/>
      <c r="N18" s="37" t="s">
        <v>65</v>
      </c>
      <c r="O18" s="38">
        <f>VLOOKUP($N18,'[1]2025 Sign Ups'!$B$2:$E$127,4,FALSE)</f>
        <v>7</v>
      </c>
      <c r="P18" s="39"/>
      <c r="Q18" s="39"/>
      <c r="R18" s="39"/>
      <c r="S18" s="39"/>
      <c r="T18" s="39"/>
      <c r="U18" s="39"/>
      <c r="V18" s="39"/>
      <c r="W18" s="39"/>
      <c r="X18" s="39"/>
      <c r="Y18" s="40" t="str">
        <f t="shared" si="0"/>
        <v/>
      </c>
      <c r="Z18" s="40">
        <f t="shared" si="1"/>
        <v>7</v>
      </c>
      <c r="AA18" s="40" t="str">
        <f t="shared" si="2"/>
        <v xml:space="preserve"> </v>
      </c>
      <c r="AB18" s="41">
        <v>7.1499999999999986</v>
      </c>
      <c r="AC18" s="42">
        <v>7.1499999999999986</v>
      </c>
    </row>
    <row r="19" spans="2:29" ht="15.75" x14ac:dyDescent="0.25">
      <c r="B19" s="23" t="s">
        <v>66</v>
      </c>
      <c r="C19" s="23"/>
      <c r="D19" s="24" t="s">
        <v>16</v>
      </c>
      <c r="E19" s="25" t="s">
        <v>14</v>
      </c>
      <c r="F19" s="23" t="s">
        <v>67</v>
      </c>
      <c r="G19" s="23"/>
      <c r="H19" s="24" t="s">
        <v>16</v>
      </c>
      <c r="I19" s="26" t="s">
        <v>14</v>
      </c>
      <c r="J19" s="10"/>
      <c r="K19" s="10"/>
      <c r="L19" s="10"/>
      <c r="N19" s="58" t="s">
        <v>68</v>
      </c>
      <c r="O19" s="38">
        <f>VLOOKUP($N19,'[1]2025 Sign Ups'!$B$2:$E$127,4,FALSE)</f>
        <v>2</v>
      </c>
      <c r="P19" s="39">
        <v>6</v>
      </c>
      <c r="Q19" s="39">
        <v>4</v>
      </c>
      <c r="R19" s="39">
        <v>5</v>
      </c>
      <c r="S19" s="39">
        <v>4</v>
      </c>
      <c r="T19" s="39">
        <v>5</v>
      </c>
      <c r="U19" s="39">
        <v>5</v>
      </c>
      <c r="V19" s="39">
        <v>5</v>
      </c>
      <c r="W19" s="39">
        <v>3</v>
      </c>
      <c r="X19" s="39">
        <v>5</v>
      </c>
      <c r="Y19" s="40">
        <f t="shared" si="0"/>
        <v>42</v>
      </c>
      <c r="Z19" s="40">
        <f t="shared" si="1"/>
        <v>5</v>
      </c>
      <c r="AA19" s="40">
        <f t="shared" si="2"/>
        <v>37</v>
      </c>
      <c r="AB19" s="41">
        <v>4.8916666666666657</v>
      </c>
      <c r="AC19" s="42">
        <v>5.1000000000000014</v>
      </c>
    </row>
    <row r="20" spans="2:29" ht="15.75" x14ac:dyDescent="0.25">
      <c r="B20" s="33" t="s">
        <v>69</v>
      </c>
      <c r="C20" s="33" t="s">
        <v>25</v>
      </c>
      <c r="D20" s="34" t="s">
        <v>26</v>
      </c>
      <c r="E20" s="35" t="s">
        <v>27</v>
      </c>
      <c r="F20" s="33" t="s">
        <v>70</v>
      </c>
      <c r="G20" s="33" t="s">
        <v>25</v>
      </c>
      <c r="H20" s="34" t="s">
        <v>26</v>
      </c>
      <c r="I20" s="36" t="s">
        <v>27</v>
      </c>
      <c r="J20" s="10"/>
      <c r="K20" s="10"/>
      <c r="L20" s="10"/>
      <c r="N20" s="58" t="s">
        <v>71</v>
      </c>
      <c r="O20" s="38">
        <f>VLOOKUP($N20,'[1]2025 Sign Ups'!$B$2:$E$127,4,FALSE)</f>
        <v>5</v>
      </c>
      <c r="P20" s="39">
        <v>4</v>
      </c>
      <c r="Q20" s="39">
        <v>5</v>
      </c>
      <c r="R20" s="39">
        <v>5</v>
      </c>
      <c r="S20" s="39">
        <v>6</v>
      </c>
      <c r="T20" s="39">
        <v>7</v>
      </c>
      <c r="U20" s="39">
        <v>6</v>
      </c>
      <c r="V20" s="39">
        <v>6</v>
      </c>
      <c r="W20" s="39">
        <v>5</v>
      </c>
      <c r="X20" s="39">
        <v>6</v>
      </c>
      <c r="Y20" s="40">
        <f t="shared" si="0"/>
        <v>50</v>
      </c>
      <c r="Z20" s="40">
        <f t="shared" si="1"/>
        <v>14</v>
      </c>
      <c r="AA20" s="40">
        <f t="shared" si="2"/>
        <v>36</v>
      </c>
      <c r="AB20" s="41">
        <v>13.5</v>
      </c>
      <c r="AC20" s="42">
        <v>14.100000000000001</v>
      </c>
    </row>
    <row r="21" spans="2:29" ht="15.75" x14ac:dyDescent="0.25">
      <c r="B21" s="43" t="s">
        <v>72</v>
      </c>
      <c r="C21" s="44">
        <f t="shared" ref="C21:C29" si="9">INDEX($Y$4:$Y$104,MATCH(B21,$N$4:$N$104,0))</f>
        <v>41</v>
      </c>
      <c r="D21" s="44">
        <f t="shared" ref="D21:D29" si="10">INDEX($Z$4:$Z$104,MATCH(B21,$N$4:$N$104,0))</f>
        <v>6</v>
      </c>
      <c r="E21" s="44">
        <f t="shared" ref="E21:E29" si="11">INDEX($AA$4:$AA$104,MATCH(B21,$N$4:$N$104,0))</f>
        <v>35</v>
      </c>
      <c r="F21" s="43" t="s">
        <v>73</v>
      </c>
      <c r="G21" s="44">
        <f t="shared" ref="G21:G30" si="12">INDEX($Y$4:$Y$104,MATCH(F21,$N$4:$N$104,0))</f>
        <v>41</v>
      </c>
      <c r="H21" s="44">
        <f t="shared" ref="H21:H30" si="13">INDEX($Z$4:$Z$104,MATCH(F21,$N$4:$N$104,0))</f>
        <v>5</v>
      </c>
      <c r="I21" s="44">
        <f t="shared" ref="I21:I30" si="14">INDEX($AA$4:$AA$104,MATCH(F21,$N$4:$N$104,0))</f>
        <v>36</v>
      </c>
      <c r="J21" s="10"/>
      <c r="K21" s="10"/>
      <c r="L21" s="10"/>
      <c r="N21" s="37" t="s">
        <v>37</v>
      </c>
      <c r="O21" s="38">
        <f>VLOOKUP($N21,'[1]2025 Sign Ups'!$B$2:$E$127,4,FALSE)</f>
        <v>9</v>
      </c>
      <c r="P21" s="39">
        <v>4</v>
      </c>
      <c r="Q21" s="39">
        <v>4</v>
      </c>
      <c r="R21" s="39">
        <v>5</v>
      </c>
      <c r="S21" s="39">
        <v>3</v>
      </c>
      <c r="T21" s="39">
        <v>5</v>
      </c>
      <c r="U21" s="39">
        <v>6</v>
      </c>
      <c r="V21" s="39">
        <v>5</v>
      </c>
      <c r="W21" s="39">
        <v>4</v>
      </c>
      <c r="X21" s="39">
        <v>6</v>
      </c>
      <c r="Y21" s="40">
        <f t="shared" si="0"/>
        <v>42</v>
      </c>
      <c r="Z21" s="40">
        <f t="shared" si="1"/>
        <v>5</v>
      </c>
      <c r="AA21" s="40">
        <f t="shared" si="2"/>
        <v>37</v>
      </c>
      <c r="AB21" s="41">
        <v>5.18333333333333</v>
      </c>
      <c r="AC21" s="42">
        <v>6.0166666666666657</v>
      </c>
    </row>
    <row r="22" spans="2:29" ht="15.75" x14ac:dyDescent="0.25">
      <c r="B22" s="43" t="s">
        <v>74</v>
      </c>
      <c r="C22" s="44">
        <f t="shared" si="9"/>
        <v>42</v>
      </c>
      <c r="D22" s="44">
        <f t="shared" si="10"/>
        <v>8</v>
      </c>
      <c r="E22" s="44">
        <f t="shared" si="11"/>
        <v>34</v>
      </c>
      <c r="F22" s="43" t="s">
        <v>75</v>
      </c>
      <c r="G22" s="44">
        <f t="shared" si="12"/>
        <v>44</v>
      </c>
      <c r="H22" s="44">
        <f t="shared" si="13"/>
        <v>8</v>
      </c>
      <c r="I22" s="44">
        <f t="shared" si="14"/>
        <v>36</v>
      </c>
      <c r="J22" s="10"/>
      <c r="K22" s="10"/>
      <c r="L22" s="10"/>
      <c r="N22" s="37" t="s">
        <v>42</v>
      </c>
      <c r="O22" s="38">
        <f>VLOOKUP($N22,'[1]2025 Sign Ups'!$B$2:$E$127,4,FALSE)</f>
        <v>1</v>
      </c>
      <c r="P22" s="39">
        <v>5</v>
      </c>
      <c r="Q22" s="39">
        <v>6</v>
      </c>
      <c r="R22" s="39">
        <v>5</v>
      </c>
      <c r="S22" s="39">
        <v>4</v>
      </c>
      <c r="T22" s="39">
        <v>5</v>
      </c>
      <c r="U22" s="39">
        <v>6</v>
      </c>
      <c r="V22" s="39">
        <v>7</v>
      </c>
      <c r="W22" s="39">
        <v>5</v>
      </c>
      <c r="X22" s="39">
        <v>6</v>
      </c>
      <c r="Y22" s="40">
        <f t="shared" si="0"/>
        <v>49</v>
      </c>
      <c r="Z22" s="40">
        <f t="shared" si="1"/>
        <v>9</v>
      </c>
      <c r="AA22" s="40">
        <f t="shared" si="2"/>
        <v>40</v>
      </c>
      <c r="AB22" s="41">
        <v>9.3500000000000014</v>
      </c>
      <c r="AC22" s="42">
        <v>10.100000000000001</v>
      </c>
    </row>
    <row r="23" spans="2:29" ht="15.75" x14ac:dyDescent="0.25">
      <c r="B23" s="43" t="s">
        <v>76</v>
      </c>
      <c r="C23" s="44">
        <f t="shared" si="9"/>
        <v>44</v>
      </c>
      <c r="D23" s="44">
        <f t="shared" si="10"/>
        <v>9</v>
      </c>
      <c r="E23" s="44">
        <f t="shared" si="11"/>
        <v>35</v>
      </c>
      <c r="F23" s="43" t="s">
        <v>71</v>
      </c>
      <c r="G23" s="44">
        <f t="shared" si="12"/>
        <v>50</v>
      </c>
      <c r="H23" s="44">
        <f t="shared" si="13"/>
        <v>14</v>
      </c>
      <c r="I23" s="44">
        <f t="shared" si="14"/>
        <v>36</v>
      </c>
      <c r="J23" s="10"/>
      <c r="K23" s="10"/>
      <c r="L23" s="10"/>
      <c r="N23" s="37" t="s">
        <v>72</v>
      </c>
      <c r="O23" s="38">
        <f>VLOOKUP($N23,'[1]2025 Sign Ups'!$B$2:$E$127,4,FALSE)</f>
        <v>4</v>
      </c>
      <c r="P23" s="39">
        <v>4</v>
      </c>
      <c r="Q23" s="39">
        <v>5</v>
      </c>
      <c r="R23" s="39">
        <v>4</v>
      </c>
      <c r="S23" s="39">
        <v>3</v>
      </c>
      <c r="T23" s="39">
        <v>5</v>
      </c>
      <c r="U23" s="39">
        <v>7</v>
      </c>
      <c r="V23" s="39">
        <v>5</v>
      </c>
      <c r="W23" s="39">
        <v>4</v>
      </c>
      <c r="X23" s="39">
        <v>4</v>
      </c>
      <c r="Y23" s="40">
        <f t="shared" si="0"/>
        <v>41</v>
      </c>
      <c r="Z23" s="40">
        <f t="shared" si="1"/>
        <v>6</v>
      </c>
      <c r="AA23" s="40">
        <f t="shared" si="2"/>
        <v>35</v>
      </c>
      <c r="AB23" s="41">
        <v>5.5166666666666657</v>
      </c>
      <c r="AC23" s="42">
        <v>5.8500000000000014</v>
      </c>
    </row>
    <row r="24" spans="2:29" ht="15.75" x14ac:dyDescent="0.25">
      <c r="B24" s="43" t="s">
        <v>77</v>
      </c>
      <c r="C24" s="44">
        <f t="shared" si="9"/>
        <v>45</v>
      </c>
      <c r="D24" s="44">
        <f t="shared" si="10"/>
        <v>10</v>
      </c>
      <c r="E24" s="44">
        <f t="shared" si="11"/>
        <v>35</v>
      </c>
      <c r="F24" s="43" t="s">
        <v>78</v>
      </c>
      <c r="G24" s="44">
        <f t="shared" si="12"/>
        <v>39</v>
      </c>
      <c r="H24" s="44">
        <f t="shared" si="13"/>
        <v>2</v>
      </c>
      <c r="I24" s="44">
        <f t="shared" si="14"/>
        <v>37</v>
      </c>
      <c r="J24" s="10"/>
      <c r="K24" s="10"/>
      <c r="L24" s="10"/>
      <c r="N24" s="37" t="s">
        <v>79</v>
      </c>
      <c r="O24" s="38">
        <f>VLOOKUP($N24,'[1]2025 Sign Ups'!$B$2:$E$127,4,FALSE)</f>
        <v>2</v>
      </c>
      <c r="P24" s="39">
        <v>5</v>
      </c>
      <c r="Q24" s="39">
        <v>6</v>
      </c>
      <c r="R24" s="39">
        <v>5</v>
      </c>
      <c r="S24" s="39">
        <v>4</v>
      </c>
      <c r="T24" s="39">
        <v>4</v>
      </c>
      <c r="U24" s="39">
        <v>5</v>
      </c>
      <c r="V24" s="39">
        <v>3</v>
      </c>
      <c r="W24" s="39">
        <v>4</v>
      </c>
      <c r="X24" s="39">
        <v>7</v>
      </c>
      <c r="Y24" s="40">
        <f t="shared" si="0"/>
        <v>43</v>
      </c>
      <c r="Z24" s="40">
        <f t="shared" si="1"/>
        <v>5</v>
      </c>
      <c r="AA24" s="40">
        <f t="shared" si="2"/>
        <v>38</v>
      </c>
      <c r="AB24" s="41">
        <v>5.4750000000000014</v>
      </c>
      <c r="AC24" s="42">
        <v>6.1000000000000014</v>
      </c>
    </row>
    <row r="25" spans="2:29" ht="15.75" x14ac:dyDescent="0.25">
      <c r="B25" s="43" t="s">
        <v>80</v>
      </c>
      <c r="C25" s="44">
        <f t="shared" si="9"/>
        <v>39</v>
      </c>
      <c r="D25" s="44">
        <f t="shared" si="10"/>
        <v>1</v>
      </c>
      <c r="E25" s="44">
        <f t="shared" si="11"/>
        <v>38</v>
      </c>
      <c r="F25" s="43" t="s">
        <v>81</v>
      </c>
      <c r="G25" s="44">
        <f t="shared" si="12"/>
        <v>44</v>
      </c>
      <c r="H25" s="44">
        <f t="shared" si="13"/>
        <v>7</v>
      </c>
      <c r="I25" s="44">
        <f t="shared" si="14"/>
        <v>37</v>
      </c>
      <c r="J25" s="10"/>
      <c r="K25" s="10"/>
      <c r="L25" s="10"/>
      <c r="N25" s="37" t="s">
        <v>82</v>
      </c>
      <c r="O25" s="38">
        <f>VLOOKUP($N25,'[1]2025 Sign Ups'!$B$2:$E$127,4,FALSE)</f>
        <v>2</v>
      </c>
      <c r="P25" s="39">
        <v>4</v>
      </c>
      <c r="Q25" s="39">
        <v>7</v>
      </c>
      <c r="R25" s="39">
        <v>5</v>
      </c>
      <c r="S25" s="39">
        <v>6</v>
      </c>
      <c r="T25" s="39">
        <v>6</v>
      </c>
      <c r="U25" s="39">
        <v>5</v>
      </c>
      <c r="V25" s="39">
        <v>6</v>
      </c>
      <c r="W25" s="39">
        <v>6</v>
      </c>
      <c r="X25" s="39">
        <v>6</v>
      </c>
      <c r="Y25" s="40">
        <f t="shared" si="0"/>
        <v>51</v>
      </c>
      <c r="Z25" s="40">
        <f t="shared" si="1"/>
        <v>7</v>
      </c>
      <c r="AA25" s="40">
        <f t="shared" si="2"/>
        <v>44</v>
      </c>
      <c r="AB25" s="41">
        <v>6.8500000000000014</v>
      </c>
      <c r="AC25" s="42">
        <v>6.8500000000000014</v>
      </c>
    </row>
    <row r="26" spans="2:29" ht="15.75" x14ac:dyDescent="0.25">
      <c r="B26" s="43" t="s">
        <v>60</v>
      </c>
      <c r="C26" s="44">
        <f t="shared" si="9"/>
        <v>45</v>
      </c>
      <c r="D26" s="44">
        <f t="shared" si="10"/>
        <v>5</v>
      </c>
      <c r="E26" s="44">
        <f t="shared" si="11"/>
        <v>40</v>
      </c>
      <c r="F26" s="43" t="s">
        <v>83</v>
      </c>
      <c r="G26" s="44">
        <f t="shared" si="12"/>
        <v>45</v>
      </c>
      <c r="H26" s="44">
        <f t="shared" si="13"/>
        <v>5</v>
      </c>
      <c r="I26" s="44">
        <f t="shared" si="14"/>
        <v>40</v>
      </c>
      <c r="J26" s="10"/>
      <c r="K26" s="10"/>
      <c r="L26" s="10"/>
      <c r="N26" s="37" t="s">
        <v>84</v>
      </c>
      <c r="O26" s="38">
        <f>VLOOKUP($N26,'[1]2025 Sign Ups'!$B$2:$E$127,4,FALSE)</f>
        <v>4</v>
      </c>
      <c r="P26" s="39"/>
      <c r="Q26" s="39"/>
      <c r="R26" s="39"/>
      <c r="S26" s="39"/>
      <c r="T26" s="39"/>
      <c r="U26" s="39"/>
      <c r="V26" s="39"/>
      <c r="W26" s="39"/>
      <c r="X26" s="39"/>
      <c r="Y26" s="40" t="str">
        <f t="shared" si="0"/>
        <v/>
      </c>
      <c r="Z26" s="40">
        <f t="shared" si="1"/>
        <v>11</v>
      </c>
      <c r="AA26" s="40" t="str">
        <f t="shared" si="2"/>
        <v xml:space="preserve"> </v>
      </c>
      <c r="AB26" s="41">
        <v>10.725000000000001</v>
      </c>
      <c r="AC26" s="42">
        <v>10.725000000000001</v>
      </c>
    </row>
    <row r="27" spans="2:29" ht="15.75" x14ac:dyDescent="0.25">
      <c r="B27" s="47" t="s">
        <v>85</v>
      </c>
      <c r="C27" s="38">
        <f t="shared" si="9"/>
        <v>59</v>
      </c>
      <c r="D27" s="38">
        <f t="shared" si="10"/>
        <v>15</v>
      </c>
      <c r="E27" s="38">
        <f t="shared" si="11"/>
        <v>44</v>
      </c>
      <c r="F27" s="47" t="s">
        <v>38</v>
      </c>
      <c r="G27" s="38">
        <f t="shared" si="12"/>
        <v>60</v>
      </c>
      <c r="H27" s="38">
        <f t="shared" si="13"/>
        <v>18</v>
      </c>
      <c r="I27" s="38">
        <f t="shared" si="14"/>
        <v>42</v>
      </c>
      <c r="J27" s="10"/>
      <c r="K27" s="10"/>
      <c r="L27" s="10"/>
      <c r="N27" s="37" t="s">
        <v>86</v>
      </c>
      <c r="O27" s="38">
        <f>VLOOKUP($N27,'[1]2025 Sign Ups'!$B$2:$E$127,4,FALSE)</f>
        <v>3</v>
      </c>
      <c r="P27" s="39"/>
      <c r="Q27" s="39"/>
      <c r="R27" s="39"/>
      <c r="S27" s="39"/>
      <c r="T27" s="39"/>
      <c r="U27" s="39"/>
      <c r="V27" s="39"/>
      <c r="W27" s="39"/>
      <c r="X27" s="39"/>
      <c r="Y27" s="40" t="str">
        <f t="shared" si="0"/>
        <v/>
      </c>
      <c r="Z27" s="40">
        <f t="shared" si="1"/>
        <v>16</v>
      </c>
      <c r="AA27" s="40" t="str">
        <f t="shared" si="2"/>
        <v xml:space="preserve"> </v>
      </c>
      <c r="AB27" s="41">
        <v>15.850000000000001</v>
      </c>
      <c r="AC27" s="42">
        <v>15.850000000000001</v>
      </c>
    </row>
    <row r="28" spans="2:29" ht="15.75" customHeight="1" x14ac:dyDescent="0.25">
      <c r="B28" s="47" t="s">
        <v>84</v>
      </c>
      <c r="C28" s="38" t="str">
        <f t="shared" si="9"/>
        <v/>
      </c>
      <c r="D28" s="38">
        <f t="shared" si="10"/>
        <v>11</v>
      </c>
      <c r="E28" s="38" t="str">
        <f t="shared" si="11"/>
        <v xml:space="preserve"> </v>
      </c>
      <c r="F28" s="46" t="s">
        <v>32</v>
      </c>
      <c r="G28" s="38" t="str">
        <f t="shared" si="12"/>
        <v/>
      </c>
      <c r="H28" s="38">
        <f t="shared" si="13"/>
        <v>9</v>
      </c>
      <c r="I28" s="38" t="str">
        <f t="shared" si="14"/>
        <v xml:space="preserve"> </v>
      </c>
      <c r="J28" s="10"/>
      <c r="K28" s="10"/>
      <c r="L28" s="10"/>
      <c r="N28" s="37" t="s">
        <v>87</v>
      </c>
      <c r="O28" s="38">
        <f>VLOOKUP($N28,'[1]2025 Sign Ups'!$B$2:$E$127,4,FALSE)</f>
        <v>7</v>
      </c>
      <c r="P28" s="39">
        <v>6</v>
      </c>
      <c r="Q28" s="39">
        <v>6</v>
      </c>
      <c r="R28" s="39">
        <v>7</v>
      </c>
      <c r="S28" s="39">
        <v>5</v>
      </c>
      <c r="T28" s="39">
        <v>6</v>
      </c>
      <c r="U28" s="39">
        <v>8</v>
      </c>
      <c r="V28" s="39">
        <v>5</v>
      </c>
      <c r="W28" s="39">
        <v>5</v>
      </c>
      <c r="X28" s="39">
        <v>7</v>
      </c>
      <c r="Y28" s="40">
        <f t="shared" si="0"/>
        <v>55</v>
      </c>
      <c r="Z28" s="40">
        <f t="shared" si="1"/>
        <v>19</v>
      </c>
      <c r="AA28" s="40">
        <f t="shared" si="2"/>
        <v>36</v>
      </c>
      <c r="AB28" s="41">
        <v>18.683333333333337</v>
      </c>
      <c r="AC28" s="42">
        <v>19.600000000000001</v>
      </c>
    </row>
    <row r="29" spans="2:29" ht="15.75" x14ac:dyDescent="0.25">
      <c r="B29" s="47" t="s">
        <v>88</v>
      </c>
      <c r="C29" s="38" t="str">
        <f t="shared" si="9"/>
        <v/>
      </c>
      <c r="D29" s="38">
        <f t="shared" si="10"/>
        <v>15</v>
      </c>
      <c r="E29" s="38" t="str">
        <f t="shared" si="11"/>
        <v xml:space="preserve"> </v>
      </c>
      <c r="F29" s="46" t="s">
        <v>53</v>
      </c>
      <c r="G29" s="38" t="str">
        <f t="shared" si="12"/>
        <v/>
      </c>
      <c r="H29" s="38">
        <f t="shared" si="13"/>
        <v>9</v>
      </c>
      <c r="I29" s="38" t="str">
        <f t="shared" si="14"/>
        <v xml:space="preserve"> </v>
      </c>
      <c r="J29" s="10"/>
      <c r="K29" s="10"/>
      <c r="L29" s="10"/>
      <c r="N29" s="37" t="s">
        <v>89</v>
      </c>
      <c r="O29" s="38">
        <f>VLOOKUP($N29,'[1]2025 Sign Ups'!$B$2:$E$127,4,FALSE)</f>
        <v>7</v>
      </c>
      <c r="P29" s="39">
        <v>5</v>
      </c>
      <c r="Q29" s="39">
        <v>5</v>
      </c>
      <c r="R29" s="39">
        <v>5</v>
      </c>
      <c r="S29" s="39">
        <v>3</v>
      </c>
      <c r="T29" s="39">
        <v>4</v>
      </c>
      <c r="U29" s="39">
        <v>5</v>
      </c>
      <c r="V29" s="39">
        <v>4</v>
      </c>
      <c r="W29" s="39">
        <v>4</v>
      </c>
      <c r="X29" s="39">
        <v>4</v>
      </c>
      <c r="Y29" s="40">
        <f t="shared" si="0"/>
        <v>39</v>
      </c>
      <c r="Z29" s="40">
        <f t="shared" si="1"/>
        <v>3</v>
      </c>
      <c r="AA29" s="40">
        <f t="shared" si="2"/>
        <v>36</v>
      </c>
      <c r="AB29" s="41">
        <v>2.6000000000000014</v>
      </c>
      <c r="AC29" s="42">
        <v>2.6000000000000014</v>
      </c>
    </row>
    <row r="30" spans="2:29" ht="18" customHeight="1" x14ac:dyDescent="0.25">
      <c r="B30" s="61"/>
      <c r="C30" s="61"/>
      <c r="D30" s="61"/>
      <c r="E30" s="61"/>
      <c r="F30" s="47" t="s">
        <v>90</v>
      </c>
      <c r="G30" s="38" t="str">
        <f t="shared" si="12"/>
        <v/>
      </c>
      <c r="H30" s="38">
        <f t="shared" si="13"/>
        <v>10</v>
      </c>
      <c r="I30" s="38" t="str">
        <f t="shared" si="14"/>
        <v xml:space="preserve"> </v>
      </c>
      <c r="J30" s="10"/>
      <c r="K30" s="10"/>
      <c r="L30" s="10"/>
      <c r="N30" s="37" t="s">
        <v>30</v>
      </c>
      <c r="O30" s="38">
        <f>VLOOKUP($N30,'[1]2025 Sign Ups'!$B$2:$E$127,4,FALSE)</f>
        <v>1</v>
      </c>
      <c r="P30" s="39">
        <v>4</v>
      </c>
      <c r="Q30" s="39">
        <v>5</v>
      </c>
      <c r="R30" s="39">
        <v>5</v>
      </c>
      <c r="S30" s="39">
        <v>3</v>
      </c>
      <c r="T30" s="39">
        <v>5</v>
      </c>
      <c r="U30" s="39">
        <v>5</v>
      </c>
      <c r="V30" s="39">
        <v>6</v>
      </c>
      <c r="W30" s="39">
        <v>3</v>
      </c>
      <c r="X30" s="39">
        <v>5</v>
      </c>
      <c r="Y30" s="40">
        <f t="shared" si="0"/>
        <v>41</v>
      </c>
      <c r="Z30" s="40">
        <f t="shared" si="1"/>
        <v>8</v>
      </c>
      <c r="AA30" s="40">
        <f t="shared" si="2"/>
        <v>33</v>
      </c>
      <c r="AB30" s="41">
        <v>7.7666666666666657</v>
      </c>
      <c r="AC30" s="42">
        <v>7.3500000000000014</v>
      </c>
    </row>
    <row r="31" spans="2:29" ht="15.75" x14ac:dyDescent="0.25">
      <c r="B31" s="48" t="s">
        <v>61</v>
      </c>
      <c r="C31" s="49"/>
      <c r="D31" s="50">
        <f>AVERAGE(D21:D29)</f>
        <v>8.8888888888888893</v>
      </c>
      <c r="E31" s="51">
        <f>SUM(E21:E26)</f>
        <v>217</v>
      </c>
      <c r="F31" s="48" t="s">
        <v>61</v>
      </c>
      <c r="G31" s="49"/>
      <c r="H31" s="50">
        <f>AVERAGE(H21:H29)</f>
        <v>8.5555555555555554</v>
      </c>
      <c r="I31" s="52">
        <f>SUM(I21:I26)</f>
        <v>222</v>
      </c>
      <c r="J31" s="10"/>
      <c r="K31" s="10"/>
      <c r="L31" s="10"/>
      <c r="N31" s="37" t="s">
        <v>88</v>
      </c>
      <c r="O31" s="38">
        <f>VLOOKUP($N31,'[1]2025 Sign Ups'!$B$2:$E$127,4,FALSE)</f>
        <v>4</v>
      </c>
      <c r="P31" s="39"/>
      <c r="Q31" s="39"/>
      <c r="R31" s="39"/>
      <c r="S31" s="39"/>
      <c r="T31" s="39"/>
      <c r="U31" s="39"/>
      <c r="V31" s="39"/>
      <c r="W31" s="39"/>
      <c r="X31" s="39"/>
      <c r="Y31" s="40" t="str">
        <f t="shared" si="0"/>
        <v/>
      </c>
      <c r="Z31" s="40">
        <f t="shared" si="1"/>
        <v>15</v>
      </c>
      <c r="AA31" s="40" t="str">
        <f t="shared" si="2"/>
        <v xml:space="preserve"> </v>
      </c>
      <c r="AB31" s="41">
        <v>14.799999999999997</v>
      </c>
      <c r="AC31" s="42">
        <v>14.799999999999997</v>
      </c>
    </row>
    <row r="32" spans="2:29" ht="15.75" customHeight="1" x14ac:dyDescent="0.25">
      <c r="B32" s="48" t="s">
        <v>63</v>
      </c>
      <c r="C32" s="49"/>
      <c r="D32" s="50"/>
      <c r="E32" s="44">
        <f>E31-SUM($H$1*6)</f>
        <v>1</v>
      </c>
      <c r="F32" s="48" t="s">
        <v>63</v>
      </c>
      <c r="G32" s="49"/>
      <c r="H32" s="50"/>
      <c r="I32" s="38">
        <f>I31-SUM($H$1*6)</f>
        <v>6</v>
      </c>
      <c r="J32" s="10"/>
      <c r="K32" s="10"/>
      <c r="L32" s="10"/>
      <c r="N32" s="37" t="s">
        <v>91</v>
      </c>
      <c r="O32" s="38">
        <f>VLOOKUP($N32,'[1]2025 Sign Ups'!$B$2:$E$127,4,FALSE)</f>
        <v>3</v>
      </c>
      <c r="P32" s="39">
        <v>4</v>
      </c>
      <c r="Q32" s="39">
        <v>5</v>
      </c>
      <c r="R32" s="39">
        <v>4</v>
      </c>
      <c r="S32" s="39">
        <v>3</v>
      </c>
      <c r="T32" s="39">
        <v>4</v>
      </c>
      <c r="U32" s="39">
        <v>4</v>
      </c>
      <c r="V32" s="39">
        <v>4</v>
      </c>
      <c r="W32" s="39">
        <v>3</v>
      </c>
      <c r="X32" s="39">
        <v>5</v>
      </c>
      <c r="Y32" s="40">
        <f t="shared" si="0"/>
        <v>36</v>
      </c>
      <c r="Z32" s="40">
        <f t="shared" si="1"/>
        <v>2</v>
      </c>
      <c r="AA32" s="40">
        <f t="shared" si="2"/>
        <v>34</v>
      </c>
      <c r="AB32" s="41">
        <v>2.1416666666666657</v>
      </c>
      <c r="AC32" s="42">
        <v>0.89166666666666572</v>
      </c>
    </row>
    <row r="33" spans="2:29" ht="15" customHeight="1" x14ac:dyDescent="0.25">
      <c r="B33" s="56"/>
      <c r="C33" s="54"/>
      <c r="D33" s="55"/>
      <c r="E33" s="57"/>
      <c r="F33" s="56"/>
      <c r="G33" s="54"/>
      <c r="H33" s="55"/>
      <c r="I33" s="57"/>
      <c r="J33" s="10"/>
      <c r="K33" s="10"/>
      <c r="L33" s="10"/>
      <c r="N33" s="37" t="s">
        <v>92</v>
      </c>
      <c r="O33" s="38">
        <f>VLOOKUP($N33,'[1]2025 Sign Ups'!$B$2:$E$127,4,FALSE)</f>
        <v>3</v>
      </c>
      <c r="P33" s="39">
        <v>4</v>
      </c>
      <c r="Q33" s="39">
        <v>5</v>
      </c>
      <c r="R33" s="39">
        <v>6</v>
      </c>
      <c r="S33" s="39">
        <v>3</v>
      </c>
      <c r="T33" s="39">
        <v>5</v>
      </c>
      <c r="U33" s="39">
        <v>6</v>
      </c>
      <c r="V33" s="39">
        <v>5</v>
      </c>
      <c r="W33" s="39">
        <v>4</v>
      </c>
      <c r="X33" s="39">
        <v>5</v>
      </c>
      <c r="Y33" s="40">
        <f t="shared" si="0"/>
        <v>43</v>
      </c>
      <c r="Z33" s="40">
        <f t="shared" si="1"/>
        <v>10</v>
      </c>
      <c r="AA33" s="40">
        <f t="shared" si="2"/>
        <v>33</v>
      </c>
      <c r="AB33" s="41">
        <v>9.7666666666666657</v>
      </c>
      <c r="AC33" s="42">
        <v>9.3500000000000014</v>
      </c>
    </row>
    <row r="34" spans="2:29" ht="15.75" x14ac:dyDescent="0.25">
      <c r="B34" s="23" t="s">
        <v>93</v>
      </c>
      <c r="C34" s="23"/>
      <c r="D34" s="24" t="s">
        <v>16</v>
      </c>
      <c r="E34" s="25" t="s">
        <v>14</v>
      </c>
      <c r="F34" s="23" t="s">
        <v>94</v>
      </c>
      <c r="G34" s="23"/>
      <c r="H34" s="24" t="s">
        <v>16</v>
      </c>
      <c r="I34" s="26" t="s">
        <v>14</v>
      </c>
      <c r="J34" s="10"/>
      <c r="K34" s="10"/>
      <c r="L34" s="10"/>
      <c r="N34" s="37" t="s">
        <v>81</v>
      </c>
      <c r="O34" s="38">
        <f>VLOOKUP($N34,'[1]2025 Sign Ups'!$B$2:$E$127,4,FALSE)</f>
        <v>5</v>
      </c>
      <c r="P34" s="39">
        <v>5</v>
      </c>
      <c r="Q34" s="39">
        <v>5</v>
      </c>
      <c r="R34" s="39">
        <v>5</v>
      </c>
      <c r="S34" s="39">
        <v>4</v>
      </c>
      <c r="T34" s="39">
        <v>4</v>
      </c>
      <c r="U34" s="39">
        <v>6</v>
      </c>
      <c r="V34" s="39">
        <v>5</v>
      </c>
      <c r="W34" s="39">
        <v>5</v>
      </c>
      <c r="X34" s="39">
        <v>5</v>
      </c>
      <c r="Y34" s="40">
        <f t="shared" si="0"/>
        <v>44</v>
      </c>
      <c r="Z34" s="40">
        <f t="shared" si="1"/>
        <v>7</v>
      </c>
      <c r="AA34" s="40">
        <f t="shared" si="2"/>
        <v>37</v>
      </c>
      <c r="AB34" s="41">
        <v>7.1000000000000014</v>
      </c>
      <c r="AC34" s="42">
        <v>7.1000000000000014</v>
      </c>
    </row>
    <row r="35" spans="2:29" ht="15.75" customHeight="1" x14ac:dyDescent="0.25">
      <c r="B35" s="33" t="s">
        <v>95</v>
      </c>
      <c r="C35" s="33" t="s">
        <v>25</v>
      </c>
      <c r="D35" s="34" t="s">
        <v>26</v>
      </c>
      <c r="E35" s="35" t="s">
        <v>27</v>
      </c>
      <c r="F35" s="33" t="s">
        <v>96</v>
      </c>
      <c r="G35" s="33" t="s">
        <v>25</v>
      </c>
      <c r="H35" s="34" t="s">
        <v>26</v>
      </c>
      <c r="I35" s="36" t="s">
        <v>27</v>
      </c>
      <c r="J35" s="10"/>
      <c r="K35" s="10"/>
      <c r="L35" s="10"/>
      <c r="N35" s="45" t="s">
        <v>97</v>
      </c>
      <c r="O35" s="38">
        <f>VLOOKUP($N35,'[1]2025 Sign Ups'!$B$2:$E$127,4,FALSE)</f>
        <v>8</v>
      </c>
      <c r="P35" s="39"/>
      <c r="Q35" s="39"/>
      <c r="R35" s="39"/>
      <c r="S35" s="39"/>
      <c r="T35" s="39"/>
      <c r="U35" s="39"/>
      <c r="V35" s="39"/>
      <c r="W35" s="39"/>
      <c r="X35" s="39"/>
      <c r="Y35" s="40" t="str">
        <f t="shared" si="0"/>
        <v/>
      </c>
      <c r="Z35" s="40">
        <f t="shared" si="1"/>
        <v>6</v>
      </c>
      <c r="AA35" s="40" t="str">
        <f t="shared" si="2"/>
        <v xml:space="preserve"> </v>
      </c>
      <c r="AB35" s="41">
        <v>6.3000000000000043</v>
      </c>
      <c r="AC35" s="42">
        <v>6.3000000000000043</v>
      </c>
    </row>
    <row r="36" spans="2:29" ht="15.75" x14ac:dyDescent="0.25">
      <c r="B36" s="43" t="s">
        <v>98</v>
      </c>
      <c r="C36" s="44">
        <f t="shared" ref="C36:C45" si="15">INDEX($Y$4:$Y$104,MATCH(B36,$N$4:$N$104,0))</f>
        <v>41</v>
      </c>
      <c r="D36" s="44">
        <f t="shared" ref="D36:D45" si="16">INDEX($Z$4:$Z$104,MATCH(B36,$N$4:$N$104,0))</f>
        <v>9</v>
      </c>
      <c r="E36" s="44">
        <f t="shared" ref="E36:E45" si="17">INDEX($AA$4:$AA$104,MATCH(B36,$N$4:$N$104,0))</f>
        <v>32</v>
      </c>
      <c r="F36" s="43" t="s">
        <v>99</v>
      </c>
      <c r="G36" s="44">
        <f t="shared" ref="G36:G45" si="18">INDEX($Y$4:$Y$104,MATCH(F36,$N$4:$N$104,0))</f>
        <v>49</v>
      </c>
      <c r="H36" s="44">
        <f t="shared" ref="H36:H45" si="19">INDEX($Z$4:$Z$104,MATCH(F36,$N$4:$N$104,0))</f>
        <v>13</v>
      </c>
      <c r="I36" s="44">
        <f t="shared" ref="I36:I45" si="20">INDEX($AA$4:$AA$104,MATCH(F36,$N$4:$N$104,0))</f>
        <v>36</v>
      </c>
      <c r="J36" s="10"/>
      <c r="K36" s="10"/>
      <c r="L36" s="10"/>
      <c r="N36" s="37" t="s">
        <v>100</v>
      </c>
      <c r="O36" s="38">
        <f>VLOOKUP($N36,'[1]2025 Sign Ups'!$B$2:$E$127,4,FALSE)</f>
        <v>7</v>
      </c>
      <c r="P36" s="39">
        <v>7</v>
      </c>
      <c r="Q36" s="39">
        <v>5</v>
      </c>
      <c r="R36" s="39">
        <v>5</v>
      </c>
      <c r="S36" s="39">
        <v>3</v>
      </c>
      <c r="T36" s="39">
        <v>5</v>
      </c>
      <c r="U36" s="39">
        <v>6</v>
      </c>
      <c r="V36" s="39">
        <v>4</v>
      </c>
      <c r="W36" s="39">
        <v>4</v>
      </c>
      <c r="X36" s="39">
        <v>7</v>
      </c>
      <c r="Y36" s="40">
        <f t="shared" ref="Y36:Y67" si="21">IF(P36&gt;1,SUM(P36:X36),"")</f>
        <v>46</v>
      </c>
      <c r="Z36" s="40">
        <f t="shared" ref="Z36:Z67" si="22">IF(AB36="TBD","TBD",ROUND(AB36,0))</f>
        <v>5</v>
      </c>
      <c r="AA36" s="40">
        <f t="shared" ref="AA36:AA67" si="23">IF(P36&gt;0,SUM(Y36-Z36)," ")</f>
        <v>41</v>
      </c>
      <c r="AB36" s="41">
        <v>4.8083333333333371</v>
      </c>
      <c r="AC36" s="42">
        <v>4.8500000000000014</v>
      </c>
    </row>
    <row r="37" spans="2:29" ht="15.75" x14ac:dyDescent="0.25">
      <c r="B37" s="43" t="s">
        <v>89</v>
      </c>
      <c r="C37" s="44">
        <f t="shared" si="15"/>
        <v>39</v>
      </c>
      <c r="D37" s="44">
        <f t="shared" si="16"/>
        <v>3</v>
      </c>
      <c r="E37" s="44">
        <f t="shared" si="17"/>
        <v>36</v>
      </c>
      <c r="F37" s="43" t="s">
        <v>68</v>
      </c>
      <c r="G37" s="44">
        <f t="shared" si="18"/>
        <v>42</v>
      </c>
      <c r="H37" s="44">
        <f t="shared" si="19"/>
        <v>5</v>
      </c>
      <c r="I37" s="44">
        <f t="shared" si="20"/>
        <v>37</v>
      </c>
      <c r="J37" s="10"/>
      <c r="K37" s="10"/>
      <c r="L37" s="10"/>
      <c r="N37" s="37" t="s">
        <v>101</v>
      </c>
      <c r="O37" s="38">
        <f>VLOOKUP($N37,'[1]2025 Sign Ups'!$B$2:$E$127,4,FALSE)</f>
        <v>7</v>
      </c>
      <c r="P37" s="39">
        <v>4</v>
      </c>
      <c r="Q37" s="39">
        <v>4</v>
      </c>
      <c r="R37" s="39">
        <v>4</v>
      </c>
      <c r="S37" s="39">
        <v>4</v>
      </c>
      <c r="T37" s="39">
        <v>5</v>
      </c>
      <c r="U37" s="39">
        <v>5</v>
      </c>
      <c r="V37" s="39">
        <v>6</v>
      </c>
      <c r="W37" s="39">
        <v>4</v>
      </c>
      <c r="X37" s="39">
        <v>5</v>
      </c>
      <c r="Y37" s="40">
        <f t="shared" si="21"/>
        <v>41</v>
      </c>
      <c r="Z37" s="40">
        <f t="shared" si="22"/>
        <v>5</v>
      </c>
      <c r="AA37" s="40">
        <f t="shared" si="23"/>
        <v>36</v>
      </c>
      <c r="AB37" s="41">
        <v>5.3999999999999986</v>
      </c>
      <c r="AC37" s="42">
        <v>4.8999999999999986</v>
      </c>
    </row>
    <row r="38" spans="2:29" ht="15.75" x14ac:dyDescent="0.25">
      <c r="B38" s="43" t="s">
        <v>101</v>
      </c>
      <c r="C38" s="44">
        <f t="shared" si="15"/>
        <v>41</v>
      </c>
      <c r="D38" s="44">
        <f t="shared" si="16"/>
        <v>5</v>
      </c>
      <c r="E38" s="44">
        <f t="shared" si="17"/>
        <v>36</v>
      </c>
      <c r="F38" s="43" t="s">
        <v>102</v>
      </c>
      <c r="G38" s="44">
        <f t="shared" si="18"/>
        <v>43</v>
      </c>
      <c r="H38" s="44">
        <f t="shared" si="19"/>
        <v>5</v>
      </c>
      <c r="I38" s="44">
        <f t="shared" si="20"/>
        <v>38</v>
      </c>
      <c r="J38" s="10"/>
      <c r="K38" s="10"/>
      <c r="L38" s="10"/>
      <c r="N38" s="37" t="s">
        <v>76</v>
      </c>
      <c r="O38" s="38">
        <f>VLOOKUP($N38,'[1]2025 Sign Ups'!$B$2:$E$127,4,FALSE)</f>
        <v>4</v>
      </c>
      <c r="P38" s="39">
        <v>4</v>
      </c>
      <c r="Q38" s="39">
        <v>4</v>
      </c>
      <c r="R38" s="39">
        <v>4</v>
      </c>
      <c r="S38" s="39">
        <v>3</v>
      </c>
      <c r="T38" s="39">
        <v>5</v>
      </c>
      <c r="U38" s="39">
        <v>6</v>
      </c>
      <c r="V38" s="39">
        <v>5</v>
      </c>
      <c r="W38" s="39">
        <v>5</v>
      </c>
      <c r="X38" s="39">
        <v>8</v>
      </c>
      <c r="Y38" s="40">
        <f t="shared" si="21"/>
        <v>44</v>
      </c>
      <c r="Z38" s="40">
        <f t="shared" si="22"/>
        <v>9</v>
      </c>
      <c r="AA38" s="40">
        <f t="shared" si="23"/>
        <v>35</v>
      </c>
      <c r="AB38" s="41">
        <v>8.8500000000000014</v>
      </c>
      <c r="AC38" s="42">
        <v>9.3500000000000014</v>
      </c>
    </row>
    <row r="39" spans="2:29" ht="15.75" x14ac:dyDescent="0.25">
      <c r="B39" s="43" t="s">
        <v>87</v>
      </c>
      <c r="C39" s="44">
        <f t="shared" si="15"/>
        <v>55</v>
      </c>
      <c r="D39" s="44">
        <f t="shared" si="16"/>
        <v>19</v>
      </c>
      <c r="E39" s="44">
        <f t="shared" si="17"/>
        <v>36</v>
      </c>
      <c r="F39" s="43" t="s">
        <v>56</v>
      </c>
      <c r="G39" s="44">
        <f t="shared" si="18"/>
        <v>54</v>
      </c>
      <c r="H39" s="44">
        <f t="shared" si="19"/>
        <v>16</v>
      </c>
      <c r="I39" s="44">
        <f t="shared" si="20"/>
        <v>38</v>
      </c>
      <c r="J39" s="10"/>
      <c r="K39" s="10"/>
      <c r="L39" s="10"/>
      <c r="N39" s="37" t="s">
        <v>103</v>
      </c>
      <c r="O39" s="38">
        <f>VLOOKUP($N39,'[1]2025 Sign Ups'!$B$2:$E$127,4,FALSE)</f>
        <v>3</v>
      </c>
      <c r="P39" s="39">
        <v>4</v>
      </c>
      <c r="Q39" s="39">
        <v>5</v>
      </c>
      <c r="R39" s="39">
        <v>4</v>
      </c>
      <c r="S39" s="39">
        <v>4</v>
      </c>
      <c r="T39" s="39">
        <v>5</v>
      </c>
      <c r="U39" s="39">
        <v>5</v>
      </c>
      <c r="V39" s="39">
        <v>4</v>
      </c>
      <c r="W39" s="39">
        <v>4</v>
      </c>
      <c r="X39" s="39">
        <v>4</v>
      </c>
      <c r="Y39" s="40">
        <f t="shared" si="21"/>
        <v>39</v>
      </c>
      <c r="Z39" s="40">
        <f t="shared" si="22"/>
        <v>6</v>
      </c>
      <c r="AA39" s="40">
        <f t="shared" si="23"/>
        <v>33</v>
      </c>
      <c r="AB39" s="41">
        <v>6.1416666666666657</v>
      </c>
      <c r="AC39" s="42">
        <v>5.3500000000000014</v>
      </c>
    </row>
    <row r="40" spans="2:29" ht="15.75" x14ac:dyDescent="0.25">
      <c r="B40" s="43" t="s">
        <v>62</v>
      </c>
      <c r="C40" s="44">
        <f t="shared" si="15"/>
        <v>47</v>
      </c>
      <c r="D40" s="44">
        <f t="shared" si="16"/>
        <v>10</v>
      </c>
      <c r="E40" s="44">
        <f t="shared" si="17"/>
        <v>37</v>
      </c>
      <c r="F40" s="43" t="s">
        <v>82</v>
      </c>
      <c r="G40" s="44">
        <f t="shared" si="18"/>
        <v>51</v>
      </c>
      <c r="H40" s="44">
        <f t="shared" si="19"/>
        <v>7</v>
      </c>
      <c r="I40" s="44">
        <f t="shared" si="20"/>
        <v>44</v>
      </c>
      <c r="J40" s="10"/>
      <c r="K40" s="10"/>
      <c r="L40" s="10"/>
      <c r="N40" s="37" t="s">
        <v>104</v>
      </c>
      <c r="O40" s="38">
        <f>VLOOKUP($N40,'[1]2025 Sign Ups'!$B$2:$E$127,4,FALSE)</f>
        <v>10</v>
      </c>
      <c r="P40" s="39"/>
      <c r="Q40" s="39"/>
      <c r="R40" s="39"/>
      <c r="S40" s="39"/>
      <c r="T40" s="39"/>
      <c r="U40" s="39"/>
      <c r="V40" s="39"/>
      <c r="W40" s="39"/>
      <c r="X40" s="39"/>
      <c r="Y40" s="40" t="str">
        <f t="shared" si="21"/>
        <v/>
      </c>
      <c r="Z40" s="40">
        <f t="shared" si="22"/>
        <v>12</v>
      </c>
      <c r="AA40" s="40" t="str">
        <f t="shared" si="23"/>
        <v xml:space="preserve"> </v>
      </c>
      <c r="AB40" s="41">
        <v>12.399999999999999</v>
      </c>
      <c r="AC40" s="42">
        <v>12.399999999999999</v>
      </c>
    </row>
    <row r="41" spans="2:29" ht="15.75" x14ac:dyDescent="0.25">
      <c r="B41" s="46" t="s">
        <v>105</v>
      </c>
      <c r="C41" s="38">
        <f t="shared" si="15"/>
        <v>43</v>
      </c>
      <c r="D41" s="38">
        <f t="shared" si="16"/>
        <v>3</v>
      </c>
      <c r="E41" s="38">
        <f t="shared" si="17"/>
        <v>40</v>
      </c>
      <c r="F41" s="46" t="s">
        <v>106</v>
      </c>
      <c r="G41" s="38" t="str">
        <f t="shared" si="18"/>
        <v/>
      </c>
      <c r="H41" s="38">
        <f t="shared" si="19"/>
        <v>1</v>
      </c>
      <c r="I41" s="38" t="str">
        <f t="shared" si="20"/>
        <v xml:space="preserve"> </v>
      </c>
      <c r="J41" s="10"/>
      <c r="K41" s="10"/>
      <c r="L41" s="10"/>
      <c r="N41" s="45" t="s">
        <v>54</v>
      </c>
      <c r="O41" s="38">
        <f>VLOOKUP($N41,'[1]2025 Sign Ups'!$B$2:$E$127,4,FALSE)</f>
        <v>1</v>
      </c>
      <c r="P41" s="39"/>
      <c r="Q41" s="39"/>
      <c r="R41" s="39"/>
      <c r="S41" s="39"/>
      <c r="T41" s="39"/>
      <c r="U41" s="39"/>
      <c r="V41" s="39"/>
      <c r="W41" s="39"/>
      <c r="X41" s="39"/>
      <c r="Y41" s="40" t="str">
        <f t="shared" si="21"/>
        <v/>
      </c>
      <c r="Z41" s="40">
        <f t="shared" si="22"/>
        <v>11</v>
      </c>
      <c r="AA41" s="40" t="str">
        <f t="shared" si="23"/>
        <v xml:space="preserve"> </v>
      </c>
      <c r="AB41" s="41">
        <v>11.300000000000004</v>
      </c>
      <c r="AC41" s="42">
        <v>11.300000000000004</v>
      </c>
    </row>
    <row r="42" spans="2:29" ht="15.75" x14ac:dyDescent="0.25">
      <c r="B42" s="47" t="s">
        <v>64</v>
      </c>
      <c r="C42" s="38">
        <f t="shared" si="15"/>
        <v>53</v>
      </c>
      <c r="D42" s="38">
        <f t="shared" si="16"/>
        <v>13</v>
      </c>
      <c r="E42" s="38">
        <f t="shared" si="17"/>
        <v>40</v>
      </c>
      <c r="F42" s="46" t="s">
        <v>107</v>
      </c>
      <c r="G42" s="38" t="str">
        <f t="shared" si="18"/>
        <v/>
      </c>
      <c r="H42" s="38">
        <f t="shared" si="19"/>
        <v>9</v>
      </c>
      <c r="I42" s="38" t="str">
        <f t="shared" si="20"/>
        <v xml:space="preserve"> </v>
      </c>
      <c r="J42" s="10"/>
      <c r="K42" s="10"/>
      <c r="L42" s="10"/>
      <c r="N42" s="37" t="s">
        <v>98</v>
      </c>
      <c r="O42" s="38">
        <f>VLOOKUP($N42,'[1]2025 Sign Ups'!$B$2:$E$127,4,FALSE)</f>
        <v>7</v>
      </c>
      <c r="P42" s="39">
        <v>5</v>
      </c>
      <c r="Q42" s="39">
        <v>5</v>
      </c>
      <c r="R42" s="39">
        <v>5</v>
      </c>
      <c r="S42" s="39">
        <v>4</v>
      </c>
      <c r="T42" s="39">
        <v>4</v>
      </c>
      <c r="U42" s="39">
        <v>4</v>
      </c>
      <c r="V42" s="39">
        <v>4</v>
      </c>
      <c r="W42" s="39">
        <v>4</v>
      </c>
      <c r="X42" s="39">
        <v>6</v>
      </c>
      <c r="Y42" s="40">
        <f t="shared" si="21"/>
        <v>41</v>
      </c>
      <c r="Z42" s="40">
        <f t="shared" si="22"/>
        <v>9</v>
      </c>
      <c r="AA42" s="40">
        <f t="shared" si="23"/>
        <v>32</v>
      </c>
      <c r="AB42" s="41">
        <v>8.9750000000000014</v>
      </c>
      <c r="AC42" s="42">
        <v>8.9750000000000014</v>
      </c>
    </row>
    <row r="43" spans="2:29" ht="15.75" x14ac:dyDescent="0.25">
      <c r="B43" s="46" t="s">
        <v>100</v>
      </c>
      <c r="C43" s="38">
        <f t="shared" si="15"/>
        <v>46</v>
      </c>
      <c r="D43" s="38">
        <f t="shared" si="16"/>
        <v>5</v>
      </c>
      <c r="E43" s="38">
        <f t="shared" si="17"/>
        <v>41</v>
      </c>
      <c r="F43" s="46" t="s">
        <v>108</v>
      </c>
      <c r="G43" s="38" t="str">
        <f t="shared" si="18"/>
        <v/>
      </c>
      <c r="H43" s="38">
        <f t="shared" si="19"/>
        <v>11</v>
      </c>
      <c r="I43" s="38" t="str">
        <f t="shared" si="20"/>
        <v xml:space="preserve"> </v>
      </c>
      <c r="J43" s="10"/>
      <c r="K43" s="10"/>
      <c r="L43" s="10"/>
      <c r="N43" s="37" t="s">
        <v>109</v>
      </c>
      <c r="O43" s="38">
        <f>VLOOKUP($N43,'[1]2025 Sign Ups'!$B$2:$E$127,4,FALSE)</f>
        <v>6</v>
      </c>
      <c r="P43" s="39">
        <v>5</v>
      </c>
      <c r="Q43" s="39">
        <v>6</v>
      </c>
      <c r="R43" s="39">
        <v>4</v>
      </c>
      <c r="S43" s="39">
        <v>3</v>
      </c>
      <c r="T43" s="39">
        <v>6</v>
      </c>
      <c r="U43" s="39">
        <v>5</v>
      </c>
      <c r="V43" s="39">
        <v>5</v>
      </c>
      <c r="W43" s="39">
        <v>5</v>
      </c>
      <c r="X43" s="39">
        <v>6</v>
      </c>
      <c r="Y43" s="40">
        <f t="shared" si="21"/>
        <v>45</v>
      </c>
      <c r="Z43" s="40">
        <f t="shared" si="22"/>
        <v>9</v>
      </c>
      <c r="AA43" s="40">
        <f t="shared" si="23"/>
        <v>36</v>
      </c>
      <c r="AB43" s="41">
        <v>9.3999999999999986</v>
      </c>
      <c r="AC43" s="42">
        <v>9.25</v>
      </c>
    </row>
    <row r="44" spans="2:29" ht="15.75" x14ac:dyDescent="0.25">
      <c r="B44" s="46" t="s">
        <v>65</v>
      </c>
      <c r="C44" s="38" t="str">
        <f t="shared" si="15"/>
        <v/>
      </c>
      <c r="D44" s="38">
        <f t="shared" si="16"/>
        <v>7</v>
      </c>
      <c r="E44" s="38" t="str">
        <f t="shared" si="17"/>
        <v xml:space="preserve"> </v>
      </c>
      <c r="F44" s="47" t="s">
        <v>110</v>
      </c>
      <c r="G44" s="38" t="str">
        <f t="shared" si="18"/>
        <v/>
      </c>
      <c r="H44" s="38">
        <f t="shared" si="19"/>
        <v>10</v>
      </c>
      <c r="I44" s="38" t="str">
        <f t="shared" si="20"/>
        <v xml:space="preserve"> </v>
      </c>
      <c r="J44" s="10"/>
      <c r="K44" s="10"/>
      <c r="L44" s="10"/>
      <c r="N44" s="45" t="s">
        <v>111</v>
      </c>
      <c r="O44" s="38">
        <f>VLOOKUP($N44,'[1]2025 Sign Ups'!$B$2:$E$127,4,FALSE)</f>
        <v>3</v>
      </c>
      <c r="P44" s="39"/>
      <c r="Q44" s="39"/>
      <c r="R44" s="39"/>
      <c r="S44" s="39"/>
      <c r="T44" s="39"/>
      <c r="U44" s="39"/>
      <c r="V44" s="39"/>
      <c r="W44" s="39"/>
      <c r="X44" s="39"/>
      <c r="Y44" s="40" t="str">
        <f t="shared" si="21"/>
        <v/>
      </c>
      <c r="Z44" s="40">
        <f t="shared" si="22"/>
        <v>5</v>
      </c>
      <c r="AA44" s="40" t="str">
        <f t="shared" si="23"/>
        <v xml:space="preserve"> </v>
      </c>
      <c r="AB44" s="41">
        <v>4.5166666666666728</v>
      </c>
      <c r="AC44" s="42">
        <v>4.5166666666666728</v>
      </c>
    </row>
    <row r="45" spans="2:29" ht="18" customHeight="1" x14ac:dyDescent="0.25">
      <c r="B45" s="47" t="s">
        <v>112</v>
      </c>
      <c r="C45" s="38" t="str">
        <f t="shared" si="15"/>
        <v/>
      </c>
      <c r="D45" s="38">
        <f t="shared" si="16"/>
        <v>11</v>
      </c>
      <c r="E45" s="38" t="str">
        <f t="shared" si="17"/>
        <v xml:space="preserve"> </v>
      </c>
      <c r="F45" s="47" t="s">
        <v>113</v>
      </c>
      <c r="G45" s="38" t="str">
        <f t="shared" si="18"/>
        <v/>
      </c>
      <c r="H45" s="38">
        <f t="shared" si="19"/>
        <v>12</v>
      </c>
      <c r="I45" s="38" t="str">
        <f t="shared" si="20"/>
        <v xml:space="preserve"> </v>
      </c>
      <c r="J45" s="10"/>
      <c r="K45" s="10"/>
      <c r="L45" s="10"/>
      <c r="N45" s="37" t="s">
        <v>114</v>
      </c>
      <c r="O45" s="38">
        <f>VLOOKUP($N45,'[1]2025 Sign Ups'!$B$2:$E$127,4,FALSE)</f>
        <v>10</v>
      </c>
      <c r="P45" s="39">
        <v>4</v>
      </c>
      <c r="Q45" s="39">
        <v>4</v>
      </c>
      <c r="R45" s="39">
        <v>4</v>
      </c>
      <c r="S45" s="39">
        <v>5</v>
      </c>
      <c r="T45" s="39">
        <v>6</v>
      </c>
      <c r="U45" s="39">
        <v>6</v>
      </c>
      <c r="V45" s="39">
        <v>6</v>
      </c>
      <c r="W45" s="39">
        <v>4</v>
      </c>
      <c r="X45" s="39">
        <v>7</v>
      </c>
      <c r="Y45" s="40">
        <f t="shared" si="21"/>
        <v>46</v>
      </c>
      <c r="Z45" s="40">
        <f t="shared" si="22"/>
        <v>10</v>
      </c>
      <c r="AA45" s="40">
        <f t="shared" si="23"/>
        <v>36</v>
      </c>
      <c r="AB45" s="41">
        <v>9.8000000000000043</v>
      </c>
      <c r="AC45" s="42">
        <v>9.5500000000000043</v>
      </c>
    </row>
    <row r="46" spans="2:29" ht="15.75" customHeight="1" x14ac:dyDescent="0.25">
      <c r="B46" s="48" t="s">
        <v>61</v>
      </c>
      <c r="C46" s="49"/>
      <c r="D46" s="50">
        <f>AVERAGE(D36:D45)</f>
        <v>8.5</v>
      </c>
      <c r="E46" s="51">
        <f>SUM(E36:E40)</f>
        <v>177</v>
      </c>
      <c r="F46" s="48" t="s">
        <v>61</v>
      </c>
      <c r="G46" s="49"/>
      <c r="H46" s="50">
        <f>AVERAGE(H36:H45)</f>
        <v>8.9</v>
      </c>
      <c r="I46" s="52">
        <f>SUM(I36:I40)</f>
        <v>193</v>
      </c>
      <c r="J46" s="10"/>
      <c r="K46" s="10"/>
      <c r="L46" s="10"/>
      <c r="N46" s="37" t="s">
        <v>46</v>
      </c>
      <c r="O46" s="38">
        <f>VLOOKUP($N46,'[1]2025 Sign Ups'!$B$2:$E$127,4,FALSE)</f>
        <v>9</v>
      </c>
      <c r="P46" s="39"/>
      <c r="Q46" s="39"/>
      <c r="R46" s="39"/>
      <c r="S46" s="39"/>
      <c r="T46" s="39"/>
      <c r="U46" s="39"/>
      <c r="V46" s="39"/>
      <c r="W46" s="39"/>
      <c r="X46" s="39"/>
      <c r="Y46" s="40" t="str">
        <f t="shared" si="21"/>
        <v/>
      </c>
      <c r="Z46" s="40" t="str">
        <f t="shared" si="22"/>
        <v>TBD</v>
      </c>
      <c r="AA46" s="40" t="str">
        <f t="shared" si="23"/>
        <v xml:space="preserve"> </v>
      </c>
      <c r="AB46" s="41" t="s">
        <v>180</v>
      </c>
      <c r="AC46" s="42" t="s">
        <v>180</v>
      </c>
    </row>
    <row r="47" spans="2:29" ht="15.75" x14ac:dyDescent="0.25">
      <c r="B47" s="48" t="s">
        <v>63</v>
      </c>
      <c r="C47" s="49"/>
      <c r="D47" s="50"/>
      <c r="E47" s="44">
        <f>E46-SUM($H$1*5)</f>
        <v>-3</v>
      </c>
      <c r="F47" s="48" t="s">
        <v>63</v>
      </c>
      <c r="G47" s="49"/>
      <c r="H47" s="50"/>
      <c r="I47" s="38">
        <f>I46-SUM($H$1*5)</f>
        <v>13</v>
      </c>
      <c r="J47" s="10"/>
      <c r="K47" s="10"/>
      <c r="L47" s="10"/>
      <c r="N47" s="37" t="s">
        <v>80</v>
      </c>
      <c r="O47" s="38">
        <f>VLOOKUP($N47,'[1]2025 Sign Ups'!$B$2:$E$127,4,FALSE)</f>
        <v>4</v>
      </c>
      <c r="P47" s="39">
        <v>5</v>
      </c>
      <c r="Q47" s="39">
        <v>4</v>
      </c>
      <c r="R47" s="39">
        <v>5</v>
      </c>
      <c r="S47" s="39">
        <v>4</v>
      </c>
      <c r="T47" s="39">
        <v>4</v>
      </c>
      <c r="U47" s="39">
        <v>5</v>
      </c>
      <c r="V47" s="39">
        <v>4</v>
      </c>
      <c r="W47" s="39">
        <v>3</v>
      </c>
      <c r="X47" s="39">
        <v>5</v>
      </c>
      <c r="Y47" s="40">
        <f t="shared" si="21"/>
        <v>39</v>
      </c>
      <c r="Z47" s="40">
        <f t="shared" si="22"/>
        <v>1</v>
      </c>
      <c r="AA47" s="40">
        <f t="shared" si="23"/>
        <v>38</v>
      </c>
      <c r="AB47" s="41">
        <v>0.93333333333333712</v>
      </c>
      <c r="AC47" s="42">
        <v>1.6000000000000014</v>
      </c>
    </row>
    <row r="48" spans="2:29" ht="15.75" x14ac:dyDescent="0.25">
      <c r="B48" s="56"/>
      <c r="C48" s="54"/>
      <c r="D48" s="55"/>
      <c r="E48" s="57"/>
      <c r="F48" s="56"/>
      <c r="G48" s="54"/>
      <c r="H48" s="55"/>
      <c r="I48" s="57"/>
      <c r="J48" s="10"/>
      <c r="K48" s="10"/>
      <c r="L48" s="10"/>
      <c r="N48" s="37" t="s">
        <v>45</v>
      </c>
      <c r="O48" s="38">
        <f>VLOOKUP($N48,'[1]2025 Sign Ups'!$B$2:$E$127,4,FALSE)</f>
        <v>1</v>
      </c>
      <c r="P48" s="39">
        <v>5</v>
      </c>
      <c r="Q48" s="39">
        <v>4</v>
      </c>
      <c r="R48" s="39">
        <v>6</v>
      </c>
      <c r="S48" s="39">
        <v>6</v>
      </c>
      <c r="T48" s="39">
        <v>5</v>
      </c>
      <c r="U48" s="39">
        <v>6</v>
      </c>
      <c r="V48" s="39">
        <v>7</v>
      </c>
      <c r="W48" s="39">
        <v>5</v>
      </c>
      <c r="X48" s="39">
        <v>7</v>
      </c>
      <c r="Y48" s="40">
        <f t="shared" si="21"/>
        <v>51</v>
      </c>
      <c r="Z48" s="40">
        <f t="shared" si="22"/>
        <v>6</v>
      </c>
      <c r="AA48" s="40">
        <f t="shared" si="23"/>
        <v>45</v>
      </c>
      <c r="AB48" s="41">
        <v>5.6499999999999986</v>
      </c>
      <c r="AC48" s="42">
        <v>6.3500000000000014</v>
      </c>
    </row>
    <row r="49" spans="2:29" ht="15.75" x14ac:dyDescent="0.25">
      <c r="B49" s="23" t="s">
        <v>115</v>
      </c>
      <c r="C49" s="23"/>
      <c r="D49" s="24" t="s">
        <v>16</v>
      </c>
      <c r="E49" s="25" t="s">
        <v>14</v>
      </c>
      <c r="F49" s="23" t="s">
        <v>116</v>
      </c>
      <c r="G49" s="23"/>
      <c r="H49" s="24" t="s">
        <v>16</v>
      </c>
      <c r="I49" s="26" t="s">
        <v>14</v>
      </c>
      <c r="J49" s="10"/>
      <c r="K49" s="10"/>
      <c r="L49" s="10"/>
      <c r="N49" s="37" t="s">
        <v>117</v>
      </c>
      <c r="O49" s="38">
        <f>VLOOKUP($N49,'[1]2025 Sign Ups'!$B$2:$E$127,4,FALSE)</f>
        <v>8</v>
      </c>
      <c r="P49" s="39"/>
      <c r="Q49" s="39"/>
      <c r="R49" s="39"/>
      <c r="S49" s="39"/>
      <c r="T49" s="39"/>
      <c r="U49" s="39"/>
      <c r="V49" s="39"/>
      <c r="W49" s="39"/>
      <c r="X49" s="39"/>
      <c r="Y49" s="40" t="str">
        <f t="shared" si="21"/>
        <v/>
      </c>
      <c r="Z49" s="40">
        <f t="shared" si="22"/>
        <v>6</v>
      </c>
      <c r="AA49" s="40" t="str">
        <f t="shared" si="23"/>
        <v xml:space="preserve"> </v>
      </c>
      <c r="AB49" s="41">
        <v>6.1555555555555586</v>
      </c>
      <c r="AC49" s="42">
        <v>6.1555555555555586</v>
      </c>
    </row>
    <row r="50" spans="2:29" ht="15.75" x14ac:dyDescent="0.25">
      <c r="B50" s="33" t="s">
        <v>118</v>
      </c>
      <c r="C50" s="33" t="s">
        <v>25</v>
      </c>
      <c r="D50" s="34" t="s">
        <v>26</v>
      </c>
      <c r="E50" s="35" t="s">
        <v>27</v>
      </c>
      <c r="F50" s="33" t="s">
        <v>119</v>
      </c>
      <c r="G50" s="33" t="s">
        <v>25</v>
      </c>
      <c r="H50" s="34" t="s">
        <v>26</v>
      </c>
      <c r="I50" s="36" t="s">
        <v>27</v>
      </c>
      <c r="J50" s="10"/>
      <c r="K50" s="10"/>
      <c r="L50" s="10"/>
      <c r="N50" s="37" t="s">
        <v>120</v>
      </c>
      <c r="O50" s="38">
        <f>VLOOKUP($N50,'[1]2025 Sign Ups'!$B$2:$E$127,4,FALSE)</f>
        <v>10</v>
      </c>
      <c r="P50" s="39">
        <v>6</v>
      </c>
      <c r="Q50" s="39">
        <v>4</v>
      </c>
      <c r="R50" s="39">
        <v>7</v>
      </c>
      <c r="S50" s="39">
        <v>3</v>
      </c>
      <c r="T50" s="39">
        <v>6</v>
      </c>
      <c r="U50" s="39">
        <v>6</v>
      </c>
      <c r="V50" s="39">
        <v>5</v>
      </c>
      <c r="W50" s="39">
        <v>4</v>
      </c>
      <c r="X50" s="39">
        <v>8</v>
      </c>
      <c r="Y50" s="40">
        <f t="shared" si="21"/>
        <v>49</v>
      </c>
      <c r="Z50" s="40">
        <f t="shared" si="22"/>
        <v>12</v>
      </c>
      <c r="AA50" s="40">
        <f t="shared" si="23"/>
        <v>37</v>
      </c>
      <c r="AB50" s="41">
        <v>12.475000000000001</v>
      </c>
      <c r="AC50" s="42">
        <v>12.475000000000001</v>
      </c>
    </row>
    <row r="51" spans="2:29" ht="15.75" x14ac:dyDescent="0.25">
      <c r="B51" s="43" t="s">
        <v>29</v>
      </c>
      <c r="C51" s="44">
        <f t="shared" ref="C51:C60" si="24">INDEX($Y$4:$Y$104,MATCH(B51,$N$4:$N$104,0))</f>
        <v>49</v>
      </c>
      <c r="D51" s="44">
        <f t="shared" ref="D51:D60" si="25">INDEX($Z$4:$Z$104,MATCH(B51,$N$4:$N$104,0))</f>
        <v>16</v>
      </c>
      <c r="E51" s="44">
        <f t="shared" ref="E51:E60" si="26">INDEX($AA$4:$AA$104,MATCH(B51,$N$4:$N$104,0))</f>
        <v>33</v>
      </c>
      <c r="F51" s="43" t="s">
        <v>121</v>
      </c>
      <c r="G51" s="44">
        <f t="shared" ref="G51:G61" si="27">INDEX($Y$4:$Y$104,MATCH(F51,$N$4:$N$104,0))</f>
        <v>49</v>
      </c>
      <c r="H51" s="44">
        <f t="shared" ref="H51:H61" si="28">INDEX($Z$4:$Z$104,MATCH(F51,$N$4:$N$104,0))</f>
        <v>16</v>
      </c>
      <c r="I51" s="44">
        <f t="shared" ref="I51:I61" si="29">INDEX($AA$4:$AA$104,MATCH(F51,$N$4:$N$104,0))</f>
        <v>33</v>
      </c>
      <c r="J51" s="10"/>
      <c r="K51" s="10"/>
      <c r="L51" s="10"/>
      <c r="N51" s="37" t="s">
        <v>122</v>
      </c>
      <c r="O51" s="38">
        <f>VLOOKUP($N51,'[1]2025 Sign Ups'!$B$2:$E$127,4,FALSE)</f>
        <v>10</v>
      </c>
      <c r="P51" s="39"/>
      <c r="Q51" s="39"/>
      <c r="R51" s="39"/>
      <c r="S51" s="39"/>
      <c r="T51" s="39"/>
      <c r="U51" s="39"/>
      <c r="V51" s="39"/>
      <c r="W51" s="39"/>
      <c r="X51" s="39"/>
      <c r="Y51" s="40" t="str">
        <f t="shared" si="21"/>
        <v/>
      </c>
      <c r="Z51" s="40">
        <f t="shared" si="22"/>
        <v>5</v>
      </c>
      <c r="AA51" s="40" t="str">
        <f t="shared" si="23"/>
        <v xml:space="preserve"> </v>
      </c>
      <c r="AB51" s="41">
        <v>4.8374999999999986</v>
      </c>
      <c r="AC51" s="42">
        <v>4.8374999999999986</v>
      </c>
    </row>
    <row r="52" spans="2:29" ht="15.75" x14ac:dyDescent="0.25">
      <c r="B52" s="43" t="s">
        <v>123</v>
      </c>
      <c r="C52" s="44">
        <f t="shared" si="24"/>
        <v>41</v>
      </c>
      <c r="D52" s="44">
        <f t="shared" si="25"/>
        <v>7</v>
      </c>
      <c r="E52" s="44">
        <f t="shared" si="26"/>
        <v>34</v>
      </c>
      <c r="F52" s="43" t="s">
        <v>124</v>
      </c>
      <c r="G52" s="44">
        <f t="shared" si="27"/>
        <v>39</v>
      </c>
      <c r="H52" s="44">
        <f t="shared" si="28"/>
        <v>5</v>
      </c>
      <c r="I52" s="44">
        <f t="shared" si="29"/>
        <v>34</v>
      </c>
      <c r="J52" s="10"/>
      <c r="K52" s="10"/>
      <c r="L52" s="10"/>
      <c r="N52" s="37" t="s">
        <v>125</v>
      </c>
      <c r="O52" s="38">
        <f>VLOOKUP($N52,'[1]2025 Sign Ups'!$B$2:$E$127,4,FALSE)</f>
        <v>8</v>
      </c>
      <c r="P52" s="39">
        <v>5</v>
      </c>
      <c r="Q52" s="39">
        <v>5</v>
      </c>
      <c r="R52" s="39">
        <v>4</v>
      </c>
      <c r="S52" s="39">
        <v>4</v>
      </c>
      <c r="T52" s="39">
        <v>4</v>
      </c>
      <c r="U52" s="39">
        <v>5</v>
      </c>
      <c r="V52" s="39">
        <v>7</v>
      </c>
      <c r="W52" s="39">
        <v>4</v>
      </c>
      <c r="X52" s="39">
        <v>4</v>
      </c>
      <c r="Y52" s="40">
        <f t="shared" si="21"/>
        <v>42</v>
      </c>
      <c r="Z52" s="40">
        <f t="shared" si="22"/>
        <v>4</v>
      </c>
      <c r="AA52" s="40">
        <f t="shared" si="23"/>
        <v>38</v>
      </c>
      <c r="AB52" s="41">
        <v>3.7250000000000014</v>
      </c>
      <c r="AC52" s="42">
        <v>4.3500000000000014</v>
      </c>
    </row>
    <row r="53" spans="2:29" ht="15.75" x14ac:dyDescent="0.25">
      <c r="B53" s="43" t="s">
        <v>126</v>
      </c>
      <c r="C53" s="44">
        <f t="shared" si="24"/>
        <v>42</v>
      </c>
      <c r="D53" s="44">
        <f t="shared" si="25"/>
        <v>6</v>
      </c>
      <c r="E53" s="44">
        <f t="shared" si="26"/>
        <v>36</v>
      </c>
      <c r="F53" s="43" t="s">
        <v>127</v>
      </c>
      <c r="G53" s="44">
        <f t="shared" si="27"/>
        <v>42</v>
      </c>
      <c r="H53" s="44">
        <f t="shared" si="28"/>
        <v>7</v>
      </c>
      <c r="I53" s="44">
        <f t="shared" si="29"/>
        <v>35</v>
      </c>
      <c r="J53" s="10"/>
      <c r="K53" s="10"/>
      <c r="L53" s="10"/>
      <c r="N53" s="37" t="s">
        <v>55</v>
      </c>
      <c r="O53" s="38">
        <f>VLOOKUP($N53,'[1]2025 Sign Ups'!$B$2:$E$127,4,FALSE)</f>
        <v>9</v>
      </c>
      <c r="P53" s="39"/>
      <c r="Q53" s="39"/>
      <c r="R53" s="39"/>
      <c r="S53" s="39"/>
      <c r="T53" s="39"/>
      <c r="U53" s="39"/>
      <c r="V53" s="39"/>
      <c r="W53" s="39"/>
      <c r="X53" s="39"/>
      <c r="Y53" s="40" t="str">
        <f t="shared" si="21"/>
        <v/>
      </c>
      <c r="Z53" s="40">
        <f t="shared" si="22"/>
        <v>10</v>
      </c>
      <c r="AA53" s="40" t="str">
        <f t="shared" si="23"/>
        <v xml:space="preserve"> </v>
      </c>
      <c r="AB53" s="41">
        <v>9.7000000000000028</v>
      </c>
      <c r="AC53" s="42">
        <v>9.7000000000000028</v>
      </c>
    </row>
    <row r="54" spans="2:29" ht="15.75" x14ac:dyDescent="0.25">
      <c r="B54" s="43" t="s">
        <v>41</v>
      </c>
      <c r="C54" s="44">
        <f t="shared" si="24"/>
        <v>39</v>
      </c>
      <c r="D54" s="44">
        <f t="shared" si="25"/>
        <v>3</v>
      </c>
      <c r="E54" s="44">
        <f t="shared" si="26"/>
        <v>36</v>
      </c>
      <c r="F54" s="43" t="s">
        <v>114</v>
      </c>
      <c r="G54" s="44">
        <f t="shared" si="27"/>
        <v>46</v>
      </c>
      <c r="H54" s="44">
        <f t="shared" si="28"/>
        <v>10</v>
      </c>
      <c r="I54" s="44">
        <f t="shared" si="29"/>
        <v>36</v>
      </c>
      <c r="J54" s="10"/>
      <c r="K54" s="10"/>
      <c r="L54" s="10"/>
      <c r="N54" s="37" t="s">
        <v>128</v>
      </c>
      <c r="O54" s="38">
        <f>VLOOKUP($N54,'[1]2025 Sign Ups'!$B$2:$E$127,4,FALSE)</f>
        <v>6</v>
      </c>
      <c r="P54" s="39">
        <v>6</v>
      </c>
      <c r="Q54" s="39">
        <v>6</v>
      </c>
      <c r="R54" s="39">
        <v>7</v>
      </c>
      <c r="S54" s="39">
        <v>4</v>
      </c>
      <c r="T54" s="39">
        <v>4</v>
      </c>
      <c r="U54" s="39">
        <v>5</v>
      </c>
      <c r="V54" s="39">
        <v>7</v>
      </c>
      <c r="W54" s="39">
        <v>5</v>
      </c>
      <c r="X54" s="39">
        <v>6</v>
      </c>
      <c r="Y54" s="40">
        <f t="shared" si="21"/>
        <v>50</v>
      </c>
      <c r="Z54" s="40">
        <f t="shared" si="22"/>
        <v>13</v>
      </c>
      <c r="AA54" s="40">
        <f t="shared" si="23"/>
        <v>37</v>
      </c>
      <c r="AB54" s="41">
        <v>13.100000000000001</v>
      </c>
      <c r="AC54" s="42">
        <v>12.850000000000001</v>
      </c>
    </row>
    <row r="55" spans="2:29" ht="15.75" x14ac:dyDescent="0.25">
      <c r="B55" s="43" t="s">
        <v>129</v>
      </c>
      <c r="C55" s="44">
        <f t="shared" si="24"/>
        <v>50</v>
      </c>
      <c r="D55" s="44">
        <f t="shared" si="25"/>
        <v>13</v>
      </c>
      <c r="E55" s="44">
        <f t="shared" si="26"/>
        <v>37</v>
      </c>
      <c r="F55" s="43" t="s">
        <v>120</v>
      </c>
      <c r="G55" s="44">
        <f t="shared" si="27"/>
        <v>49</v>
      </c>
      <c r="H55" s="44">
        <f t="shared" si="28"/>
        <v>12</v>
      </c>
      <c r="I55" s="44">
        <f t="shared" si="29"/>
        <v>37</v>
      </c>
      <c r="J55" s="10"/>
      <c r="K55" s="10"/>
      <c r="L55" s="10"/>
      <c r="N55" s="37" t="s">
        <v>112</v>
      </c>
      <c r="O55" s="38">
        <f>VLOOKUP($N55,'[1]2025 Sign Ups'!$B$2:$E$127,4,FALSE)</f>
        <v>7</v>
      </c>
      <c r="P55" s="39"/>
      <c r="Q55" s="39"/>
      <c r="R55" s="39"/>
      <c r="S55" s="39"/>
      <c r="T55" s="39"/>
      <c r="U55" s="39"/>
      <c r="V55" s="39"/>
      <c r="W55" s="39"/>
      <c r="X55" s="39"/>
      <c r="Y55" s="40" t="str">
        <f t="shared" si="21"/>
        <v/>
      </c>
      <c r="Z55" s="40">
        <f t="shared" si="22"/>
        <v>11</v>
      </c>
      <c r="AA55" s="40" t="str">
        <f t="shared" si="23"/>
        <v xml:space="preserve"> </v>
      </c>
      <c r="AB55" s="41">
        <v>11.350000000000001</v>
      </c>
      <c r="AC55" s="42">
        <v>11.350000000000001</v>
      </c>
    </row>
    <row r="56" spans="2:29" ht="15.75" x14ac:dyDescent="0.25">
      <c r="B56" s="43" t="s">
        <v>125</v>
      </c>
      <c r="C56" s="44">
        <f t="shared" si="24"/>
        <v>42</v>
      </c>
      <c r="D56" s="44">
        <f t="shared" si="25"/>
        <v>4</v>
      </c>
      <c r="E56" s="44">
        <f t="shared" si="26"/>
        <v>38</v>
      </c>
      <c r="F56" s="43" t="s">
        <v>44</v>
      </c>
      <c r="G56" s="44">
        <f t="shared" si="27"/>
        <v>46</v>
      </c>
      <c r="H56" s="44">
        <f t="shared" si="28"/>
        <v>8</v>
      </c>
      <c r="I56" s="44">
        <f t="shared" si="29"/>
        <v>38</v>
      </c>
      <c r="J56" s="10"/>
      <c r="K56" s="10"/>
      <c r="L56" s="10"/>
      <c r="N56" s="37" t="s">
        <v>130</v>
      </c>
      <c r="O56" s="38">
        <f>VLOOKUP($N56,'[1]2025 Sign Ups'!$B$2:$E$127,4,FALSE)</f>
        <v>6</v>
      </c>
      <c r="P56" s="39">
        <v>4</v>
      </c>
      <c r="Q56" s="39">
        <v>5</v>
      </c>
      <c r="R56" s="39">
        <v>4</v>
      </c>
      <c r="S56" s="39">
        <v>3</v>
      </c>
      <c r="T56" s="39">
        <v>4</v>
      </c>
      <c r="U56" s="39">
        <v>6</v>
      </c>
      <c r="V56" s="39">
        <v>4</v>
      </c>
      <c r="W56" s="39">
        <v>3</v>
      </c>
      <c r="X56" s="39">
        <v>6</v>
      </c>
      <c r="Y56" s="40">
        <f t="shared" si="21"/>
        <v>39</v>
      </c>
      <c r="Z56" s="40">
        <f t="shared" si="22"/>
        <v>7</v>
      </c>
      <c r="AA56" s="40">
        <f t="shared" si="23"/>
        <v>32</v>
      </c>
      <c r="AB56" s="41">
        <v>7.1000000000000014</v>
      </c>
      <c r="AC56" s="42">
        <v>6.1000000000000014</v>
      </c>
    </row>
    <row r="57" spans="2:29" ht="15.75" x14ac:dyDescent="0.25">
      <c r="B57" s="46" t="s">
        <v>131</v>
      </c>
      <c r="C57" s="38" t="str">
        <f t="shared" si="24"/>
        <v/>
      </c>
      <c r="D57" s="38">
        <f t="shared" si="25"/>
        <v>6</v>
      </c>
      <c r="E57" s="38" t="str">
        <f t="shared" si="26"/>
        <v xml:space="preserve"> </v>
      </c>
      <c r="F57" s="46" t="s">
        <v>132</v>
      </c>
      <c r="G57" s="38">
        <f t="shared" si="27"/>
        <v>44</v>
      </c>
      <c r="H57" s="38">
        <f t="shared" si="28"/>
        <v>5</v>
      </c>
      <c r="I57" s="38">
        <f t="shared" si="29"/>
        <v>39</v>
      </c>
      <c r="J57" s="10"/>
      <c r="K57" s="10"/>
      <c r="L57" s="10"/>
      <c r="N57" s="37" t="s">
        <v>90</v>
      </c>
      <c r="O57" s="38">
        <f>VLOOKUP($N57,'[1]2025 Sign Ups'!$B$2:$E$127,4,FALSE)</f>
        <v>5</v>
      </c>
      <c r="P57" s="39"/>
      <c r="Q57" s="39"/>
      <c r="R57" s="39"/>
      <c r="S57" s="39"/>
      <c r="T57" s="39"/>
      <c r="U57" s="39"/>
      <c r="V57" s="39"/>
      <c r="W57" s="39"/>
      <c r="X57" s="39"/>
      <c r="Y57" s="40" t="str">
        <f t="shared" si="21"/>
        <v/>
      </c>
      <c r="Z57" s="40">
        <f t="shared" si="22"/>
        <v>10</v>
      </c>
      <c r="AA57" s="40" t="str">
        <f t="shared" si="23"/>
        <v xml:space="preserve"> </v>
      </c>
      <c r="AB57" s="41">
        <v>9.8999999999999986</v>
      </c>
      <c r="AC57" s="42">
        <v>9.8999999999999986</v>
      </c>
    </row>
    <row r="58" spans="2:29" ht="15.75" x14ac:dyDescent="0.25">
      <c r="B58" s="46" t="s">
        <v>97</v>
      </c>
      <c r="C58" s="38" t="str">
        <f t="shared" si="24"/>
        <v/>
      </c>
      <c r="D58" s="38">
        <f t="shared" si="25"/>
        <v>6</v>
      </c>
      <c r="E58" s="38" t="str">
        <f t="shared" si="26"/>
        <v xml:space="preserve"> </v>
      </c>
      <c r="F58" s="46" t="s">
        <v>122</v>
      </c>
      <c r="G58" s="38" t="str">
        <f t="shared" si="27"/>
        <v/>
      </c>
      <c r="H58" s="38">
        <f t="shared" si="28"/>
        <v>5</v>
      </c>
      <c r="I58" s="38" t="str">
        <f t="shared" si="29"/>
        <v xml:space="preserve"> </v>
      </c>
      <c r="J58" s="10"/>
      <c r="K58" s="10"/>
      <c r="L58" s="10"/>
      <c r="N58" s="37" t="s">
        <v>133</v>
      </c>
      <c r="O58" s="38">
        <f>VLOOKUP($N58,'[1]2025 Sign Ups'!$B$2:$E$127,4,FALSE)</f>
        <v>6</v>
      </c>
      <c r="P58" s="39">
        <v>4</v>
      </c>
      <c r="Q58" s="39">
        <v>5</v>
      </c>
      <c r="R58" s="39">
        <v>4</v>
      </c>
      <c r="S58" s="39">
        <v>3</v>
      </c>
      <c r="T58" s="39">
        <v>4</v>
      </c>
      <c r="U58" s="39">
        <v>6</v>
      </c>
      <c r="V58" s="39">
        <v>4</v>
      </c>
      <c r="W58" s="39">
        <v>3</v>
      </c>
      <c r="X58" s="39">
        <v>6</v>
      </c>
      <c r="Y58" s="40">
        <f t="shared" si="21"/>
        <v>39</v>
      </c>
      <c r="Z58" s="40">
        <f t="shared" si="22"/>
        <v>4</v>
      </c>
      <c r="AA58" s="40">
        <f t="shared" si="23"/>
        <v>35</v>
      </c>
      <c r="AB58" s="41">
        <v>4.4500000000000028</v>
      </c>
      <c r="AC58" s="42">
        <v>4.3500000000000014</v>
      </c>
    </row>
    <row r="59" spans="2:29" ht="15.75" x14ac:dyDescent="0.25">
      <c r="B59" s="46" t="s">
        <v>134</v>
      </c>
      <c r="C59" s="38" t="str">
        <f t="shared" si="24"/>
        <v/>
      </c>
      <c r="D59" s="38">
        <f t="shared" si="25"/>
        <v>6</v>
      </c>
      <c r="E59" s="38" t="str">
        <f t="shared" si="26"/>
        <v xml:space="preserve"> </v>
      </c>
      <c r="F59" s="46" t="s">
        <v>135</v>
      </c>
      <c r="G59" s="38" t="str">
        <f t="shared" si="27"/>
        <v/>
      </c>
      <c r="H59" s="38">
        <f t="shared" si="28"/>
        <v>5</v>
      </c>
      <c r="I59" s="38" t="str">
        <f t="shared" si="29"/>
        <v xml:space="preserve"> </v>
      </c>
      <c r="J59" s="10"/>
      <c r="K59" s="10"/>
      <c r="L59" s="10"/>
      <c r="N59" s="37" t="s">
        <v>136</v>
      </c>
      <c r="O59" s="38">
        <f>VLOOKUP($N59,'[1]2025 Sign Ups'!$B$2:$E$127,4,FALSE)</f>
        <v>3</v>
      </c>
      <c r="P59" s="39"/>
      <c r="Q59" s="39"/>
      <c r="R59" s="39"/>
      <c r="S59" s="39"/>
      <c r="T59" s="39"/>
      <c r="U59" s="39"/>
      <c r="V59" s="39"/>
      <c r="W59" s="39"/>
      <c r="X59" s="39"/>
      <c r="Y59" s="40" t="str">
        <f t="shared" si="21"/>
        <v/>
      </c>
      <c r="Z59" s="40">
        <f t="shared" si="22"/>
        <v>7</v>
      </c>
      <c r="AA59" s="40" t="str">
        <f t="shared" si="23"/>
        <v xml:space="preserve"> </v>
      </c>
      <c r="AB59" s="41">
        <v>7.1000000000000014</v>
      </c>
      <c r="AC59" s="42">
        <v>7.1000000000000014</v>
      </c>
    </row>
    <row r="60" spans="2:29" ht="15.75" x14ac:dyDescent="0.25">
      <c r="B60" s="46" t="s">
        <v>47</v>
      </c>
      <c r="C60" s="38" t="str">
        <f t="shared" si="24"/>
        <v/>
      </c>
      <c r="D60" s="38">
        <f t="shared" si="25"/>
        <v>9</v>
      </c>
      <c r="E60" s="38" t="str">
        <f t="shared" si="26"/>
        <v xml:space="preserve"> </v>
      </c>
      <c r="F60" s="46" t="s">
        <v>104</v>
      </c>
      <c r="G60" s="38" t="str">
        <f t="shared" si="27"/>
        <v/>
      </c>
      <c r="H60" s="38">
        <f t="shared" si="28"/>
        <v>12</v>
      </c>
      <c r="I60" s="38" t="str">
        <f t="shared" si="29"/>
        <v xml:space="preserve"> </v>
      </c>
      <c r="J60" s="59"/>
      <c r="K60" s="60"/>
      <c r="L60" s="60"/>
      <c r="N60" s="37" t="s">
        <v>127</v>
      </c>
      <c r="O60" s="38">
        <f>VLOOKUP($N60,'[1]2025 Sign Ups'!$B$2:$E$127,4,FALSE)</f>
        <v>10</v>
      </c>
      <c r="P60" s="39">
        <v>4</v>
      </c>
      <c r="Q60" s="39">
        <v>5</v>
      </c>
      <c r="R60" s="39">
        <v>4</v>
      </c>
      <c r="S60" s="39">
        <v>3</v>
      </c>
      <c r="T60" s="39">
        <v>6</v>
      </c>
      <c r="U60" s="39">
        <v>4</v>
      </c>
      <c r="V60" s="39">
        <v>5</v>
      </c>
      <c r="W60" s="39">
        <v>4</v>
      </c>
      <c r="X60" s="39">
        <v>7</v>
      </c>
      <c r="Y60" s="40">
        <f t="shared" si="21"/>
        <v>42</v>
      </c>
      <c r="Z60" s="40">
        <f t="shared" si="22"/>
        <v>7</v>
      </c>
      <c r="AA60" s="40">
        <f t="shared" si="23"/>
        <v>35</v>
      </c>
      <c r="AB60" s="41">
        <v>7.1000000000000014</v>
      </c>
      <c r="AC60" s="42">
        <v>6.8500000000000014</v>
      </c>
    </row>
    <row r="61" spans="2:29" ht="15.75" x14ac:dyDescent="0.25">
      <c r="B61" s="61"/>
      <c r="C61" s="61"/>
      <c r="D61" s="61"/>
      <c r="E61" s="61"/>
      <c r="F61" s="47" t="s">
        <v>137</v>
      </c>
      <c r="G61" s="38" t="str">
        <f t="shared" si="27"/>
        <v/>
      </c>
      <c r="H61" s="38">
        <f t="shared" si="28"/>
        <v>10</v>
      </c>
      <c r="I61" s="38" t="str">
        <f t="shared" si="29"/>
        <v xml:space="preserve"> </v>
      </c>
      <c r="N61" s="37" t="s">
        <v>74</v>
      </c>
      <c r="O61" s="38">
        <f>VLOOKUP($N61,'[1]2025 Sign Ups'!$B$2:$E$127,4,FALSE)</f>
        <v>4</v>
      </c>
      <c r="P61" s="39">
        <v>4</v>
      </c>
      <c r="Q61" s="39">
        <v>5</v>
      </c>
      <c r="R61" s="39">
        <v>5</v>
      </c>
      <c r="S61" s="39">
        <v>4</v>
      </c>
      <c r="T61" s="39">
        <v>3</v>
      </c>
      <c r="U61" s="39">
        <v>5</v>
      </c>
      <c r="V61" s="39">
        <v>5</v>
      </c>
      <c r="W61" s="39">
        <v>5</v>
      </c>
      <c r="X61" s="39">
        <v>6</v>
      </c>
      <c r="Y61" s="40">
        <f t="shared" si="21"/>
        <v>42</v>
      </c>
      <c r="Z61" s="40">
        <f t="shared" si="22"/>
        <v>8</v>
      </c>
      <c r="AA61" s="40">
        <f t="shared" si="23"/>
        <v>34</v>
      </c>
      <c r="AB61" s="41">
        <v>7.652000000000001</v>
      </c>
      <c r="AC61" s="42">
        <v>7.3890000000000029</v>
      </c>
    </row>
    <row r="62" spans="2:29" ht="15.75" x14ac:dyDescent="0.25">
      <c r="B62" s="48" t="s">
        <v>61</v>
      </c>
      <c r="C62" s="49"/>
      <c r="D62" s="50">
        <f>AVERAGE(D51:D61)</f>
        <v>7.6</v>
      </c>
      <c r="E62" s="107">
        <f>SUM(E51:E56)</f>
        <v>214</v>
      </c>
      <c r="F62" s="48" t="s">
        <v>61</v>
      </c>
      <c r="G62" s="49"/>
      <c r="H62" s="50">
        <f>AVERAGE(H51:H61)</f>
        <v>8.6363636363636367</v>
      </c>
      <c r="I62" s="109">
        <f>SUM(I51:I56)</f>
        <v>213</v>
      </c>
      <c r="N62" s="37" t="s">
        <v>138</v>
      </c>
      <c r="O62" s="38">
        <f>VLOOKUP($N62,'[1]2025 Sign Ups'!$B$2:$E$127,4,FALSE)</f>
        <v>6</v>
      </c>
      <c r="P62" s="39">
        <v>5</v>
      </c>
      <c r="Q62" s="39">
        <v>5</v>
      </c>
      <c r="R62" s="39">
        <v>4</v>
      </c>
      <c r="S62" s="39">
        <v>4</v>
      </c>
      <c r="T62" s="39">
        <v>4</v>
      </c>
      <c r="U62" s="39">
        <v>5</v>
      </c>
      <c r="V62" s="39">
        <v>5</v>
      </c>
      <c r="W62" s="39">
        <v>6</v>
      </c>
      <c r="X62" s="39">
        <v>5</v>
      </c>
      <c r="Y62" s="40">
        <f t="shared" si="21"/>
        <v>43</v>
      </c>
      <c r="Z62" s="40">
        <f t="shared" si="22"/>
        <v>8</v>
      </c>
      <c r="AA62" s="40">
        <f t="shared" si="23"/>
        <v>35</v>
      </c>
      <c r="AB62" s="41">
        <v>8.1000000000000014</v>
      </c>
      <c r="AC62" s="42">
        <v>7.3500000000000014</v>
      </c>
    </row>
    <row r="63" spans="2:29" ht="15.75" x14ac:dyDescent="0.25">
      <c r="B63" s="48" t="s">
        <v>63</v>
      </c>
      <c r="C63" s="49"/>
      <c r="D63" s="50"/>
      <c r="E63" s="108">
        <f>E62-SUM($H$1*6)</f>
        <v>-2</v>
      </c>
      <c r="F63" s="48" t="s">
        <v>63</v>
      </c>
      <c r="G63" s="49"/>
      <c r="H63" s="50"/>
      <c r="I63" s="110">
        <f>I62-SUM($H$1*6)</f>
        <v>-3</v>
      </c>
      <c r="N63" s="37" t="s">
        <v>107</v>
      </c>
      <c r="O63" s="38">
        <f>VLOOKUP($N63,'[1]2025 Sign Ups'!$B$2:$E$127,4,FALSE)</f>
        <v>2</v>
      </c>
      <c r="P63" s="39"/>
      <c r="Q63" s="39"/>
      <c r="R63" s="39"/>
      <c r="S63" s="39"/>
      <c r="T63" s="39"/>
      <c r="U63" s="39"/>
      <c r="V63" s="39"/>
      <c r="W63" s="39"/>
      <c r="X63" s="39"/>
      <c r="Y63" s="40" t="str">
        <f t="shared" si="21"/>
        <v/>
      </c>
      <c r="Z63" s="40">
        <f t="shared" si="22"/>
        <v>9</v>
      </c>
      <c r="AA63" s="40" t="str">
        <f t="shared" si="23"/>
        <v xml:space="preserve"> </v>
      </c>
      <c r="AB63" s="41">
        <v>9.1000000000000014</v>
      </c>
      <c r="AC63" s="42">
        <v>9.1000000000000014</v>
      </c>
    </row>
    <row r="64" spans="2:29" ht="15.75" x14ac:dyDescent="0.25">
      <c r="B64" s="62"/>
      <c r="C64" s="63"/>
      <c r="D64" s="64"/>
      <c r="E64" s="65"/>
      <c r="F64" s="62"/>
      <c r="G64" s="63"/>
      <c r="H64" s="64"/>
      <c r="I64" s="65"/>
      <c r="N64" s="37" t="s">
        <v>134</v>
      </c>
      <c r="O64" s="38">
        <f>VLOOKUP($N64,'[1]2025 Sign Ups'!$B$2:$E$127,4,FALSE)</f>
        <v>8</v>
      </c>
      <c r="P64" s="39"/>
      <c r="Q64" s="39"/>
      <c r="R64" s="39"/>
      <c r="S64" s="39"/>
      <c r="T64" s="39"/>
      <c r="U64" s="39"/>
      <c r="V64" s="39"/>
      <c r="W64" s="39"/>
      <c r="X64" s="39"/>
      <c r="Y64" s="40" t="str">
        <f t="shared" si="21"/>
        <v/>
      </c>
      <c r="Z64" s="40">
        <f t="shared" si="22"/>
        <v>6</v>
      </c>
      <c r="AA64" s="40" t="str">
        <f t="shared" si="23"/>
        <v xml:space="preserve"> </v>
      </c>
      <c r="AB64" s="41">
        <v>5.8500000000000014</v>
      </c>
      <c r="AC64" s="42">
        <v>5.8500000000000014</v>
      </c>
    </row>
    <row r="65" spans="2:29" ht="15.75" x14ac:dyDescent="0.25">
      <c r="B65" s="23" t="s">
        <v>139</v>
      </c>
      <c r="C65" s="23"/>
      <c r="D65" s="24" t="s">
        <v>16</v>
      </c>
      <c r="E65" s="25" t="s">
        <v>14</v>
      </c>
      <c r="F65" s="23" t="s">
        <v>140</v>
      </c>
      <c r="G65" s="23"/>
      <c r="H65" s="24" t="s">
        <v>16</v>
      </c>
      <c r="I65" s="26" t="s">
        <v>14</v>
      </c>
      <c r="N65" s="37" t="s">
        <v>141</v>
      </c>
      <c r="O65" s="38">
        <f>VLOOKUP($N65,'[1]2025 Sign Ups'!$B$2:$E$127,4,FALSE)</f>
        <v>3</v>
      </c>
      <c r="P65" s="39">
        <v>4</v>
      </c>
      <c r="Q65" s="39">
        <v>4</v>
      </c>
      <c r="R65" s="39">
        <v>6</v>
      </c>
      <c r="S65" s="39">
        <v>4</v>
      </c>
      <c r="T65" s="39">
        <v>6</v>
      </c>
      <c r="U65" s="39">
        <v>4</v>
      </c>
      <c r="V65" s="39">
        <v>5</v>
      </c>
      <c r="W65" s="39">
        <v>4</v>
      </c>
      <c r="X65" s="39">
        <v>4</v>
      </c>
      <c r="Y65" s="40">
        <f t="shared" si="21"/>
        <v>41</v>
      </c>
      <c r="Z65" s="40">
        <f t="shared" si="22"/>
        <v>6</v>
      </c>
      <c r="AA65" s="40">
        <f t="shared" si="23"/>
        <v>35</v>
      </c>
      <c r="AB65" s="41">
        <v>5.5166666666666657</v>
      </c>
      <c r="AC65" s="42">
        <v>5.2666666666666657</v>
      </c>
    </row>
    <row r="66" spans="2:29" ht="15.75" x14ac:dyDescent="0.25">
      <c r="B66" s="33" t="s">
        <v>142</v>
      </c>
      <c r="C66" s="33" t="s">
        <v>25</v>
      </c>
      <c r="D66" s="34" t="s">
        <v>26</v>
      </c>
      <c r="E66" s="35" t="s">
        <v>27</v>
      </c>
      <c r="F66" s="33" t="s">
        <v>143</v>
      </c>
      <c r="G66" s="33" t="s">
        <v>25</v>
      </c>
      <c r="H66" s="34" t="s">
        <v>26</v>
      </c>
      <c r="I66" s="36" t="s">
        <v>27</v>
      </c>
      <c r="N66" s="37" t="s">
        <v>78</v>
      </c>
      <c r="O66" s="38">
        <f>VLOOKUP($N66,'[1]2025 Sign Ups'!$B$2:$E$127,4,FALSE)</f>
        <v>5</v>
      </c>
      <c r="P66" s="39">
        <v>5</v>
      </c>
      <c r="Q66" s="39">
        <v>4</v>
      </c>
      <c r="R66" s="39">
        <v>4</v>
      </c>
      <c r="S66" s="39">
        <v>3</v>
      </c>
      <c r="T66" s="39">
        <v>4</v>
      </c>
      <c r="U66" s="39">
        <v>5</v>
      </c>
      <c r="V66" s="39">
        <v>5</v>
      </c>
      <c r="W66" s="39">
        <v>4</v>
      </c>
      <c r="X66" s="39">
        <v>5</v>
      </c>
      <c r="Y66" s="40">
        <f t="shared" si="21"/>
        <v>39</v>
      </c>
      <c r="Z66" s="40">
        <f t="shared" si="22"/>
        <v>2</v>
      </c>
      <c r="AA66" s="40">
        <f t="shared" si="23"/>
        <v>37</v>
      </c>
      <c r="AB66" s="41">
        <v>1.8000000000000043</v>
      </c>
      <c r="AC66" s="42">
        <v>2.1000000000000014</v>
      </c>
    </row>
    <row r="67" spans="2:29" ht="15.75" x14ac:dyDescent="0.25">
      <c r="B67" s="43" t="s">
        <v>144</v>
      </c>
      <c r="C67" s="44">
        <f t="shared" ref="C67:C76" si="30">INDEX($Y$4:$Y$104,MATCH(B67,$N$4:$N$104,0))</f>
        <v>35</v>
      </c>
      <c r="D67" s="44">
        <f t="shared" ref="D67:D76" si="31">INDEX($Z$4:$Z$104,MATCH(B67,$N$4:$N$104,0))</f>
        <v>3</v>
      </c>
      <c r="E67" s="44">
        <f t="shared" ref="E67:E76" si="32">INDEX($AA$4:$AA$104,MATCH(B67,$N$4:$N$104,0))</f>
        <v>32</v>
      </c>
      <c r="F67" s="43" t="s">
        <v>103</v>
      </c>
      <c r="G67" s="44">
        <f t="shared" ref="G67:G76" si="33">INDEX($Y$4:$Y$104,MATCH(F67,$N$4:$N$104,0))</f>
        <v>39</v>
      </c>
      <c r="H67" s="44">
        <f t="shared" ref="H67:H76" si="34">INDEX($Z$4:$Z$104,MATCH(F67,$N$4:$N$104,0))</f>
        <v>6</v>
      </c>
      <c r="I67" s="44">
        <f t="shared" ref="I67:I76" si="35">INDEX($AA$4:$AA$104,MATCH(F67,$N$4:$N$104,0))</f>
        <v>33</v>
      </c>
      <c r="N67" s="37" t="s">
        <v>135</v>
      </c>
      <c r="O67" s="38">
        <f>VLOOKUP($N67,'[1]2025 Sign Ups'!$B$2:$E$127,4,FALSE)</f>
        <v>10</v>
      </c>
      <c r="P67" s="39"/>
      <c r="Q67" s="39"/>
      <c r="R67" s="39"/>
      <c r="S67" s="39"/>
      <c r="T67" s="39"/>
      <c r="U67" s="39"/>
      <c r="V67" s="39"/>
      <c r="W67" s="39"/>
      <c r="X67" s="39"/>
      <c r="Y67" s="40" t="str">
        <f t="shared" si="21"/>
        <v/>
      </c>
      <c r="Z67" s="40">
        <f t="shared" si="22"/>
        <v>5</v>
      </c>
      <c r="AA67" s="40" t="str">
        <f t="shared" si="23"/>
        <v xml:space="preserve"> </v>
      </c>
      <c r="AB67" s="41">
        <v>5.2000000000000028</v>
      </c>
      <c r="AC67" s="42">
        <v>5.2000000000000028</v>
      </c>
    </row>
    <row r="68" spans="2:29" ht="15.75" x14ac:dyDescent="0.25">
      <c r="B68" s="43" t="s">
        <v>130</v>
      </c>
      <c r="C68" s="44">
        <f t="shared" si="30"/>
        <v>39</v>
      </c>
      <c r="D68" s="44">
        <f t="shared" si="31"/>
        <v>7</v>
      </c>
      <c r="E68" s="44">
        <f t="shared" si="32"/>
        <v>32</v>
      </c>
      <c r="F68" s="43" t="s">
        <v>92</v>
      </c>
      <c r="G68" s="44">
        <f t="shared" si="33"/>
        <v>43</v>
      </c>
      <c r="H68" s="44">
        <f t="shared" si="34"/>
        <v>10</v>
      </c>
      <c r="I68" s="44">
        <f t="shared" si="35"/>
        <v>33</v>
      </c>
      <c r="N68" s="37" t="s">
        <v>49</v>
      </c>
      <c r="O68" s="38">
        <f>VLOOKUP($N68,'[1]2025 Sign Ups'!$B$2:$E$127,4,FALSE)</f>
        <v>9</v>
      </c>
      <c r="P68" s="39"/>
      <c r="Q68" s="39"/>
      <c r="R68" s="39"/>
      <c r="S68" s="39"/>
      <c r="T68" s="39"/>
      <c r="U68" s="39"/>
      <c r="V68" s="39"/>
      <c r="W68" s="39"/>
      <c r="X68" s="39"/>
      <c r="Y68" s="40" t="str">
        <f t="shared" ref="Y68:Y99" si="36">IF(P68&gt;1,SUM(P68:X68),"")</f>
        <v/>
      </c>
      <c r="Z68" s="40">
        <f t="shared" ref="Z68:Z100" si="37">IF(AB68="TBD","TBD",ROUND(AB68,0))</f>
        <v>6</v>
      </c>
      <c r="AA68" s="40" t="str">
        <f t="shared" ref="AA68:AA99" si="38">IF(P68&gt;0,SUM(Y68-Z68)," ")</f>
        <v xml:space="preserve"> </v>
      </c>
      <c r="AB68" s="41">
        <v>5.5333333333333385</v>
      </c>
      <c r="AC68" s="42">
        <v>5.5333333333333385</v>
      </c>
    </row>
    <row r="69" spans="2:29" ht="15.75" x14ac:dyDescent="0.25">
      <c r="B69" s="43" t="s">
        <v>145</v>
      </c>
      <c r="C69" s="44">
        <f t="shared" si="30"/>
        <v>36</v>
      </c>
      <c r="D69" s="44">
        <f t="shared" si="31"/>
        <v>4</v>
      </c>
      <c r="E69" s="44">
        <f t="shared" si="32"/>
        <v>32</v>
      </c>
      <c r="F69" s="43" t="s">
        <v>91</v>
      </c>
      <c r="G69" s="44">
        <f t="shared" si="33"/>
        <v>36</v>
      </c>
      <c r="H69" s="44">
        <f t="shared" si="34"/>
        <v>2</v>
      </c>
      <c r="I69" s="44">
        <f t="shared" si="35"/>
        <v>34</v>
      </c>
      <c r="N69" s="37" t="s">
        <v>144</v>
      </c>
      <c r="O69" s="38">
        <f>VLOOKUP($N69,'[1]2025 Sign Ups'!$B$2:$E$127,4,FALSE)</f>
        <v>6</v>
      </c>
      <c r="P69" s="39">
        <v>4</v>
      </c>
      <c r="Q69" s="39">
        <v>5</v>
      </c>
      <c r="R69" s="39">
        <v>4</v>
      </c>
      <c r="S69" s="39">
        <v>2</v>
      </c>
      <c r="T69" s="39">
        <v>4</v>
      </c>
      <c r="U69" s="39">
        <v>5</v>
      </c>
      <c r="V69" s="39">
        <v>4</v>
      </c>
      <c r="W69" s="39">
        <v>3</v>
      </c>
      <c r="X69" s="39">
        <v>4</v>
      </c>
      <c r="Y69" s="40">
        <f t="shared" si="36"/>
        <v>35</v>
      </c>
      <c r="Z69" s="40">
        <f t="shared" si="37"/>
        <v>3</v>
      </c>
      <c r="AA69" s="40">
        <f t="shared" si="38"/>
        <v>32</v>
      </c>
      <c r="AB69" s="41">
        <v>2.5583333333333371</v>
      </c>
      <c r="AC69" s="42">
        <v>2.1000000000000014</v>
      </c>
    </row>
    <row r="70" spans="2:29" ht="15.75" x14ac:dyDescent="0.25">
      <c r="B70" s="43" t="s">
        <v>59</v>
      </c>
      <c r="C70" s="44">
        <f t="shared" si="30"/>
        <v>40</v>
      </c>
      <c r="D70" s="44">
        <f t="shared" si="31"/>
        <v>7</v>
      </c>
      <c r="E70" s="44">
        <f t="shared" si="32"/>
        <v>33</v>
      </c>
      <c r="F70" s="43" t="s">
        <v>35</v>
      </c>
      <c r="G70" s="44">
        <f t="shared" si="33"/>
        <v>46</v>
      </c>
      <c r="H70" s="44">
        <f t="shared" si="34"/>
        <v>12</v>
      </c>
      <c r="I70" s="44">
        <f t="shared" si="35"/>
        <v>34</v>
      </c>
      <c r="N70" s="37" t="s">
        <v>51</v>
      </c>
      <c r="O70" s="38">
        <f>VLOOKUP($N70,'[1]2025 Sign Ups'!$B$2:$E$127,4,FALSE)</f>
        <v>1</v>
      </c>
      <c r="P70" s="39"/>
      <c r="Q70" s="39"/>
      <c r="R70" s="39"/>
      <c r="S70" s="39"/>
      <c r="T70" s="39"/>
      <c r="U70" s="39"/>
      <c r="V70" s="39"/>
      <c r="W70" s="39"/>
      <c r="X70" s="39"/>
      <c r="Y70" s="40" t="str">
        <f t="shared" si="36"/>
        <v/>
      </c>
      <c r="Z70" s="40">
        <f t="shared" si="37"/>
        <v>11</v>
      </c>
      <c r="AA70" s="40" t="str">
        <f t="shared" si="38"/>
        <v xml:space="preserve"> </v>
      </c>
      <c r="AB70" s="41">
        <v>11.141666666666666</v>
      </c>
      <c r="AC70" s="42">
        <v>11.141666666666666</v>
      </c>
    </row>
    <row r="71" spans="2:29" ht="15.75" x14ac:dyDescent="0.25">
      <c r="B71" s="43" t="s">
        <v>146</v>
      </c>
      <c r="C71" s="44">
        <f t="shared" si="30"/>
        <v>41</v>
      </c>
      <c r="D71" s="44">
        <f t="shared" si="31"/>
        <v>7</v>
      </c>
      <c r="E71" s="44">
        <f t="shared" si="32"/>
        <v>34</v>
      </c>
      <c r="F71" s="43" t="s">
        <v>141</v>
      </c>
      <c r="G71" s="44">
        <f t="shared" si="33"/>
        <v>41</v>
      </c>
      <c r="H71" s="44">
        <f t="shared" si="34"/>
        <v>6</v>
      </c>
      <c r="I71" s="44">
        <f t="shared" si="35"/>
        <v>35</v>
      </c>
      <c r="N71" s="66" t="s">
        <v>126</v>
      </c>
      <c r="O71" s="38">
        <f>VLOOKUP($N71,'[1]2025 Sign Ups'!$B$2:$E$127,4,FALSE)</f>
        <v>8</v>
      </c>
      <c r="P71" s="39">
        <v>4</v>
      </c>
      <c r="Q71" s="39">
        <v>4</v>
      </c>
      <c r="R71" s="39">
        <v>5</v>
      </c>
      <c r="S71" s="39">
        <v>3</v>
      </c>
      <c r="T71" s="39">
        <v>5</v>
      </c>
      <c r="U71" s="39">
        <v>5</v>
      </c>
      <c r="V71" s="39">
        <v>4</v>
      </c>
      <c r="W71" s="39">
        <v>7</v>
      </c>
      <c r="X71" s="39">
        <v>5</v>
      </c>
      <c r="Y71" s="40">
        <f t="shared" si="36"/>
        <v>42</v>
      </c>
      <c r="Z71" s="40">
        <f t="shared" si="37"/>
        <v>6</v>
      </c>
      <c r="AA71" s="40">
        <f t="shared" si="38"/>
        <v>36</v>
      </c>
      <c r="AB71" s="41">
        <v>5.6499999999999986</v>
      </c>
      <c r="AC71" s="42">
        <v>5.3999999999999986</v>
      </c>
    </row>
    <row r="72" spans="2:29" ht="15.75" x14ac:dyDescent="0.25">
      <c r="B72" s="43" t="s">
        <v>133</v>
      </c>
      <c r="C72" s="44">
        <f t="shared" si="30"/>
        <v>39</v>
      </c>
      <c r="D72" s="44">
        <f t="shared" si="31"/>
        <v>4</v>
      </c>
      <c r="E72" s="44">
        <f t="shared" si="32"/>
        <v>35</v>
      </c>
      <c r="F72" s="43" t="s">
        <v>147</v>
      </c>
      <c r="G72" s="44">
        <f t="shared" si="33"/>
        <v>49</v>
      </c>
      <c r="H72" s="44">
        <f t="shared" si="34"/>
        <v>12</v>
      </c>
      <c r="I72" s="44">
        <f t="shared" si="35"/>
        <v>37</v>
      </c>
      <c r="N72" s="37" t="s">
        <v>106</v>
      </c>
      <c r="O72" s="38">
        <f>VLOOKUP($N72,'[1]2025 Sign Ups'!$B$2:$E$127,4,FALSE)</f>
        <v>2</v>
      </c>
      <c r="P72" s="39"/>
      <c r="Q72" s="39"/>
      <c r="R72" s="39"/>
      <c r="S72" s="39"/>
      <c r="T72" s="39"/>
      <c r="U72" s="39"/>
      <c r="V72" s="39"/>
      <c r="W72" s="39"/>
      <c r="X72" s="39"/>
      <c r="Y72" s="40" t="str">
        <f t="shared" si="36"/>
        <v/>
      </c>
      <c r="Z72" s="40">
        <f t="shared" si="37"/>
        <v>1</v>
      </c>
      <c r="AA72" s="40" t="str">
        <f t="shared" si="38"/>
        <v xml:space="preserve"> </v>
      </c>
      <c r="AB72" s="41">
        <v>1.0333333333333314</v>
      </c>
      <c r="AC72" s="42">
        <v>1.0333333333333314</v>
      </c>
    </row>
    <row r="73" spans="2:29" ht="15.75" x14ac:dyDescent="0.25">
      <c r="B73" s="46" t="s">
        <v>138</v>
      </c>
      <c r="C73" s="38">
        <f t="shared" si="30"/>
        <v>43</v>
      </c>
      <c r="D73" s="38">
        <f t="shared" si="31"/>
        <v>8</v>
      </c>
      <c r="E73" s="38">
        <f t="shared" si="32"/>
        <v>35</v>
      </c>
      <c r="F73" s="46" t="s">
        <v>111</v>
      </c>
      <c r="G73" s="38" t="str">
        <f t="shared" si="33"/>
        <v/>
      </c>
      <c r="H73" s="38">
        <f t="shared" si="34"/>
        <v>5</v>
      </c>
      <c r="I73" s="38" t="str">
        <f t="shared" si="35"/>
        <v xml:space="preserve"> </v>
      </c>
      <c r="N73" s="37" t="s">
        <v>146</v>
      </c>
      <c r="O73" s="38">
        <f>VLOOKUP($N73,'[1]2025 Sign Ups'!$B$2:$E$127,4,FALSE)</f>
        <v>6</v>
      </c>
      <c r="P73" s="39">
        <v>4</v>
      </c>
      <c r="Q73" s="39">
        <v>7</v>
      </c>
      <c r="R73" s="39">
        <v>4</v>
      </c>
      <c r="S73" s="39">
        <v>3</v>
      </c>
      <c r="T73" s="39">
        <v>4</v>
      </c>
      <c r="U73" s="39">
        <v>5</v>
      </c>
      <c r="V73" s="39">
        <v>5</v>
      </c>
      <c r="W73" s="39">
        <v>4</v>
      </c>
      <c r="X73" s="39">
        <v>5</v>
      </c>
      <c r="Y73" s="40">
        <f t="shared" si="36"/>
        <v>41</v>
      </c>
      <c r="Z73" s="40">
        <f t="shared" si="37"/>
        <v>7</v>
      </c>
      <c r="AA73" s="40">
        <f t="shared" si="38"/>
        <v>34</v>
      </c>
      <c r="AB73" s="41">
        <v>6.7250000000000014</v>
      </c>
      <c r="AC73" s="42">
        <v>6.1000000000000014</v>
      </c>
    </row>
    <row r="74" spans="2:29" ht="15.75" x14ac:dyDescent="0.25">
      <c r="B74" s="46" t="s">
        <v>109</v>
      </c>
      <c r="C74" s="38">
        <f t="shared" si="30"/>
        <v>45</v>
      </c>
      <c r="D74" s="38">
        <f t="shared" si="31"/>
        <v>9</v>
      </c>
      <c r="E74" s="38">
        <f t="shared" si="32"/>
        <v>36</v>
      </c>
      <c r="F74" s="46" t="s">
        <v>136</v>
      </c>
      <c r="G74" s="38" t="str">
        <f t="shared" si="33"/>
        <v/>
      </c>
      <c r="H74" s="38">
        <f t="shared" si="34"/>
        <v>7</v>
      </c>
      <c r="I74" s="38" t="str">
        <f t="shared" si="35"/>
        <v xml:space="preserve"> </v>
      </c>
      <c r="N74" s="37" t="s">
        <v>148</v>
      </c>
      <c r="O74" s="38">
        <f>VLOOKUP($N74,'[1]2025 Sign Ups'!$B$2:$E$127,4,FALSE)</f>
        <v>3</v>
      </c>
      <c r="P74" s="39"/>
      <c r="Q74" s="39"/>
      <c r="R74" s="39"/>
      <c r="S74" s="39"/>
      <c r="T74" s="39"/>
      <c r="U74" s="39"/>
      <c r="V74" s="39"/>
      <c r="W74" s="39"/>
      <c r="X74" s="39"/>
      <c r="Y74" s="40" t="str">
        <f t="shared" si="36"/>
        <v/>
      </c>
      <c r="Z74" s="40">
        <f t="shared" si="37"/>
        <v>11</v>
      </c>
      <c r="AA74" s="40" t="str">
        <f t="shared" si="38"/>
        <v xml:space="preserve"> </v>
      </c>
      <c r="AB74" s="41">
        <v>11.300000000000004</v>
      </c>
      <c r="AC74" s="42">
        <v>11.300000000000004</v>
      </c>
    </row>
    <row r="75" spans="2:29" ht="15.75" x14ac:dyDescent="0.25">
      <c r="B75" s="46" t="s">
        <v>128</v>
      </c>
      <c r="C75" s="38">
        <f t="shared" si="30"/>
        <v>50</v>
      </c>
      <c r="D75" s="38">
        <f t="shared" si="31"/>
        <v>13</v>
      </c>
      <c r="E75" s="38">
        <f t="shared" si="32"/>
        <v>37</v>
      </c>
      <c r="F75" s="46" t="s">
        <v>86</v>
      </c>
      <c r="G75" s="38" t="str">
        <f t="shared" si="33"/>
        <v/>
      </c>
      <c r="H75" s="38">
        <f t="shared" si="34"/>
        <v>16</v>
      </c>
      <c r="I75" s="38" t="str">
        <f t="shared" si="35"/>
        <v xml:space="preserve"> </v>
      </c>
      <c r="N75" s="58" t="s">
        <v>36</v>
      </c>
      <c r="O75" s="38">
        <f>VLOOKUP($N75,'[1]2025 Sign Ups'!$B$2:$E$127,4,FALSE)</f>
        <v>1</v>
      </c>
      <c r="P75" s="39">
        <v>4</v>
      </c>
      <c r="Q75" s="39">
        <v>4</v>
      </c>
      <c r="R75" s="39">
        <v>7</v>
      </c>
      <c r="S75" s="39">
        <v>4</v>
      </c>
      <c r="T75" s="39">
        <v>4</v>
      </c>
      <c r="U75" s="39">
        <v>5</v>
      </c>
      <c r="V75" s="39">
        <v>5</v>
      </c>
      <c r="W75" s="39">
        <v>4</v>
      </c>
      <c r="X75" s="39">
        <v>5</v>
      </c>
      <c r="Y75" s="40">
        <f t="shared" si="36"/>
        <v>42</v>
      </c>
      <c r="Z75" s="40">
        <f t="shared" si="37"/>
        <v>6</v>
      </c>
      <c r="AA75" s="40">
        <f t="shared" si="38"/>
        <v>36</v>
      </c>
      <c r="AB75" s="41">
        <v>6.25</v>
      </c>
      <c r="AC75" s="42">
        <v>6.0500000000000043</v>
      </c>
    </row>
    <row r="76" spans="2:29" ht="15.75" x14ac:dyDescent="0.25">
      <c r="B76" s="46" t="s">
        <v>149</v>
      </c>
      <c r="C76" s="38" t="str">
        <f t="shared" si="30"/>
        <v/>
      </c>
      <c r="D76" s="38">
        <f t="shared" si="31"/>
        <v>6</v>
      </c>
      <c r="E76" s="38" t="str">
        <f t="shared" si="32"/>
        <v xml:space="preserve"> </v>
      </c>
      <c r="F76" s="46" t="s">
        <v>148</v>
      </c>
      <c r="G76" s="38" t="str">
        <f t="shared" si="33"/>
        <v/>
      </c>
      <c r="H76" s="38">
        <f t="shared" si="34"/>
        <v>11</v>
      </c>
      <c r="I76" s="38" t="str">
        <f t="shared" si="35"/>
        <v xml:space="preserve"> </v>
      </c>
      <c r="N76" s="37" t="s">
        <v>40</v>
      </c>
      <c r="O76" s="38">
        <f>VLOOKUP($N76,'[1]2025 Sign Ups'!$B$2:$E$127,4,FALSE)</f>
        <v>9</v>
      </c>
      <c r="P76" s="39">
        <v>5</v>
      </c>
      <c r="Q76" s="39">
        <v>5</v>
      </c>
      <c r="R76" s="39">
        <v>6</v>
      </c>
      <c r="S76" s="39">
        <v>4</v>
      </c>
      <c r="T76" s="39">
        <v>6</v>
      </c>
      <c r="U76" s="39">
        <v>6</v>
      </c>
      <c r="V76" s="39">
        <v>7</v>
      </c>
      <c r="W76" s="39">
        <v>4</v>
      </c>
      <c r="X76" s="39">
        <v>6</v>
      </c>
      <c r="Y76" s="40">
        <f t="shared" si="36"/>
        <v>49</v>
      </c>
      <c r="Z76" s="40">
        <f t="shared" si="37"/>
        <v>10</v>
      </c>
      <c r="AA76" s="40">
        <f t="shared" si="38"/>
        <v>39</v>
      </c>
      <c r="AB76" s="41">
        <v>10.350000000000001</v>
      </c>
      <c r="AC76" s="42">
        <v>10.350000000000001</v>
      </c>
    </row>
    <row r="77" spans="2:29" ht="15.75" x14ac:dyDescent="0.25">
      <c r="B77" s="46"/>
      <c r="C77" s="38"/>
      <c r="D77" s="38"/>
      <c r="E77" s="38"/>
      <c r="F77" s="46"/>
      <c r="G77" s="1"/>
      <c r="H77" s="1"/>
      <c r="I77" s="1"/>
      <c r="N77" s="37" t="s">
        <v>34</v>
      </c>
      <c r="O77" s="38">
        <f>VLOOKUP($N77,'[1]2025 Sign Ups'!$B$2:$E$127,4,FALSE)</f>
        <v>9</v>
      </c>
      <c r="P77" s="39">
        <v>6</v>
      </c>
      <c r="Q77" s="39">
        <v>6</v>
      </c>
      <c r="R77" s="39">
        <v>6</v>
      </c>
      <c r="S77" s="39">
        <v>3</v>
      </c>
      <c r="T77" s="39">
        <v>4</v>
      </c>
      <c r="U77" s="39">
        <v>6</v>
      </c>
      <c r="V77" s="39">
        <v>5</v>
      </c>
      <c r="W77" s="39">
        <v>5</v>
      </c>
      <c r="X77" s="39">
        <v>6</v>
      </c>
      <c r="Y77" s="40">
        <f t="shared" si="36"/>
        <v>47</v>
      </c>
      <c r="Z77" s="40">
        <f t="shared" si="37"/>
        <v>11</v>
      </c>
      <c r="AA77" s="40">
        <f t="shared" si="38"/>
        <v>36</v>
      </c>
      <c r="AB77" s="41">
        <v>10.850000000000001</v>
      </c>
      <c r="AC77" s="42">
        <v>11.600000000000001</v>
      </c>
    </row>
    <row r="78" spans="2:29" ht="15.75" x14ac:dyDescent="0.25">
      <c r="B78" s="48" t="s">
        <v>61</v>
      </c>
      <c r="C78" s="49"/>
      <c r="D78" s="50">
        <f>AVERAGE(D67:D76)</f>
        <v>6.8</v>
      </c>
      <c r="E78" s="51">
        <f>SUM(E67:E72)</f>
        <v>198</v>
      </c>
      <c r="F78" s="48" t="s">
        <v>61</v>
      </c>
      <c r="G78" s="49"/>
      <c r="H78" s="50">
        <f>AVERAGE(H67:H76)</f>
        <v>8.6999999999999993</v>
      </c>
      <c r="I78" s="52">
        <f>SUM(I67:I72)</f>
        <v>206</v>
      </c>
      <c r="N78" s="37" t="s">
        <v>99</v>
      </c>
      <c r="O78" s="38">
        <f>VLOOKUP($N78,'[1]2025 Sign Ups'!$B$2:$E$127,4,FALSE)</f>
        <v>2</v>
      </c>
      <c r="P78" s="39">
        <v>5</v>
      </c>
      <c r="Q78" s="39">
        <v>5</v>
      </c>
      <c r="R78" s="39">
        <v>5</v>
      </c>
      <c r="S78" s="39">
        <v>4</v>
      </c>
      <c r="T78" s="39">
        <v>7</v>
      </c>
      <c r="U78" s="39">
        <v>6</v>
      </c>
      <c r="V78" s="39">
        <v>7</v>
      </c>
      <c r="W78" s="39">
        <v>3</v>
      </c>
      <c r="X78" s="39">
        <v>7</v>
      </c>
      <c r="Y78" s="40">
        <f t="shared" si="36"/>
        <v>49</v>
      </c>
      <c r="Z78" s="40">
        <f t="shared" si="37"/>
        <v>13</v>
      </c>
      <c r="AA78" s="40">
        <f t="shared" si="38"/>
        <v>36</v>
      </c>
      <c r="AB78" s="41">
        <v>12.850000000000001</v>
      </c>
      <c r="AC78" s="42">
        <v>12.850000000000001</v>
      </c>
    </row>
    <row r="79" spans="2:29" ht="15.75" x14ac:dyDescent="0.25">
      <c r="B79" s="48" t="s">
        <v>63</v>
      </c>
      <c r="C79" s="49"/>
      <c r="D79" s="50"/>
      <c r="E79" s="44">
        <f>E78-SUM($H$1*6)</f>
        <v>-18</v>
      </c>
      <c r="F79" s="48" t="s">
        <v>63</v>
      </c>
      <c r="G79" s="49"/>
      <c r="H79" s="50"/>
      <c r="I79" s="38">
        <f>I78-SUM($H$1*6)</f>
        <v>-10</v>
      </c>
      <c r="N79" s="37" t="s">
        <v>31</v>
      </c>
      <c r="O79" s="38">
        <f>VLOOKUP($N79,'[1]2025 Sign Ups'!$B$2:$E$127,4,FALSE)</f>
        <v>9</v>
      </c>
      <c r="P79" s="39">
        <v>5</v>
      </c>
      <c r="Q79" s="39">
        <v>5</v>
      </c>
      <c r="R79" s="39">
        <v>5</v>
      </c>
      <c r="S79" s="39">
        <v>3</v>
      </c>
      <c r="T79" s="39">
        <v>5</v>
      </c>
      <c r="U79" s="39">
        <v>7</v>
      </c>
      <c r="V79" s="39">
        <v>7</v>
      </c>
      <c r="W79" s="39">
        <v>4</v>
      </c>
      <c r="X79" s="39">
        <v>5</v>
      </c>
      <c r="Y79" s="40">
        <f t="shared" si="36"/>
        <v>46</v>
      </c>
      <c r="Z79" s="40">
        <f t="shared" si="37"/>
        <v>11</v>
      </c>
      <c r="AA79" s="40">
        <f t="shared" si="38"/>
        <v>35</v>
      </c>
      <c r="AB79" s="41">
        <v>10.75</v>
      </c>
      <c r="AC79" s="42">
        <v>10.600000000000001</v>
      </c>
    </row>
    <row r="80" spans="2:29" ht="15.75" x14ac:dyDescent="0.25">
      <c r="B80" s="67"/>
      <c r="C80" s="68"/>
      <c r="D80" s="69"/>
      <c r="E80" s="70"/>
      <c r="F80" s="67"/>
      <c r="G80" s="68"/>
      <c r="H80" s="69"/>
      <c r="I80" s="70"/>
      <c r="N80" s="37" t="s">
        <v>110</v>
      </c>
      <c r="O80" s="38">
        <f>VLOOKUP($N80,'[1]2025 Sign Ups'!$B$2:$E$127,4,FALSE)</f>
        <v>2</v>
      </c>
      <c r="P80" s="39"/>
      <c r="Q80" s="39"/>
      <c r="R80" s="39"/>
      <c r="S80" s="39"/>
      <c r="T80" s="39"/>
      <c r="U80" s="39"/>
      <c r="V80" s="39"/>
      <c r="W80" s="39"/>
      <c r="X80" s="39"/>
      <c r="Y80" s="40" t="str">
        <f t="shared" si="36"/>
        <v/>
      </c>
      <c r="Z80" s="40">
        <f t="shared" si="37"/>
        <v>10</v>
      </c>
      <c r="AA80" s="40" t="str">
        <f t="shared" si="38"/>
        <v xml:space="preserve"> </v>
      </c>
      <c r="AB80" s="41">
        <v>10.450000000000003</v>
      </c>
      <c r="AC80" s="42">
        <v>10.450000000000003</v>
      </c>
    </row>
    <row r="81" spans="1:29" ht="15.75" x14ac:dyDescent="0.25">
      <c r="B81" s="71" t="s">
        <v>179</v>
      </c>
      <c r="C81" s="72"/>
      <c r="D81" s="72"/>
      <c r="E81" s="72"/>
      <c r="F81" s="72"/>
      <c r="G81" s="72"/>
      <c r="H81" s="72"/>
      <c r="I81" s="59"/>
      <c r="J81" s="73"/>
      <c r="K81" s="73"/>
      <c r="L81" s="74"/>
      <c r="N81" s="37" t="s">
        <v>73</v>
      </c>
      <c r="O81" s="38">
        <f>VLOOKUP($N81,'[1]2025 Sign Ups'!$B$2:$E$127,4,FALSE)</f>
        <v>5</v>
      </c>
      <c r="P81" s="39">
        <v>4</v>
      </c>
      <c r="Q81" s="39">
        <v>6</v>
      </c>
      <c r="R81" s="39">
        <v>5</v>
      </c>
      <c r="S81" s="39">
        <v>3</v>
      </c>
      <c r="T81" s="39">
        <v>5</v>
      </c>
      <c r="U81" s="39">
        <v>5</v>
      </c>
      <c r="V81" s="39">
        <v>4</v>
      </c>
      <c r="W81" s="39">
        <v>3</v>
      </c>
      <c r="X81" s="39">
        <v>6</v>
      </c>
      <c r="Y81" s="40">
        <f t="shared" si="36"/>
        <v>41</v>
      </c>
      <c r="Z81" s="40">
        <f t="shared" si="37"/>
        <v>5</v>
      </c>
      <c r="AA81" s="40">
        <f t="shared" si="38"/>
        <v>36</v>
      </c>
      <c r="AB81" s="41">
        <v>4.8083333333333371</v>
      </c>
      <c r="AC81" s="42">
        <v>4.5583333333333371</v>
      </c>
    </row>
    <row r="82" spans="1:29" ht="15.75" x14ac:dyDescent="0.25">
      <c r="B82" s="2" t="s">
        <v>150</v>
      </c>
      <c r="C82" s="2"/>
      <c r="D82" s="2"/>
      <c r="E82" s="2"/>
      <c r="F82" s="2"/>
      <c r="G82" s="2"/>
      <c r="H82" s="2"/>
      <c r="I82" s="2"/>
      <c r="J82" s="2"/>
      <c r="K82" s="2"/>
      <c r="L82" s="2"/>
      <c r="N82" s="37" t="s">
        <v>43</v>
      </c>
      <c r="O82" s="38">
        <f>VLOOKUP($N82,'[1]2025 Sign Ups'!$B$2:$E$127,4,FALSE)</f>
        <v>9</v>
      </c>
      <c r="P82" s="39"/>
      <c r="Q82" s="39"/>
      <c r="R82" s="39"/>
      <c r="S82" s="39"/>
      <c r="T82" s="39"/>
      <c r="U82" s="39"/>
      <c r="V82" s="39"/>
      <c r="W82" s="39"/>
      <c r="X82" s="39"/>
      <c r="Y82" s="40" t="str">
        <f t="shared" si="36"/>
        <v/>
      </c>
      <c r="Z82" s="40">
        <f t="shared" si="37"/>
        <v>3</v>
      </c>
      <c r="AA82" s="40" t="str">
        <f t="shared" si="38"/>
        <v xml:space="preserve"> </v>
      </c>
      <c r="AB82" s="41">
        <v>3.3999999999999986</v>
      </c>
      <c r="AC82" s="42">
        <v>3.3999999999999986</v>
      </c>
    </row>
    <row r="83" spans="1:29" ht="15.75" x14ac:dyDescent="0.25">
      <c r="A83" s="75" t="s">
        <v>151</v>
      </c>
      <c r="B83" s="76" t="s">
        <v>152</v>
      </c>
      <c r="C83" s="76">
        <v>5</v>
      </c>
      <c r="D83" s="76">
        <v>4</v>
      </c>
      <c r="E83" s="76">
        <v>4</v>
      </c>
      <c r="F83" s="76">
        <v>3</v>
      </c>
      <c r="G83" s="76">
        <v>3</v>
      </c>
      <c r="H83" s="76">
        <v>2.5</v>
      </c>
      <c r="I83" s="76">
        <v>2.5</v>
      </c>
      <c r="J83" s="76">
        <v>2</v>
      </c>
      <c r="K83" s="76">
        <v>2</v>
      </c>
      <c r="L83" s="76">
        <v>2</v>
      </c>
      <c r="N83" s="37" t="s">
        <v>77</v>
      </c>
      <c r="O83" s="38">
        <f>VLOOKUP($N83,'[1]2025 Sign Ups'!$B$2:$E$127,4,FALSE)</f>
        <v>4</v>
      </c>
      <c r="P83" s="39">
        <v>6</v>
      </c>
      <c r="Q83" s="39">
        <v>5</v>
      </c>
      <c r="R83" s="39">
        <v>5</v>
      </c>
      <c r="S83" s="39">
        <v>5</v>
      </c>
      <c r="T83" s="39">
        <v>4</v>
      </c>
      <c r="U83" s="39">
        <v>6</v>
      </c>
      <c r="V83" s="39">
        <v>5</v>
      </c>
      <c r="W83" s="39">
        <v>4</v>
      </c>
      <c r="X83" s="39">
        <v>5</v>
      </c>
      <c r="Y83" s="40">
        <f t="shared" si="36"/>
        <v>45</v>
      </c>
      <c r="Z83" s="40">
        <f t="shared" si="37"/>
        <v>10</v>
      </c>
      <c r="AA83" s="40">
        <f t="shared" si="38"/>
        <v>35</v>
      </c>
      <c r="AB83" s="41">
        <v>10.399999999999999</v>
      </c>
      <c r="AC83" s="42">
        <v>10.5</v>
      </c>
    </row>
    <row r="84" spans="1:29" ht="15.75" x14ac:dyDescent="0.25">
      <c r="A84" s="77">
        <v>1</v>
      </c>
      <c r="B84" s="78" t="s">
        <v>153</v>
      </c>
      <c r="C84" s="78" t="s">
        <v>142</v>
      </c>
      <c r="D84" s="78" t="s">
        <v>154</v>
      </c>
      <c r="E84" s="78" t="s">
        <v>119</v>
      </c>
      <c r="F84" s="78" t="s">
        <v>70</v>
      </c>
      <c r="G84" s="78" t="s">
        <v>143</v>
      </c>
      <c r="H84" s="78" t="s">
        <v>96</v>
      </c>
      <c r="I84" s="78" t="s">
        <v>24</v>
      </c>
      <c r="J84" s="78" t="s">
        <v>118</v>
      </c>
      <c r="K84" s="78" t="s">
        <v>28</v>
      </c>
      <c r="L84" s="78" t="s">
        <v>69</v>
      </c>
      <c r="N84" s="37" t="s">
        <v>58</v>
      </c>
      <c r="O84" s="38">
        <f>VLOOKUP($N84,'[1]2025 Sign Ups'!$B$2:$E$127,4,FALSE)</f>
        <v>9</v>
      </c>
      <c r="P84" s="39"/>
      <c r="Q84" s="39"/>
      <c r="R84" s="39"/>
      <c r="S84" s="39"/>
      <c r="T84" s="39"/>
      <c r="U84" s="39"/>
      <c r="V84" s="39"/>
      <c r="W84" s="39"/>
      <c r="X84" s="39"/>
      <c r="Y84" s="40" t="str">
        <f t="shared" si="36"/>
        <v/>
      </c>
      <c r="Z84" s="40">
        <f t="shared" si="37"/>
        <v>20</v>
      </c>
      <c r="AA84" s="40" t="str">
        <f t="shared" si="38"/>
        <v xml:space="preserve"> </v>
      </c>
      <c r="AB84" s="41">
        <v>20</v>
      </c>
      <c r="AC84" s="42">
        <v>20</v>
      </c>
    </row>
    <row r="85" spans="1:29" ht="15.75" x14ac:dyDescent="0.25">
      <c r="A85" s="77">
        <v>2</v>
      </c>
      <c r="B85" s="79">
        <v>45799</v>
      </c>
      <c r="C85" s="80">
        <v>7</v>
      </c>
      <c r="D85" s="81">
        <v>6</v>
      </c>
      <c r="E85" s="80">
        <v>3</v>
      </c>
      <c r="F85" s="82">
        <v>8</v>
      </c>
      <c r="G85" s="81">
        <v>10</v>
      </c>
      <c r="H85" s="83">
        <v>1</v>
      </c>
      <c r="I85" s="84">
        <v>2</v>
      </c>
      <c r="J85" s="77">
        <v>5</v>
      </c>
      <c r="K85" s="80">
        <v>4</v>
      </c>
      <c r="L85" s="77">
        <v>9</v>
      </c>
      <c r="N85" s="37" t="s">
        <v>75</v>
      </c>
      <c r="O85" s="38">
        <f>VLOOKUP($N85,'[1]2025 Sign Ups'!$B$2:$E$127,4,FALSE)</f>
        <v>5</v>
      </c>
      <c r="P85" s="39">
        <v>5</v>
      </c>
      <c r="Q85" s="39">
        <v>5</v>
      </c>
      <c r="R85" s="39">
        <v>5</v>
      </c>
      <c r="S85" s="39">
        <v>4</v>
      </c>
      <c r="T85" s="39">
        <v>6</v>
      </c>
      <c r="U85" s="39">
        <v>6</v>
      </c>
      <c r="V85" s="39">
        <v>4</v>
      </c>
      <c r="W85" s="39">
        <v>3</v>
      </c>
      <c r="X85" s="39">
        <v>6</v>
      </c>
      <c r="Y85" s="40">
        <f t="shared" si="36"/>
        <v>44</v>
      </c>
      <c r="Z85" s="40">
        <f t="shared" si="37"/>
        <v>8</v>
      </c>
      <c r="AA85" s="40">
        <f t="shared" si="38"/>
        <v>36</v>
      </c>
      <c r="AB85" s="41">
        <v>8.3500000000000014</v>
      </c>
      <c r="AC85" s="42">
        <v>8.8500000000000014</v>
      </c>
    </row>
    <row r="86" spans="1:29" ht="15.75" x14ac:dyDescent="0.25">
      <c r="A86" s="85">
        <v>3</v>
      </c>
      <c r="B86" s="79">
        <v>45806</v>
      </c>
      <c r="C86" s="82">
        <v>8</v>
      </c>
      <c r="D86" s="80">
        <v>1</v>
      </c>
      <c r="E86" s="80">
        <v>4</v>
      </c>
      <c r="F86" s="80">
        <v>9</v>
      </c>
      <c r="G86" s="77">
        <v>2</v>
      </c>
      <c r="H86" s="82">
        <v>3</v>
      </c>
      <c r="I86" s="81">
        <v>7</v>
      </c>
      <c r="J86" s="77">
        <v>6</v>
      </c>
      <c r="K86" s="77">
        <v>5</v>
      </c>
      <c r="L86" s="77">
        <v>10</v>
      </c>
      <c r="N86" s="37" t="s">
        <v>137</v>
      </c>
      <c r="O86" s="38">
        <f>VLOOKUP($N86,'[1]2025 Sign Ups'!$B$2:$E$127,4,FALSE)</f>
        <v>10</v>
      </c>
      <c r="P86" s="39"/>
      <c r="Q86" s="39"/>
      <c r="R86" s="39"/>
      <c r="S86" s="39"/>
      <c r="T86" s="39"/>
      <c r="U86" s="39"/>
      <c r="V86" s="39"/>
      <c r="W86" s="39"/>
      <c r="X86" s="39"/>
      <c r="Y86" s="40" t="str">
        <f t="shared" si="36"/>
        <v/>
      </c>
      <c r="Z86" s="40">
        <f t="shared" si="37"/>
        <v>10</v>
      </c>
      <c r="AA86" s="40" t="str">
        <f t="shared" si="38"/>
        <v xml:space="preserve"> </v>
      </c>
      <c r="AB86" s="41">
        <v>10.300000000000004</v>
      </c>
      <c r="AC86" s="42">
        <v>10.300000000000004</v>
      </c>
    </row>
    <row r="87" spans="1:29" ht="15.75" x14ac:dyDescent="0.25">
      <c r="A87" s="85">
        <v>4</v>
      </c>
      <c r="B87" s="79">
        <v>45813</v>
      </c>
      <c r="C87" s="80">
        <v>9</v>
      </c>
      <c r="D87" s="85">
        <v>8</v>
      </c>
      <c r="E87" s="80">
        <v>5</v>
      </c>
      <c r="F87" s="77">
        <v>10</v>
      </c>
      <c r="G87" s="80">
        <v>1</v>
      </c>
      <c r="H87" s="85">
        <v>4</v>
      </c>
      <c r="I87" s="85">
        <v>3</v>
      </c>
      <c r="J87" s="80">
        <v>7</v>
      </c>
      <c r="K87" s="85">
        <v>6</v>
      </c>
      <c r="L87" s="80">
        <v>2</v>
      </c>
      <c r="N87" s="37" t="s">
        <v>113</v>
      </c>
      <c r="O87" s="38">
        <f>VLOOKUP($N87,'[1]2025 Sign Ups'!$B$2:$E$127,4,FALSE)</f>
        <v>2</v>
      </c>
      <c r="P87" s="39"/>
      <c r="Q87" s="39"/>
      <c r="R87" s="39"/>
      <c r="S87" s="39"/>
      <c r="T87" s="39"/>
      <c r="U87" s="39"/>
      <c r="V87" s="39"/>
      <c r="W87" s="39" t="s">
        <v>155</v>
      </c>
      <c r="X87" s="39"/>
      <c r="Y87" s="40" t="str">
        <f t="shared" si="36"/>
        <v/>
      </c>
      <c r="Z87" s="40">
        <f t="shared" si="37"/>
        <v>12</v>
      </c>
      <c r="AA87" s="40" t="str">
        <f t="shared" si="38"/>
        <v xml:space="preserve"> </v>
      </c>
      <c r="AB87" s="41">
        <v>12.100000000000001</v>
      </c>
      <c r="AC87" s="42">
        <v>12.100000000000001</v>
      </c>
    </row>
    <row r="88" spans="1:29" ht="15.75" customHeight="1" x14ac:dyDescent="0.25">
      <c r="A88" s="85">
        <v>5</v>
      </c>
      <c r="B88" s="79">
        <v>45820</v>
      </c>
      <c r="C88" s="80">
        <v>10</v>
      </c>
      <c r="D88" s="80">
        <v>9</v>
      </c>
      <c r="E88" s="85">
        <v>6</v>
      </c>
      <c r="F88" s="80">
        <v>2</v>
      </c>
      <c r="G88" s="80">
        <v>4</v>
      </c>
      <c r="H88" s="85">
        <v>5</v>
      </c>
      <c r="I88" s="85">
        <v>8</v>
      </c>
      <c r="J88" s="80">
        <v>1</v>
      </c>
      <c r="K88" s="85">
        <v>7</v>
      </c>
      <c r="L88" s="85">
        <v>3</v>
      </c>
      <c r="N88" s="37" t="s">
        <v>85</v>
      </c>
      <c r="O88" s="38">
        <f>VLOOKUP($N88,'[1]2025 Sign Ups'!$B$2:$E$127,4,FALSE)</f>
        <v>4</v>
      </c>
      <c r="P88" s="39">
        <v>7</v>
      </c>
      <c r="Q88" s="39">
        <v>6</v>
      </c>
      <c r="R88" s="39">
        <v>7</v>
      </c>
      <c r="S88" s="39">
        <v>4</v>
      </c>
      <c r="T88" s="39">
        <v>7</v>
      </c>
      <c r="U88" s="39">
        <v>8</v>
      </c>
      <c r="V88" s="39">
        <v>7</v>
      </c>
      <c r="W88" s="39">
        <v>5</v>
      </c>
      <c r="X88" s="39">
        <v>8</v>
      </c>
      <c r="Y88" s="40">
        <f t="shared" si="36"/>
        <v>59</v>
      </c>
      <c r="Z88" s="40">
        <f t="shared" si="37"/>
        <v>15</v>
      </c>
      <c r="AA88" s="40">
        <f t="shared" si="38"/>
        <v>44</v>
      </c>
      <c r="AB88" s="41">
        <v>15.308333333333337</v>
      </c>
      <c r="AC88" s="42">
        <v>15.308333333333337</v>
      </c>
    </row>
    <row r="89" spans="1:29" ht="15.75" x14ac:dyDescent="0.25">
      <c r="A89" s="85">
        <v>6</v>
      </c>
      <c r="B89" s="79">
        <v>45827</v>
      </c>
      <c r="C89" s="85">
        <v>2</v>
      </c>
      <c r="D89" s="80">
        <v>10</v>
      </c>
      <c r="E89" s="85">
        <v>7</v>
      </c>
      <c r="F89" s="85">
        <v>3</v>
      </c>
      <c r="G89" s="80">
        <v>5</v>
      </c>
      <c r="H89" s="80">
        <v>6</v>
      </c>
      <c r="I89" s="80">
        <v>4</v>
      </c>
      <c r="J89" s="85">
        <v>9</v>
      </c>
      <c r="K89" s="80">
        <v>8</v>
      </c>
      <c r="L89" s="85">
        <v>1</v>
      </c>
      <c r="N89" s="37" t="s">
        <v>108</v>
      </c>
      <c r="O89" s="38">
        <f>VLOOKUP($N89,'[1]2025 Sign Ups'!$B$2:$E$127,4,FALSE)</f>
        <v>2</v>
      </c>
      <c r="P89" s="39"/>
      <c r="Q89" s="39"/>
      <c r="R89" s="39"/>
      <c r="S89" s="39"/>
      <c r="T89" s="39"/>
      <c r="U89" s="39"/>
      <c r="V89" s="39"/>
      <c r="W89" s="39"/>
      <c r="X89" s="39"/>
      <c r="Y89" s="40" t="str">
        <f t="shared" si="36"/>
        <v/>
      </c>
      <c r="Z89" s="40">
        <f t="shared" si="37"/>
        <v>11</v>
      </c>
      <c r="AA89" s="40" t="str">
        <f t="shared" si="38"/>
        <v xml:space="preserve"> </v>
      </c>
      <c r="AB89" s="41">
        <v>10.550000000000004</v>
      </c>
      <c r="AC89" s="42">
        <v>10.550000000000004</v>
      </c>
    </row>
    <row r="90" spans="1:29" ht="15.75" customHeight="1" x14ac:dyDescent="0.25">
      <c r="A90" s="85">
        <v>7</v>
      </c>
      <c r="B90" s="79">
        <v>45834</v>
      </c>
      <c r="C90" s="80">
        <v>3</v>
      </c>
      <c r="D90" s="80">
        <v>2</v>
      </c>
      <c r="E90" s="112">
        <v>8</v>
      </c>
      <c r="F90" s="85">
        <v>4</v>
      </c>
      <c r="G90" s="85">
        <v>6</v>
      </c>
      <c r="H90" s="85">
        <v>7</v>
      </c>
      <c r="I90" s="80">
        <v>9</v>
      </c>
      <c r="J90" s="111">
        <v>10</v>
      </c>
      <c r="K90" s="85">
        <v>1</v>
      </c>
      <c r="L90" s="80">
        <v>5</v>
      </c>
      <c r="N90" s="37" t="s">
        <v>39</v>
      </c>
      <c r="O90" s="38">
        <f>VLOOKUP($N90,'[1]2025 Sign Ups'!$B$2:$E$127,4,FALSE)</f>
        <v>1</v>
      </c>
      <c r="P90" s="39">
        <v>6</v>
      </c>
      <c r="Q90" s="39">
        <v>4</v>
      </c>
      <c r="R90" s="39">
        <v>6</v>
      </c>
      <c r="S90" s="39">
        <v>3</v>
      </c>
      <c r="T90" s="39">
        <v>6</v>
      </c>
      <c r="U90" s="39">
        <v>6</v>
      </c>
      <c r="V90" s="39">
        <v>7</v>
      </c>
      <c r="W90" s="39">
        <v>6</v>
      </c>
      <c r="X90" s="39">
        <v>8</v>
      </c>
      <c r="Y90" s="40">
        <f t="shared" si="36"/>
        <v>52</v>
      </c>
      <c r="Z90" s="40">
        <f t="shared" si="37"/>
        <v>15</v>
      </c>
      <c r="AA90" s="40">
        <f t="shared" si="38"/>
        <v>37</v>
      </c>
      <c r="AB90" s="41">
        <v>14.850000000000001</v>
      </c>
      <c r="AC90" s="42">
        <v>14.850000000000001</v>
      </c>
    </row>
    <row r="91" spans="1:29" ht="15.75" customHeight="1" x14ac:dyDescent="0.25">
      <c r="A91" s="85">
        <v>8</v>
      </c>
      <c r="B91" s="86">
        <v>45841</v>
      </c>
      <c r="C91" s="85">
        <v>4</v>
      </c>
      <c r="D91" s="85">
        <v>3</v>
      </c>
      <c r="E91" s="85">
        <v>9</v>
      </c>
      <c r="F91" s="85">
        <v>1</v>
      </c>
      <c r="G91" s="85">
        <v>7</v>
      </c>
      <c r="H91" s="85">
        <v>8</v>
      </c>
      <c r="I91" s="85">
        <v>5</v>
      </c>
      <c r="J91" s="85">
        <v>2</v>
      </c>
      <c r="K91" s="85">
        <v>10</v>
      </c>
      <c r="L91" s="85">
        <v>6</v>
      </c>
      <c r="N91" s="37" t="s">
        <v>83</v>
      </c>
      <c r="O91" s="38">
        <f>VLOOKUP($N91,'[1]2025 Sign Ups'!$B$2:$E$127,4,FALSE)</f>
        <v>5</v>
      </c>
      <c r="P91" s="39">
        <v>4</v>
      </c>
      <c r="Q91" s="39">
        <v>5</v>
      </c>
      <c r="R91" s="39">
        <v>7</v>
      </c>
      <c r="S91" s="39">
        <v>3</v>
      </c>
      <c r="T91" s="39">
        <v>5</v>
      </c>
      <c r="U91" s="39">
        <v>6</v>
      </c>
      <c r="V91" s="39">
        <v>4</v>
      </c>
      <c r="W91" s="39">
        <v>4</v>
      </c>
      <c r="X91" s="39">
        <v>7</v>
      </c>
      <c r="Y91" s="40">
        <f t="shared" si="36"/>
        <v>45</v>
      </c>
      <c r="Z91" s="40">
        <f t="shared" si="37"/>
        <v>5</v>
      </c>
      <c r="AA91" s="40">
        <f t="shared" si="38"/>
        <v>40</v>
      </c>
      <c r="AB91" s="41">
        <v>4.5166666666666657</v>
      </c>
      <c r="AC91" s="42">
        <v>5.1000000000000014</v>
      </c>
    </row>
    <row r="92" spans="1:29" ht="15.75" customHeight="1" x14ac:dyDescent="0.25">
      <c r="A92" s="85">
        <v>9</v>
      </c>
      <c r="B92" s="86">
        <v>45848</v>
      </c>
      <c r="C92" s="85">
        <v>5</v>
      </c>
      <c r="D92" s="87">
        <v>4</v>
      </c>
      <c r="E92" s="85">
        <v>1</v>
      </c>
      <c r="F92" s="87">
        <v>6</v>
      </c>
      <c r="G92" s="87">
        <v>8</v>
      </c>
      <c r="H92" s="87">
        <v>9</v>
      </c>
      <c r="I92" s="85">
        <v>10</v>
      </c>
      <c r="J92" s="85">
        <v>3</v>
      </c>
      <c r="K92" s="85">
        <v>2</v>
      </c>
      <c r="L92" s="85">
        <v>7</v>
      </c>
      <c r="N92" s="37" t="s">
        <v>48</v>
      </c>
      <c r="O92" s="38">
        <f>VLOOKUP($N92,'[1]2025 Sign Ups'!$B$2:$E$127,4,FALSE)</f>
        <v>1</v>
      </c>
      <c r="P92" s="39"/>
      <c r="Q92" s="39"/>
      <c r="R92" s="39"/>
      <c r="S92" s="39"/>
      <c r="T92" s="39"/>
      <c r="U92" s="39"/>
      <c r="V92" s="39"/>
      <c r="W92" s="39"/>
      <c r="X92" s="39"/>
      <c r="Y92" s="40" t="str">
        <f t="shared" si="36"/>
        <v/>
      </c>
      <c r="Z92" s="40">
        <f t="shared" si="37"/>
        <v>0</v>
      </c>
      <c r="AA92" s="40" t="str">
        <f t="shared" si="38"/>
        <v xml:space="preserve"> </v>
      </c>
      <c r="AB92" s="41">
        <v>0.10000000000000142</v>
      </c>
      <c r="AC92" s="42">
        <v>0.10000000000000142</v>
      </c>
    </row>
    <row r="93" spans="1:29" ht="15.75" customHeight="1" x14ac:dyDescent="0.25">
      <c r="A93" s="85">
        <v>10</v>
      </c>
      <c r="B93" s="86">
        <v>45855</v>
      </c>
      <c r="C93" s="85">
        <v>1</v>
      </c>
      <c r="D93" s="85">
        <v>5</v>
      </c>
      <c r="E93" s="85">
        <v>2</v>
      </c>
      <c r="F93" s="85">
        <v>7</v>
      </c>
      <c r="G93" s="85">
        <v>9</v>
      </c>
      <c r="H93" s="85">
        <v>10</v>
      </c>
      <c r="I93" s="85">
        <v>6</v>
      </c>
      <c r="J93" s="85">
        <v>4</v>
      </c>
      <c r="K93" s="85">
        <v>3</v>
      </c>
      <c r="L93" s="85">
        <v>8</v>
      </c>
      <c r="N93" s="37" t="s">
        <v>147</v>
      </c>
      <c r="O93" s="38">
        <f>VLOOKUP($N93,'[1]2025 Sign Ups'!$B$2:$E$127,4,FALSE)</f>
        <v>3</v>
      </c>
      <c r="P93" s="39">
        <v>4</v>
      </c>
      <c r="Q93" s="39">
        <v>6</v>
      </c>
      <c r="R93" s="39">
        <v>6</v>
      </c>
      <c r="S93" s="39">
        <v>3</v>
      </c>
      <c r="T93" s="39">
        <v>5</v>
      </c>
      <c r="U93" s="39">
        <v>6</v>
      </c>
      <c r="V93" s="39">
        <v>7</v>
      </c>
      <c r="W93" s="39">
        <v>4</v>
      </c>
      <c r="X93" s="39">
        <v>8</v>
      </c>
      <c r="Y93" s="40">
        <f t="shared" si="36"/>
        <v>49</v>
      </c>
      <c r="Z93" s="40">
        <f t="shared" si="37"/>
        <v>12</v>
      </c>
      <c r="AA93" s="40">
        <f t="shared" si="38"/>
        <v>37</v>
      </c>
      <c r="AB93" s="41">
        <v>11.975000000000001</v>
      </c>
      <c r="AC93" s="42">
        <v>12.600000000000001</v>
      </c>
    </row>
    <row r="94" spans="1:29" ht="15.75" customHeight="1" x14ac:dyDescent="0.25">
      <c r="A94" s="85">
        <v>11</v>
      </c>
      <c r="B94" s="86">
        <v>45862</v>
      </c>
      <c r="C94" s="163" t="s">
        <v>156</v>
      </c>
      <c r="D94" s="164"/>
      <c r="E94" s="164"/>
      <c r="F94" s="164"/>
      <c r="G94" s="164"/>
      <c r="H94" s="164"/>
      <c r="I94" s="164"/>
      <c r="J94" s="164"/>
      <c r="K94" s="164"/>
      <c r="L94" s="165"/>
      <c r="N94" s="37" t="s">
        <v>105</v>
      </c>
      <c r="O94" s="38">
        <f>VLOOKUP($N94,'[1]2025 Sign Ups'!$B$2:$E$127,4,FALSE)</f>
        <v>7</v>
      </c>
      <c r="P94" s="39">
        <v>4</v>
      </c>
      <c r="Q94" s="39">
        <v>6</v>
      </c>
      <c r="R94" s="39">
        <v>5</v>
      </c>
      <c r="S94" s="39">
        <v>3</v>
      </c>
      <c r="T94" s="39">
        <v>4</v>
      </c>
      <c r="U94" s="39">
        <v>5</v>
      </c>
      <c r="V94" s="39">
        <v>6</v>
      </c>
      <c r="W94" s="39">
        <v>4</v>
      </c>
      <c r="X94" s="39">
        <v>6</v>
      </c>
      <c r="Y94" s="40">
        <f t="shared" si="36"/>
        <v>43</v>
      </c>
      <c r="Z94" s="40">
        <f t="shared" si="37"/>
        <v>3</v>
      </c>
      <c r="AA94" s="40">
        <f t="shared" si="38"/>
        <v>40</v>
      </c>
      <c r="AB94" s="41">
        <v>3.4333333333333371</v>
      </c>
      <c r="AC94" s="42">
        <v>3.8500000000000014</v>
      </c>
    </row>
    <row r="95" spans="1:29" ht="15.75" customHeight="1" x14ac:dyDescent="0.25">
      <c r="A95" s="85">
        <v>12</v>
      </c>
      <c r="B95" s="86">
        <v>45869</v>
      </c>
      <c r="C95" s="163" t="s">
        <v>157</v>
      </c>
      <c r="D95" s="166"/>
      <c r="E95" s="166"/>
      <c r="F95" s="166"/>
      <c r="G95" s="166"/>
      <c r="H95" s="166"/>
      <c r="I95" s="166"/>
      <c r="J95" s="166"/>
      <c r="K95" s="166"/>
      <c r="L95" s="167"/>
      <c r="N95" s="37" t="s">
        <v>52</v>
      </c>
      <c r="O95" s="38">
        <f>VLOOKUP($N95,'[1]2025 Sign Ups'!$B$2:$E$127,4,FALSE)</f>
        <v>9</v>
      </c>
      <c r="P95" s="39"/>
      <c r="Q95" s="39"/>
      <c r="R95" s="39"/>
      <c r="S95" s="39"/>
      <c r="T95" s="39"/>
      <c r="U95" s="39"/>
      <c r="V95" s="39"/>
      <c r="W95" s="39"/>
      <c r="X95" s="39"/>
      <c r="Y95" s="40" t="str">
        <f t="shared" si="36"/>
        <v/>
      </c>
      <c r="Z95" s="40">
        <f t="shared" si="37"/>
        <v>6</v>
      </c>
      <c r="AA95" s="40" t="str">
        <f t="shared" si="38"/>
        <v xml:space="preserve"> </v>
      </c>
      <c r="AB95" s="41">
        <v>6</v>
      </c>
      <c r="AC95" s="42">
        <v>6</v>
      </c>
    </row>
    <row r="96" spans="1:29" ht="15.75" customHeight="1" x14ac:dyDescent="0.25">
      <c r="B96" s="86">
        <v>45876</v>
      </c>
      <c r="C96" s="168" t="s">
        <v>158</v>
      </c>
      <c r="D96" s="166"/>
      <c r="E96" s="166"/>
      <c r="F96" s="166"/>
      <c r="G96" s="166"/>
      <c r="H96" s="166"/>
      <c r="I96" s="166"/>
      <c r="J96" s="166"/>
      <c r="K96" s="166"/>
      <c r="L96" s="167"/>
      <c r="N96" s="37" t="s">
        <v>124</v>
      </c>
      <c r="O96" s="38">
        <f>VLOOKUP($N96,'[1]2025 Sign Ups'!$B$2:$E$127,4,FALSE)</f>
        <v>10</v>
      </c>
      <c r="P96" s="39">
        <v>5</v>
      </c>
      <c r="Q96" s="39">
        <v>5</v>
      </c>
      <c r="R96" s="39">
        <v>5</v>
      </c>
      <c r="S96" s="39">
        <v>2</v>
      </c>
      <c r="T96" s="39">
        <v>3</v>
      </c>
      <c r="U96" s="39">
        <v>5</v>
      </c>
      <c r="V96" s="39">
        <v>5</v>
      </c>
      <c r="W96" s="39">
        <v>2</v>
      </c>
      <c r="X96" s="39">
        <v>7</v>
      </c>
      <c r="Y96" s="40">
        <f t="shared" si="36"/>
        <v>39</v>
      </c>
      <c r="Z96" s="40">
        <f t="shared" si="37"/>
        <v>5</v>
      </c>
      <c r="AA96" s="40">
        <f t="shared" si="38"/>
        <v>34</v>
      </c>
      <c r="AB96" s="41">
        <v>5</v>
      </c>
      <c r="AC96" s="42">
        <v>4.3500000000000014</v>
      </c>
    </row>
    <row r="97" spans="2:29" ht="15.75" customHeight="1" x14ac:dyDescent="0.25">
      <c r="B97" s="76" t="s">
        <v>152</v>
      </c>
      <c r="C97" s="76">
        <v>5</v>
      </c>
      <c r="D97" s="76">
        <v>4</v>
      </c>
      <c r="E97" s="76">
        <v>4</v>
      </c>
      <c r="F97" s="76">
        <v>3</v>
      </c>
      <c r="G97" s="76">
        <v>3</v>
      </c>
      <c r="H97" s="76">
        <v>2.5</v>
      </c>
      <c r="I97" s="76">
        <v>2.5</v>
      </c>
      <c r="J97" s="76">
        <v>2</v>
      </c>
      <c r="K97" s="76">
        <v>2</v>
      </c>
      <c r="L97" s="76">
        <v>2</v>
      </c>
      <c r="N97" s="37" t="s">
        <v>123</v>
      </c>
      <c r="O97" s="38">
        <f>VLOOKUP($N97,'[1]2025 Sign Ups'!$B$2:$E$127,4,FALSE)</f>
        <v>8</v>
      </c>
      <c r="P97" s="39">
        <v>4</v>
      </c>
      <c r="Q97" s="39">
        <v>5</v>
      </c>
      <c r="R97" s="39">
        <v>5</v>
      </c>
      <c r="S97" s="39">
        <v>3</v>
      </c>
      <c r="T97" s="39">
        <v>4</v>
      </c>
      <c r="U97" s="39">
        <v>6</v>
      </c>
      <c r="V97" s="39">
        <v>5</v>
      </c>
      <c r="W97" s="39">
        <v>4</v>
      </c>
      <c r="X97" s="39">
        <v>5</v>
      </c>
      <c r="Y97" s="40">
        <f t="shared" si="36"/>
        <v>41</v>
      </c>
      <c r="Z97" s="40">
        <f t="shared" si="37"/>
        <v>7</v>
      </c>
      <c r="AA97" s="40">
        <f t="shared" si="38"/>
        <v>34</v>
      </c>
      <c r="AB97" s="41">
        <v>7.2250000000000014</v>
      </c>
      <c r="AC97" s="42">
        <v>6.6000000000000014</v>
      </c>
    </row>
    <row r="98" spans="2:29" ht="15.75" customHeight="1" x14ac:dyDescent="0.25">
      <c r="B98" s="78" t="s">
        <v>153</v>
      </c>
      <c r="C98" s="78" t="s">
        <v>142</v>
      </c>
      <c r="D98" s="78" t="s">
        <v>154</v>
      </c>
      <c r="E98" s="78" t="s">
        <v>119</v>
      </c>
      <c r="F98" s="78" t="s">
        <v>70</v>
      </c>
      <c r="G98" s="78" t="s">
        <v>143</v>
      </c>
      <c r="H98" s="78" t="s">
        <v>96</v>
      </c>
      <c r="I98" s="78" t="s">
        <v>24</v>
      </c>
      <c r="J98" s="78" t="s">
        <v>118</v>
      </c>
      <c r="K98" s="78" t="s">
        <v>28</v>
      </c>
      <c r="L98" s="78" t="s">
        <v>69</v>
      </c>
      <c r="N98" s="37" t="s">
        <v>121</v>
      </c>
      <c r="O98" s="38">
        <f>VLOOKUP($N98,'[1]2025 Sign Ups'!$B$2:$E$127,4,FALSE)</f>
        <v>10</v>
      </c>
      <c r="P98" s="39">
        <v>5</v>
      </c>
      <c r="Q98" s="39">
        <v>5</v>
      </c>
      <c r="R98" s="39">
        <v>6</v>
      </c>
      <c r="S98" s="39">
        <v>5</v>
      </c>
      <c r="T98" s="39">
        <v>5</v>
      </c>
      <c r="U98" s="39">
        <v>7</v>
      </c>
      <c r="V98" s="39">
        <v>5</v>
      </c>
      <c r="W98" s="39">
        <v>5</v>
      </c>
      <c r="X98" s="39">
        <v>6</v>
      </c>
      <c r="Y98" s="40">
        <f t="shared" si="36"/>
        <v>49</v>
      </c>
      <c r="Z98" s="40">
        <f t="shared" si="37"/>
        <v>16</v>
      </c>
      <c r="AA98" s="40">
        <f t="shared" si="38"/>
        <v>33</v>
      </c>
      <c r="AB98" s="41">
        <v>16.308333333333337</v>
      </c>
      <c r="AC98" s="42">
        <v>15.350000000000001</v>
      </c>
    </row>
    <row r="99" spans="2:29" ht="15.75" customHeight="1" x14ac:dyDescent="0.25">
      <c r="C99" s="113" t="s">
        <v>59</v>
      </c>
      <c r="D99" s="113" t="s">
        <v>62</v>
      </c>
      <c r="E99" s="113" t="s">
        <v>44</v>
      </c>
      <c r="F99" s="113" t="s">
        <v>32</v>
      </c>
      <c r="G99" s="113" t="s">
        <v>35</v>
      </c>
      <c r="H99" s="113" t="s">
        <v>56</v>
      </c>
      <c r="I99" s="113" t="s">
        <v>42</v>
      </c>
      <c r="J99" s="113" t="s">
        <v>29</v>
      </c>
      <c r="K99" s="113" t="s">
        <v>50</v>
      </c>
      <c r="L99" s="113" t="s">
        <v>60</v>
      </c>
      <c r="N99" s="37" t="s">
        <v>33</v>
      </c>
      <c r="O99" s="38">
        <f>VLOOKUP($N99,'[1]2025 Sign Ups'!$B$2:$E$127,4,FALSE)</f>
        <v>1</v>
      </c>
      <c r="P99" s="39">
        <v>4</v>
      </c>
      <c r="Q99" s="39">
        <v>5</v>
      </c>
      <c r="R99" s="39">
        <v>5</v>
      </c>
      <c r="S99" s="39">
        <v>3</v>
      </c>
      <c r="T99" s="39">
        <v>5</v>
      </c>
      <c r="U99" s="39">
        <v>5</v>
      </c>
      <c r="V99" s="39">
        <v>5</v>
      </c>
      <c r="W99" s="39">
        <v>5</v>
      </c>
      <c r="X99" s="39">
        <v>5</v>
      </c>
      <c r="Y99" s="40">
        <f t="shared" si="36"/>
        <v>42</v>
      </c>
      <c r="Z99" s="40">
        <f t="shared" si="37"/>
        <v>6</v>
      </c>
      <c r="AA99" s="40">
        <f t="shared" si="38"/>
        <v>36</v>
      </c>
      <c r="AB99" s="41">
        <v>6.0500000000000043</v>
      </c>
      <c r="AC99" s="42">
        <v>6.4500000000000028</v>
      </c>
    </row>
    <row r="100" spans="2:29" ht="15.75" customHeight="1" x14ac:dyDescent="0.25">
      <c r="C100" s="113" t="s">
        <v>109</v>
      </c>
      <c r="D100" s="113" t="s">
        <v>64</v>
      </c>
      <c r="E100" s="113" t="s">
        <v>104</v>
      </c>
      <c r="F100" s="113" t="s">
        <v>38</v>
      </c>
      <c r="G100" s="113" t="s">
        <v>86</v>
      </c>
      <c r="H100" s="113" t="s">
        <v>68</v>
      </c>
      <c r="I100" s="113" t="s">
        <v>30</v>
      </c>
      <c r="J100" s="113" t="s">
        <v>41</v>
      </c>
      <c r="K100" s="113" t="s">
        <v>37</v>
      </c>
      <c r="L100" s="113" t="s">
        <v>72</v>
      </c>
      <c r="N100" s="37" t="s">
        <v>132</v>
      </c>
      <c r="O100" s="38">
        <f>VLOOKUP($N100,'[1]2025 Sign Ups'!$B$2:$E$127,4,FALSE)</f>
        <v>10</v>
      </c>
      <c r="P100" s="39">
        <v>4</v>
      </c>
      <c r="Q100" s="39">
        <v>5</v>
      </c>
      <c r="R100" s="39">
        <v>5</v>
      </c>
      <c r="S100" s="39">
        <v>3</v>
      </c>
      <c r="T100" s="39">
        <v>5</v>
      </c>
      <c r="U100" s="39">
        <v>7</v>
      </c>
      <c r="V100" s="39">
        <v>4</v>
      </c>
      <c r="W100" s="39">
        <v>4</v>
      </c>
      <c r="X100" s="39">
        <v>7</v>
      </c>
      <c r="Y100" s="40">
        <f t="shared" ref="Y100:Y104" si="39">IF(P100&gt;1,SUM(P100:X100),"")</f>
        <v>44</v>
      </c>
      <c r="Z100" s="40">
        <f t="shared" si="37"/>
        <v>5</v>
      </c>
      <c r="AA100" s="40">
        <f t="shared" ref="AA100:AA104" si="40">IF(P100&gt;0,SUM(Y100-Z100)," ")</f>
        <v>39</v>
      </c>
      <c r="AB100" s="41">
        <v>5.0166666666666657</v>
      </c>
      <c r="AC100" s="42">
        <v>5.0166666666666657</v>
      </c>
    </row>
    <row r="101" spans="2:29" ht="15.75" customHeight="1" x14ac:dyDescent="0.25">
      <c r="C101" s="113" t="s">
        <v>128</v>
      </c>
      <c r="D101" s="113" t="s">
        <v>65</v>
      </c>
      <c r="E101" s="113" t="s">
        <v>114</v>
      </c>
      <c r="F101" s="113" t="s">
        <v>53</v>
      </c>
      <c r="G101" s="113" t="s">
        <v>91</v>
      </c>
      <c r="H101" s="113" t="s">
        <v>102</v>
      </c>
      <c r="I101" s="113" t="s">
        <v>54</v>
      </c>
      <c r="J101" s="113" t="s">
        <v>47</v>
      </c>
      <c r="K101" s="113" t="s">
        <v>46</v>
      </c>
      <c r="L101" s="113" t="s">
        <v>84</v>
      </c>
      <c r="N101" s="37" t="s">
        <v>57</v>
      </c>
      <c r="O101" s="38">
        <f>VLOOKUP($N101,'[1]2025 Sign Ups'!$B$2:$E$127,4,FALSE)</f>
        <v>1</v>
      </c>
      <c r="P101" s="39"/>
      <c r="Q101" s="39"/>
      <c r="R101" s="39"/>
      <c r="S101" s="39"/>
      <c r="T101" s="39"/>
      <c r="U101" s="39"/>
      <c r="V101" s="39"/>
      <c r="W101" s="39"/>
      <c r="X101" s="39"/>
      <c r="Y101" s="40" t="str">
        <f t="shared" si="39"/>
        <v/>
      </c>
      <c r="Z101" s="88">
        <f>IF(AB101="TBD","TBD",ROUND(AB101,0))-1</f>
        <v>13</v>
      </c>
      <c r="AA101" s="40" t="str">
        <f t="shared" si="40"/>
        <v xml:space="preserve"> </v>
      </c>
      <c r="AB101" s="41">
        <v>13.600000000000001</v>
      </c>
      <c r="AC101" s="42">
        <v>13.600000000000001</v>
      </c>
    </row>
    <row r="102" spans="2:29" ht="15.75" customHeight="1" x14ac:dyDescent="0.25">
      <c r="C102" s="113" t="s">
        <v>130</v>
      </c>
      <c r="D102" s="113" t="s">
        <v>87</v>
      </c>
      <c r="E102" s="113" t="s">
        <v>120</v>
      </c>
      <c r="F102" s="113" t="s">
        <v>71</v>
      </c>
      <c r="G102" s="113" t="s">
        <v>92</v>
      </c>
      <c r="H102" s="113" t="s">
        <v>82</v>
      </c>
      <c r="I102" s="113" t="s">
        <v>45</v>
      </c>
      <c r="J102" s="113" t="s">
        <v>97</v>
      </c>
      <c r="K102" s="113" t="s">
        <v>55</v>
      </c>
      <c r="L102" s="113" t="s">
        <v>88</v>
      </c>
      <c r="N102" s="37" t="s">
        <v>129</v>
      </c>
      <c r="O102" s="38">
        <f>VLOOKUP($N102,'[1]2025 Sign Ups'!$B$2:$E$127,4,FALSE)</f>
        <v>8</v>
      </c>
      <c r="P102" s="39">
        <v>6</v>
      </c>
      <c r="Q102" s="39">
        <v>5</v>
      </c>
      <c r="R102" s="39">
        <v>7</v>
      </c>
      <c r="S102" s="39">
        <v>4</v>
      </c>
      <c r="T102" s="39">
        <v>5</v>
      </c>
      <c r="U102" s="39">
        <v>5</v>
      </c>
      <c r="V102" s="39">
        <v>6</v>
      </c>
      <c r="W102" s="39">
        <v>5</v>
      </c>
      <c r="X102" s="39">
        <v>7</v>
      </c>
      <c r="Y102" s="40">
        <f t="shared" si="39"/>
        <v>50</v>
      </c>
      <c r="Z102" s="40">
        <f>IF(AB102="TBD","TBD",ROUND(AB102,0))</f>
        <v>13</v>
      </c>
      <c r="AA102" s="40">
        <f t="shared" si="40"/>
        <v>37</v>
      </c>
      <c r="AB102" s="41">
        <v>12.516666666666666</v>
      </c>
      <c r="AC102" s="42">
        <v>12.516666666666666</v>
      </c>
    </row>
    <row r="103" spans="2:29" ht="15.75" customHeight="1" x14ac:dyDescent="0.25">
      <c r="C103" s="113" t="s">
        <v>133</v>
      </c>
      <c r="D103" s="113" t="s">
        <v>89</v>
      </c>
      <c r="E103" s="113" t="s">
        <v>122</v>
      </c>
      <c r="F103" s="113" t="s">
        <v>81</v>
      </c>
      <c r="G103" s="113" t="s">
        <v>103</v>
      </c>
      <c r="H103" s="113" t="s">
        <v>107</v>
      </c>
      <c r="I103" s="113" t="s">
        <v>51</v>
      </c>
      <c r="J103" s="113" t="s">
        <v>131</v>
      </c>
      <c r="K103" s="113" t="s">
        <v>49</v>
      </c>
      <c r="L103" s="113" t="s">
        <v>76</v>
      </c>
      <c r="N103" s="37" t="s">
        <v>145</v>
      </c>
      <c r="O103" s="38">
        <f>VLOOKUP($N103,'[1]2025 Sign Ups'!$B$2:$E$127,4,FALSE)</f>
        <v>6</v>
      </c>
      <c r="P103" s="39">
        <v>4</v>
      </c>
      <c r="Q103" s="39">
        <v>3</v>
      </c>
      <c r="R103" s="39">
        <v>5</v>
      </c>
      <c r="S103" s="39">
        <v>3</v>
      </c>
      <c r="T103" s="39">
        <v>4</v>
      </c>
      <c r="U103" s="39">
        <v>4</v>
      </c>
      <c r="V103" s="39">
        <v>4</v>
      </c>
      <c r="W103" s="39">
        <v>4</v>
      </c>
      <c r="X103" s="39">
        <v>5</v>
      </c>
      <c r="Y103" s="40">
        <f t="shared" si="39"/>
        <v>36</v>
      </c>
      <c r="Z103" s="40">
        <f>IF(AB103="TBD","TBD",ROUND(AB103,0))</f>
        <v>4</v>
      </c>
      <c r="AA103" s="40">
        <f t="shared" si="40"/>
        <v>32</v>
      </c>
      <c r="AB103" s="41">
        <v>3.7250000000000014</v>
      </c>
      <c r="AC103" s="42">
        <v>3.7250000000000014</v>
      </c>
    </row>
    <row r="104" spans="2:29" ht="18.75" customHeight="1" x14ac:dyDescent="0.25">
      <c r="C104" s="113" t="s">
        <v>138</v>
      </c>
      <c r="D104" s="113" t="s">
        <v>100</v>
      </c>
      <c r="E104" s="113" t="s">
        <v>127</v>
      </c>
      <c r="F104" s="113" t="s">
        <v>90</v>
      </c>
      <c r="G104" s="113" t="s">
        <v>111</v>
      </c>
      <c r="H104" s="113" t="s">
        <v>106</v>
      </c>
      <c r="I104" s="113" t="s">
        <v>36</v>
      </c>
      <c r="J104" s="113" t="s">
        <v>125</v>
      </c>
      <c r="K104" s="113" t="s">
        <v>40</v>
      </c>
      <c r="L104" s="113" t="s">
        <v>80</v>
      </c>
      <c r="N104" s="37" t="s">
        <v>149</v>
      </c>
      <c r="O104" s="38">
        <f>VLOOKUP($N104,'[1]2025 Sign Ups'!$B$2:$E$127,4,FALSE)</f>
        <v>6</v>
      </c>
      <c r="P104" s="39"/>
      <c r="Q104" s="39"/>
      <c r="R104" s="39"/>
      <c r="S104" s="39"/>
      <c r="T104" s="39"/>
      <c r="U104" s="39"/>
      <c r="V104" s="39"/>
      <c r="W104" s="39"/>
      <c r="X104" s="39"/>
      <c r="Y104" s="40" t="str">
        <f t="shared" si="39"/>
        <v/>
      </c>
      <c r="Z104" s="40">
        <f>IF(AB104="TBD","TBD",ROUND(AB104,0))</f>
        <v>6</v>
      </c>
      <c r="AA104" s="40" t="str">
        <f t="shared" si="40"/>
        <v xml:space="preserve"> </v>
      </c>
      <c r="AB104" s="41">
        <v>5.8500000000000014</v>
      </c>
      <c r="AC104" s="42">
        <v>5.8500000000000014</v>
      </c>
    </row>
    <row r="105" spans="2:29" ht="15.75" x14ac:dyDescent="0.25">
      <c r="C105" s="113" t="s">
        <v>144</v>
      </c>
      <c r="D105" s="113" t="s">
        <v>101</v>
      </c>
      <c r="E105" s="113" t="s">
        <v>135</v>
      </c>
      <c r="F105" s="113" t="s">
        <v>78</v>
      </c>
      <c r="G105" s="113" t="s">
        <v>136</v>
      </c>
      <c r="H105" s="113" t="s">
        <v>99</v>
      </c>
      <c r="I105" s="113" t="s">
        <v>39</v>
      </c>
      <c r="J105" s="113" t="s">
        <v>134</v>
      </c>
      <c r="K105" s="113" t="s">
        <v>34</v>
      </c>
      <c r="L105" s="113" t="s">
        <v>74</v>
      </c>
      <c r="N105" s="37"/>
      <c r="O105" s="38"/>
      <c r="P105" s="39"/>
      <c r="Q105" s="39"/>
      <c r="R105" s="39"/>
      <c r="S105" s="39"/>
      <c r="T105" s="39"/>
      <c r="U105" s="39"/>
      <c r="V105" s="39"/>
      <c r="W105" s="39"/>
      <c r="X105" s="39"/>
      <c r="Y105" s="40"/>
      <c r="Z105" s="40"/>
      <c r="AA105" s="40"/>
      <c r="AB105" s="41"/>
      <c r="AC105" s="42"/>
    </row>
    <row r="106" spans="2:29" ht="15.75" x14ac:dyDescent="0.25">
      <c r="C106" s="113" t="s">
        <v>146</v>
      </c>
      <c r="D106" s="113" t="s">
        <v>98</v>
      </c>
      <c r="E106" s="113" t="s">
        <v>137</v>
      </c>
      <c r="F106" s="113" t="s">
        <v>73</v>
      </c>
      <c r="G106" s="113" t="s">
        <v>141</v>
      </c>
      <c r="H106" s="113" t="s">
        <v>110</v>
      </c>
      <c r="I106" s="113" t="s">
        <v>48</v>
      </c>
      <c r="J106" s="113" t="s">
        <v>126</v>
      </c>
      <c r="K106" s="113" t="s">
        <v>31</v>
      </c>
      <c r="L106" s="113" t="s">
        <v>77</v>
      </c>
      <c r="N106" s="89"/>
      <c r="O106" s="90"/>
      <c r="P106" s="39"/>
      <c r="Q106" s="39"/>
      <c r="R106" s="39"/>
      <c r="S106" s="39"/>
      <c r="T106" s="39"/>
      <c r="U106" s="39"/>
      <c r="V106" s="39"/>
      <c r="W106" s="39"/>
      <c r="X106" s="39"/>
      <c r="Y106" s="40"/>
      <c r="Z106" s="40"/>
      <c r="AA106" s="40"/>
      <c r="AB106" s="41"/>
      <c r="AC106" s="13"/>
    </row>
    <row r="107" spans="2:29" ht="15.75" x14ac:dyDescent="0.25">
      <c r="C107" s="113" t="s">
        <v>145</v>
      </c>
      <c r="D107" s="113" t="s">
        <v>112</v>
      </c>
      <c r="E107" s="113" t="s">
        <v>124</v>
      </c>
      <c r="F107" s="113" t="s">
        <v>75</v>
      </c>
      <c r="G107" s="113" t="s">
        <v>148</v>
      </c>
      <c r="H107" s="113" t="s">
        <v>113</v>
      </c>
      <c r="I107" s="113" t="s">
        <v>33</v>
      </c>
      <c r="J107" s="113" t="s">
        <v>123</v>
      </c>
      <c r="K107" s="113" t="s">
        <v>43</v>
      </c>
      <c r="L107" s="113" t="s">
        <v>85</v>
      </c>
      <c r="N107" s="91"/>
      <c r="O107" s="92"/>
      <c r="P107" s="39"/>
      <c r="Q107" s="39"/>
      <c r="R107" s="39"/>
      <c r="S107" s="39"/>
      <c r="T107" s="39"/>
      <c r="U107" s="39"/>
      <c r="V107" s="39"/>
      <c r="W107" s="39"/>
      <c r="X107" s="39"/>
      <c r="Y107" s="93" t="s">
        <v>159</v>
      </c>
      <c r="Z107" s="93" t="s">
        <v>21</v>
      </c>
      <c r="AA107" s="93" t="s">
        <v>160</v>
      </c>
      <c r="AB107" s="94" t="s">
        <v>161</v>
      </c>
      <c r="AC107" s="95" t="s">
        <v>162</v>
      </c>
    </row>
    <row r="108" spans="2:29" ht="15.75" x14ac:dyDescent="0.25">
      <c r="C108" s="113" t="s">
        <v>149</v>
      </c>
      <c r="D108" s="113" t="s">
        <v>105</v>
      </c>
      <c r="E108" s="113" t="s">
        <v>132</v>
      </c>
      <c r="F108" s="113" t="s">
        <v>83</v>
      </c>
      <c r="G108" s="113" t="s">
        <v>147</v>
      </c>
      <c r="H108" s="113" t="s">
        <v>108</v>
      </c>
      <c r="I108" s="113" t="s">
        <v>57</v>
      </c>
      <c r="J108" s="113" t="s">
        <v>129</v>
      </c>
      <c r="K108" s="114" t="s">
        <v>58</v>
      </c>
      <c r="L108" s="113" t="s">
        <v>163</v>
      </c>
      <c r="N108" s="13"/>
      <c r="O108" s="96"/>
      <c r="P108" s="97" t="s">
        <v>4</v>
      </c>
      <c r="Q108" s="98" t="s">
        <v>5</v>
      </c>
      <c r="R108" s="98" t="s">
        <v>6</v>
      </c>
      <c r="S108" s="98" t="s">
        <v>7</v>
      </c>
      <c r="T108" s="98" t="s">
        <v>8</v>
      </c>
      <c r="U108" s="99" t="s">
        <v>9</v>
      </c>
      <c r="V108" s="99" t="s">
        <v>10</v>
      </c>
      <c r="W108" s="98" t="s">
        <v>11</v>
      </c>
      <c r="X108" s="99" t="s">
        <v>12</v>
      </c>
      <c r="Y108" s="95" t="s">
        <v>164</v>
      </c>
      <c r="Z108" s="95" t="s">
        <v>164</v>
      </c>
      <c r="AA108" s="95" t="s">
        <v>164</v>
      </c>
      <c r="AB108" s="95" t="s">
        <v>21</v>
      </c>
      <c r="AC108" s="95" t="s">
        <v>165</v>
      </c>
    </row>
    <row r="109" spans="2:29" ht="15.75" x14ac:dyDescent="0.25">
      <c r="C109" s="115"/>
      <c r="D109" s="115"/>
      <c r="E109" s="113" t="s">
        <v>121</v>
      </c>
      <c r="F109" s="115"/>
      <c r="G109" s="115"/>
      <c r="H109" s="115"/>
      <c r="I109" s="115"/>
      <c r="J109" s="115"/>
      <c r="K109" s="113" t="s">
        <v>52</v>
      </c>
      <c r="L109" s="115"/>
      <c r="N109" s="27" t="s">
        <v>166</v>
      </c>
      <c r="O109" s="100"/>
      <c r="P109" s="100">
        <f t="shared" ref="P109:X109" si="41">AVERAGE(P4:P105)</f>
        <v>4.7846153846153845</v>
      </c>
      <c r="Q109" s="100">
        <f t="shared" si="41"/>
        <v>5.046153846153846</v>
      </c>
      <c r="R109" s="100">
        <f t="shared" si="41"/>
        <v>5.1846153846153848</v>
      </c>
      <c r="S109" s="100">
        <f t="shared" si="41"/>
        <v>3.6769230769230767</v>
      </c>
      <c r="T109" s="100">
        <f t="shared" si="41"/>
        <v>4.953846153846154</v>
      </c>
      <c r="U109" s="100">
        <f t="shared" si="41"/>
        <v>5.5846153846153843</v>
      </c>
      <c r="V109" s="100">
        <f t="shared" si="41"/>
        <v>5.2769230769230768</v>
      </c>
      <c r="W109" s="100">
        <f t="shared" si="41"/>
        <v>4.2769230769230768</v>
      </c>
      <c r="X109" s="100">
        <f t="shared" si="41"/>
        <v>5.8769230769230774</v>
      </c>
      <c r="Y109" s="101">
        <f>AVERAGE(Y4:Y104)</f>
        <v>44.661538461538463</v>
      </c>
      <c r="Z109" s="101">
        <f>AVERAGE(Z4:Z104)</f>
        <v>8.4499999999999993</v>
      </c>
      <c r="AA109" s="101">
        <f>AVERAGE(AA4:AA104)</f>
        <v>36.430769230769229</v>
      </c>
      <c r="AB109" s="101">
        <f>AVERAGE(AB4:AB104)</f>
        <v>8.437083888888889</v>
      </c>
      <c r="AC109" s="101">
        <f>AVERAGE(AC4:AC104)</f>
        <v>8.4396205555555603</v>
      </c>
    </row>
    <row r="110" spans="2:29" ht="15.75" x14ac:dyDescent="0.25">
      <c r="N110" s="27" t="s">
        <v>167</v>
      </c>
      <c r="O110" s="100"/>
      <c r="P110" s="100">
        <f t="shared" ref="P110:X110" si="42">P109-P3</f>
        <v>0.78461538461538449</v>
      </c>
      <c r="Q110" s="100">
        <f t="shared" si="42"/>
        <v>1.046153846153846</v>
      </c>
      <c r="R110" s="100">
        <f t="shared" si="42"/>
        <v>1.1846153846153848</v>
      </c>
      <c r="S110" s="100">
        <f t="shared" si="42"/>
        <v>0.67692307692307674</v>
      </c>
      <c r="T110" s="100">
        <f t="shared" si="42"/>
        <v>0.95384615384615401</v>
      </c>
      <c r="U110" s="100">
        <f t="shared" si="42"/>
        <v>0.58461538461538431</v>
      </c>
      <c r="V110" s="102">
        <f t="shared" si="42"/>
        <v>1.2769230769230768</v>
      </c>
      <c r="W110" s="103">
        <f t="shared" si="42"/>
        <v>1.2769230769230768</v>
      </c>
      <c r="X110" s="100">
        <f t="shared" si="42"/>
        <v>0.87692307692307736</v>
      </c>
      <c r="Y110" s="13"/>
      <c r="Z110" s="13"/>
      <c r="AA110" s="13"/>
      <c r="AB110" s="13"/>
      <c r="AC110" s="13"/>
    </row>
    <row r="111" spans="2:29" ht="15.75" x14ac:dyDescent="0.25">
      <c r="N111" s="27" t="s">
        <v>168</v>
      </c>
      <c r="O111" s="100"/>
      <c r="P111" s="18">
        <f>COUNTIF(P4:P105,"&lt;4")</f>
        <v>0</v>
      </c>
      <c r="Q111" s="18">
        <f>COUNTIF(Q4:Q105,"&lt;4")</f>
        <v>1</v>
      </c>
      <c r="R111" s="18">
        <f>COUNTIF(R4:R105,"&lt;4")</f>
        <v>0</v>
      </c>
      <c r="S111" s="18">
        <f>COUNTIF(S4:S105,"&lt;3")</f>
        <v>2</v>
      </c>
      <c r="T111" s="18">
        <f>COUNTIF(T4:T105,"&lt;4")</f>
        <v>2</v>
      </c>
      <c r="U111" s="18">
        <f>COUNTIF(U4:U105,"&lt;5")</f>
        <v>7</v>
      </c>
      <c r="V111" s="18">
        <f>COUNTIF(V4:V105,"&lt;4")</f>
        <v>1</v>
      </c>
      <c r="W111" s="18">
        <f>COUNTIF(W4:W105,"&lt;3")</f>
        <v>1</v>
      </c>
      <c r="X111" s="18">
        <f>COUNTIF(X4:X105,"&lt;5")</f>
        <v>6</v>
      </c>
      <c r="Y111" s="13"/>
      <c r="Z111" s="13"/>
      <c r="AA111" s="13"/>
      <c r="AB111" s="13"/>
      <c r="AC111" s="13"/>
    </row>
    <row r="112" spans="2:29" ht="15.75" x14ac:dyDescent="0.25">
      <c r="N112" s="27" t="s">
        <v>169</v>
      </c>
      <c r="O112" s="18"/>
      <c r="P112" s="18">
        <f>COUNTIF(P8:P105,"=4")</f>
        <v>31</v>
      </c>
      <c r="Q112" s="18">
        <f>COUNTIF(Q4:Q105,"=4")</f>
        <v>15</v>
      </c>
      <c r="R112" s="18">
        <f>COUNTIF(R4:R105,"=4")</f>
        <v>17</v>
      </c>
      <c r="S112" s="18">
        <f>COUNTIF(S4:S105,"=3")</f>
        <v>31</v>
      </c>
      <c r="T112" s="18">
        <f>COUNTIF(T4:T105,"=4")</f>
        <v>22</v>
      </c>
      <c r="U112" s="18">
        <f>COUNTIF(U4:U105,"=5")</f>
        <v>25</v>
      </c>
      <c r="V112" s="18">
        <f>COUNTIF(V4:V105,"=4")</f>
        <v>15</v>
      </c>
      <c r="W112" s="18">
        <f>COUNTIF(W4:W105,"=3")</f>
        <v>11</v>
      </c>
      <c r="X112" s="18">
        <f>COUNTIF(X4:X105,"=5")</f>
        <v>20</v>
      </c>
      <c r="Y112" s="13"/>
      <c r="Z112" s="13"/>
      <c r="AA112" s="13"/>
      <c r="AB112" s="13"/>
      <c r="AC112" s="13"/>
    </row>
    <row r="113" spans="10:29" ht="15.75" x14ac:dyDescent="0.25">
      <c r="N113" s="27" t="s">
        <v>170</v>
      </c>
      <c r="O113" s="104"/>
      <c r="P113" s="18">
        <f>COUNTIF(P4:P105,"=5")</f>
        <v>21</v>
      </c>
      <c r="Q113" s="18">
        <f>COUNTIF(Q4:Q105,"=5")</f>
        <v>33</v>
      </c>
      <c r="R113" s="18">
        <f>COUNTIF(R4:R105,"=5")</f>
        <v>29</v>
      </c>
      <c r="S113" s="18">
        <f>COUNTIF(S4:S105,"=4")</f>
        <v>23</v>
      </c>
      <c r="T113" s="18">
        <f>COUNTIF(T4:T105,"=5")</f>
        <v>23</v>
      </c>
      <c r="U113" s="18">
        <f>COUNTIF(U4:U105,"=6")</f>
        <v>24</v>
      </c>
      <c r="V113" s="18">
        <f>COUNTIF(V4:V105,"=5")</f>
        <v>26</v>
      </c>
      <c r="W113" s="18">
        <f>COUNTIF(W4:W105,"=4")</f>
        <v>30</v>
      </c>
      <c r="X113" s="18">
        <f>COUNTIF(X4:X105,"=6")</f>
        <v>21</v>
      </c>
      <c r="Y113" s="13"/>
      <c r="Z113" s="13"/>
      <c r="AA113" s="13"/>
      <c r="AB113" s="13"/>
      <c r="AC113" s="13"/>
    </row>
    <row r="114" spans="10:29" ht="15.75" x14ac:dyDescent="0.25">
      <c r="N114" s="27" t="s">
        <v>171</v>
      </c>
      <c r="O114" s="104"/>
      <c r="P114" s="18">
        <f>COUNTIF(P4:P105,"&gt;5")</f>
        <v>13</v>
      </c>
      <c r="Q114" s="18">
        <f>COUNTIF(Q4:Q105,"&gt;5")</f>
        <v>16</v>
      </c>
      <c r="R114" s="18">
        <f>COUNTIF(R4:R105,"&gt;5")</f>
        <v>19</v>
      </c>
      <c r="S114" s="18">
        <f>COUNTIF(S4:S105,"&gt;4")</f>
        <v>9</v>
      </c>
      <c r="T114" s="18">
        <f>COUNTIF(T4:T105,"&gt;5")</f>
        <v>18</v>
      </c>
      <c r="U114" s="18">
        <f>COUNTIF(U4:U105,"&gt;6")</f>
        <v>9</v>
      </c>
      <c r="V114" s="18">
        <f>COUNTIF(V4:V105,"&gt;5")</f>
        <v>23</v>
      </c>
      <c r="W114" s="18">
        <f>COUNTIF(W4:W105,"&gt;4")</f>
        <v>23</v>
      </c>
      <c r="X114" s="18">
        <f>COUNTIF(X4:X105,"&gt;6")</f>
        <v>18</v>
      </c>
      <c r="Y114" s="13"/>
      <c r="Z114" s="13"/>
      <c r="AA114" s="13"/>
      <c r="AB114" s="13"/>
      <c r="AC114" s="13"/>
    </row>
    <row r="115" spans="10:29" ht="15.75" x14ac:dyDescent="0.25">
      <c r="N115" s="27" t="s">
        <v>172</v>
      </c>
      <c r="O115" s="104"/>
      <c r="P115" s="27">
        <f>SUM(P111:X111)</f>
        <v>20</v>
      </c>
      <c r="Q115" s="105">
        <f>P115/(SUM(P115:P118))</f>
        <v>3.4188034188034191E-2</v>
      </c>
      <c r="R115" s="27"/>
      <c r="S115" s="27"/>
      <c r="T115" s="27"/>
      <c r="U115" s="27"/>
      <c r="V115" s="27"/>
      <c r="W115" s="27"/>
      <c r="X115" s="27"/>
      <c r="Y115" s="13"/>
      <c r="Z115" s="13"/>
      <c r="AA115" s="13"/>
      <c r="AB115" s="13"/>
      <c r="AC115" s="13"/>
    </row>
    <row r="116" spans="10:29" ht="15.75" x14ac:dyDescent="0.25">
      <c r="N116" s="27" t="s">
        <v>173</v>
      </c>
      <c r="O116" s="18"/>
      <c r="P116" s="27">
        <f>SUM(P112:X112)</f>
        <v>187</v>
      </c>
      <c r="Q116" s="105">
        <f>P116/(SUM(P115:P118))</f>
        <v>0.31965811965811963</v>
      </c>
      <c r="R116" s="27"/>
      <c r="S116" s="27"/>
      <c r="T116" s="13"/>
      <c r="U116" s="13"/>
      <c r="V116" s="13"/>
      <c r="W116" s="13"/>
      <c r="X116" s="13"/>
      <c r="Y116" s="13"/>
      <c r="Z116" s="13"/>
      <c r="AA116" s="13"/>
      <c r="AB116" s="13"/>
      <c r="AC116" s="13"/>
    </row>
    <row r="117" spans="10:29" ht="15.75" x14ac:dyDescent="0.25">
      <c r="N117" s="27" t="s">
        <v>174</v>
      </c>
      <c r="O117" s="104"/>
      <c r="P117" s="27">
        <f>SUM(P113:X113)</f>
        <v>230</v>
      </c>
      <c r="Q117" s="105">
        <f>P117/(SUM(P115:P118))</f>
        <v>0.39316239316239315</v>
      </c>
      <c r="R117" s="27"/>
      <c r="S117" s="27"/>
      <c r="T117" s="13"/>
      <c r="U117" s="13"/>
      <c r="V117" s="13"/>
      <c r="W117" s="13"/>
      <c r="X117" s="13"/>
      <c r="Y117" s="13"/>
      <c r="Z117" s="13"/>
      <c r="AA117" s="13"/>
      <c r="AB117" s="13"/>
      <c r="AC117" s="13"/>
    </row>
    <row r="118" spans="10:29" ht="15.75" x14ac:dyDescent="0.25">
      <c r="N118" s="27" t="s">
        <v>175</v>
      </c>
      <c r="O118" s="104"/>
      <c r="P118" s="27">
        <f>SUM(P114:X114)</f>
        <v>148</v>
      </c>
      <c r="Q118" s="105">
        <f>P118/(SUM(P115:P118))</f>
        <v>0.25299145299145298</v>
      </c>
      <c r="R118" s="27"/>
      <c r="S118" s="27"/>
      <c r="T118" s="13"/>
      <c r="U118" s="13"/>
      <c r="V118" s="13"/>
      <c r="W118" s="13"/>
      <c r="X118" s="13"/>
      <c r="Y118" s="13"/>
      <c r="Z118" s="13"/>
      <c r="AA118" s="13"/>
      <c r="AB118" s="13"/>
      <c r="AC118" s="13"/>
    </row>
    <row r="119" spans="10:29" ht="15.75" x14ac:dyDescent="0.25">
      <c r="J119" s="10"/>
      <c r="K119" s="10"/>
      <c r="L119" s="10"/>
      <c r="N119" s="27" t="s">
        <v>176</v>
      </c>
      <c r="O119" s="18"/>
      <c r="P119" s="27">
        <f>SUM(P4:X105)</f>
        <v>2903</v>
      </c>
      <c r="Q119" s="27"/>
      <c r="R119" s="27"/>
      <c r="S119" s="27"/>
      <c r="T119" s="13"/>
      <c r="U119" s="13"/>
      <c r="V119" s="13"/>
      <c r="W119" s="13"/>
      <c r="X119" s="13"/>
      <c r="Y119" s="13"/>
      <c r="Z119" s="13"/>
      <c r="AA119" s="13"/>
      <c r="AB119" s="13"/>
      <c r="AC119" s="13"/>
    </row>
    <row r="120" spans="10:29" ht="15.75" x14ac:dyDescent="0.25">
      <c r="J120" s="10"/>
      <c r="K120" s="10"/>
      <c r="L120" s="10"/>
      <c r="N120" s="27" t="s">
        <v>177</v>
      </c>
      <c r="O120" s="104"/>
      <c r="P120" s="27">
        <f>COUNTIF(P4:P105,"&gt;0")</f>
        <v>65</v>
      </c>
      <c r="Q120" s="27"/>
      <c r="R120" s="27"/>
      <c r="S120" s="27"/>
      <c r="T120" s="13"/>
      <c r="U120" s="13"/>
      <c r="V120" s="13"/>
      <c r="W120" s="13"/>
      <c r="X120" s="13"/>
      <c r="Y120" s="13"/>
      <c r="Z120" s="13"/>
      <c r="AA120" s="13"/>
      <c r="AB120" s="13"/>
      <c r="AC120" s="13"/>
    </row>
    <row r="121" spans="10:29" ht="15.75" x14ac:dyDescent="0.25">
      <c r="J121" s="10"/>
      <c r="K121" s="10"/>
      <c r="L121" s="10"/>
      <c r="N121" s="27" t="s">
        <v>178</v>
      </c>
      <c r="O121" s="18"/>
      <c r="P121" s="106">
        <f>P120/C1</f>
        <v>0.64356435643564358</v>
      </c>
      <c r="Q121" s="27"/>
      <c r="R121" s="27"/>
      <c r="S121" s="27"/>
      <c r="T121" s="13"/>
      <c r="U121" s="13"/>
      <c r="V121" s="13"/>
      <c r="W121" s="13"/>
      <c r="X121" s="13"/>
      <c r="Y121" s="13"/>
      <c r="Z121" s="13"/>
      <c r="AA121" s="13"/>
      <c r="AB121" s="13"/>
      <c r="AC121" s="13"/>
    </row>
    <row r="122" spans="10:29" x14ac:dyDescent="0.25">
      <c r="J122" s="10"/>
      <c r="K122" s="10"/>
      <c r="L122" s="10"/>
    </row>
    <row r="123" spans="10:29" x14ac:dyDescent="0.25">
      <c r="J123" s="10"/>
      <c r="K123" s="10"/>
      <c r="L123" s="10"/>
    </row>
    <row r="124" spans="10:29" x14ac:dyDescent="0.25">
      <c r="J124" s="10"/>
      <c r="K124" s="10"/>
      <c r="L124" s="10"/>
    </row>
    <row r="125" spans="10:29" x14ac:dyDescent="0.25">
      <c r="J125" s="10"/>
      <c r="K125" s="10"/>
      <c r="L125" s="10"/>
    </row>
    <row r="126" spans="10:29" x14ac:dyDescent="0.25">
      <c r="J126" s="10"/>
      <c r="K126" s="10"/>
      <c r="L126" s="10"/>
    </row>
    <row r="127" spans="10:29" x14ac:dyDescent="0.25">
      <c r="J127" s="10"/>
      <c r="K127" s="10"/>
      <c r="L127" s="10"/>
    </row>
    <row r="128" spans="10:29" x14ac:dyDescent="0.25">
      <c r="J128" s="10"/>
      <c r="K128" s="10"/>
      <c r="L128" s="10"/>
    </row>
    <row r="129" spans="10:12" x14ac:dyDescent="0.25">
      <c r="J129" s="10"/>
      <c r="K129" s="10"/>
      <c r="L129" s="10"/>
    </row>
    <row r="130" spans="10:12" x14ac:dyDescent="0.25">
      <c r="J130" s="10"/>
      <c r="K130" s="10"/>
      <c r="L130" s="10"/>
    </row>
    <row r="131" spans="10:12" x14ac:dyDescent="0.25">
      <c r="J131" s="10"/>
      <c r="K131" s="10"/>
      <c r="L131" s="10"/>
    </row>
    <row r="132" spans="10:12" x14ac:dyDescent="0.25">
      <c r="J132" s="10"/>
      <c r="K132" s="10"/>
      <c r="L132" s="10"/>
    </row>
    <row r="133" spans="10:12" x14ac:dyDescent="0.25">
      <c r="J133" s="10"/>
      <c r="K133" s="10"/>
      <c r="L133" s="10"/>
    </row>
    <row r="134" spans="10:12" x14ac:dyDescent="0.25">
      <c r="J134" s="10"/>
      <c r="K134" s="10"/>
      <c r="L134" s="10"/>
    </row>
    <row r="135" spans="10:12" x14ac:dyDescent="0.25">
      <c r="J135" s="10"/>
      <c r="K135" s="10"/>
      <c r="L135" s="10"/>
    </row>
    <row r="136" spans="10:12" x14ac:dyDescent="0.25">
      <c r="J136" s="10"/>
      <c r="K136" s="10"/>
      <c r="L136" s="10"/>
    </row>
    <row r="137" spans="10:12" x14ac:dyDescent="0.25">
      <c r="J137" s="10"/>
      <c r="K137" s="10"/>
      <c r="L137" s="10"/>
    </row>
    <row r="138" spans="10:12" x14ac:dyDescent="0.25">
      <c r="J138" s="10"/>
      <c r="K138" s="10"/>
      <c r="L138" s="10"/>
    </row>
    <row r="139" spans="10:12" x14ac:dyDescent="0.25">
      <c r="J139" s="10"/>
      <c r="K139" s="10"/>
      <c r="L139" s="10"/>
    </row>
    <row r="140" spans="10:12" x14ac:dyDescent="0.25">
      <c r="J140" s="10"/>
      <c r="K140" s="10"/>
      <c r="L140" s="10"/>
    </row>
    <row r="141" spans="10:12" x14ac:dyDescent="0.25">
      <c r="J141" s="10"/>
      <c r="K141" s="10"/>
      <c r="L141" s="10"/>
    </row>
    <row r="142" spans="10:12" x14ac:dyDescent="0.25">
      <c r="J142" s="59"/>
      <c r="K142" s="60"/>
      <c r="L142" s="60"/>
    </row>
  </sheetData>
  <sortState xmlns:xlrd2="http://schemas.microsoft.com/office/spreadsheetml/2017/richdata2" ref="N4:AC104">
    <sortCondition ref="N4:N104"/>
  </sortState>
  <mergeCells count="3">
    <mergeCell ref="C94:L94"/>
    <mergeCell ref="C95:L95"/>
    <mergeCell ref="C96:L96"/>
  </mergeCells>
  <conditionalFormatting sqref="N111:N121">
    <cfRule type="cellIs" dxfId="13" priority="6" stopIfTrue="1" operator="between">
      <formula>1</formula>
      <formula>3</formula>
    </cfRule>
  </conditionalFormatting>
  <conditionalFormatting sqref="P4:R105">
    <cfRule type="cellIs" dxfId="12" priority="12" stopIfTrue="1" operator="between">
      <formula>1</formula>
      <formula>3</formula>
    </cfRule>
  </conditionalFormatting>
  <conditionalFormatting sqref="P110:T110">
    <cfRule type="colorScale" priority="7">
      <colorScale>
        <cfvo type="min"/>
        <cfvo type="percentile" val="50"/>
        <cfvo type="max"/>
        <color rgb="FF63BE7B"/>
        <color rgb="FFFFEB84"/>
        <color rgb="FFF8696B"/>
      </colorScale>
    </cfRule>
  </conditionalFormatting>
  <conditionalFormatting sqref="S4:S107">
    <cfRule type="cellIs" dxfId="11" priority="8" stopIfTrue="1" operator="between">
      <formula>1</formula>
      <formula>2</formula>
    </cfRule>
  </conditionalFormatting>
  <conditionalFormatting sqref="T4:T103">
    <cfRule type="cellIs" dxfId="10" priority="10" stopIfTrue="1" operator="between">
      <formula>1</formula>
      <formula>3</formula>
    </cfRule>
  </conditionalFormatting>
  <conditionalFormatting sqref="U4:U104">
    <cfRule type="cellIs" dxfId="9" priority="1" operator="between">
      <formula>1</formula>
      <formula>4</formula>
    </cfRule>
  </conditionalFormatting>
  <conditionalFormatting sqref="U110:X110">
    <cfRule type="colorScale" priority="5">
      <colorScale>
        <cfvo type="min"/>
        <cfvo type="percentile" val="50"/>
        <cfvo type="max"/>
        <color rgb="FF63BE7B"/>
        <color rgb="FFFFEB84"/>
        <color rgb="FFF8696B"/>
      </colorScale>
    </cfRule>
  </conditionalFormatting>
  <conditionalFormatting sqref="W4:W103">
    <cfRule type="cellIs" dxfId="8" priority="2" stopIfTrue="1" operator="between">
      <formula>1</formula>
      <formula>2</formula>
    </cfRule>
  </conditionalFormatting>
  <conditionalFormatting sqref="X4:X104">
    <cfRule type="cellIs" dxfId="7" priority="4" operator="between">
      <formula>1</formula>
      <formula>4</formula>
    </cfRule>
  </conditionalFormatting>
  <conditionalFormatting sqref="Y4:Y107">
    <cfRule type="top10" dxfId="6" priority="13" percent="1" bottom="1" rank="10"/>
  </conditionalFormatting>
  <conditionalFormatting sqref="AA4:AA107">
    <cfRule type="top10" dxfId="5" priority="14" percent="1" bottom="1" rank="10"/>
  </conditionalFormatting>
  <printOptions horizontalCentered="1" verticalCentered="1"/>
  <pageMargins left="0.2" right="0.2" top="0.5" bottom="0.25" header="0.3" footer="0.05"/>
  <pageSetup scale="95" orientation="landscape" r:id="rId1"/>
  <headerFooter>
    <oddHeader>&amp;LResults for 6.26.25&amp;CMLCC Men's 9 Hole League Results and Standings
Best 6 NET Scores (if &lt;6, use common # of scores)
If Tie, use next avail Net score&amp;RResults &amp; Standings</oddHeader>
  </headerFooter>
  <rowBreaks count="4" manualBreakCount="4">
    <brk id="32" max="11" man="1"/>
    <brk id="63" max="11" man="1"/>
    <brk id="80" max="11" man="1"/>
    <brk id="110"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18370-00D1-45A4-85E6-EF7B7E601117}">
  <dimension ref="A1:BI796"/>
  <sheetViews>
    <sheetView workbookViewId="0">
      <selection activeCell="G25" sqref="G25"/>
    </sheetView>
  </sheetViews>
  <sheetFormatPr defaultRowHeight="15" x14ac:dyDescent="0.25"/>
  <cols>
    <col min="1" max="1" width="21.140625" style="11" customWidth="1"/>
    <col min="2" max="2" width="10.140625" style="119" customWidth="1"/>
    <col min="3" max="3" width="9.7109375" style="116" customWidth="1"/>
    <col min="4" max="4" width="13.140625" style="116" customWidth="1"/>
    <col min="5" max="5" width="14.85546875" style="162" customWidth="1"/>
    <col min="6" max="6" width="15.28515625" style="162" customWidth="1"/>
    <col min="7" max="7" width="10.28515625" style="11" customWidth="1"/>
    <col min="8" max="10" width="10.85546875" style="11" customWidth="1"/>
    <col min="11" max="11" width="11" style="11" customWidth="1"/>
    <col min="12" max="12" width="10.85546875" style="11" customWidth="1"/>
    <col min="13" max="13" width="9" style="162" customWidth="1"/>
    <col min="14" max="14" width="9.85546875" style="162" customWidth="1"/>
    <col min="15" max="15" width="8.85546875" style="162" customWidth="1"/>
    <col min="16" max="16" width="7.5703125" style="161" customWidth="1"/>
    <col min="17" max="17" width="9" style="11" customWidth="1"/>
    <col min="18" max="18" width="9.140625" style="11"/>
    <col min="19" max="19" width="7.7109375" style="11" customWidth="1"/>
    <col min="20" max="20" width="11.42578125" style="118" customWidth="1"/>
    <col min="21" max="21" width="24.140625" style="118" customWidth="1"/>
    <col min="22" max="22" width="9.140625" style="11"/>
    <col min="23" max="23" width="18.140625" style="11" customWidth="1"/>
    <col min="24" max="26" width="9.140625" style="11"/>
    <col min="27" max="27" width="9.28515625" style="11" customWidth="1"/>
    <col min="28" max="16384" width="9.140625" style="11"/>
  </cols>
  <sheetData>
    <row r="1" spans="1:61" ht="22.5" customHeight="1" x14ac:dyDescent="0.25">
      <c r="E1" s="120" t="s">
        <v>181</v>
      </c>
      <c r="F1" s="121">
        <v>35.4</v>
      </c>
      <c r="G1" s="169" t="s">
        <v>182</v>
      </c>
      <c r="H1" s="169"/>
      <c r="I1" s="169"/>
      <c r="J1" s="169"/>
      <c r="K1" s="169"/>
      <c r="L1" s="169"/>
      <c r="M1" s="122" t="s">
        <v>183</v>
      </c>
      <c r="N1" s="123"/>
      <c r="O1" s="123"/>
      <c r="P1" s="124"/>
      <c r="Q1" s="124"/>
      <c r="R1" s="125" t="s">
        <v>184</v>
      </c>
      <c r="S1" s="125"/>
      <c r="T1" s="125"/>
      <c r="U1" s="125"/>
      <c r="V1" s="125"/>
      <c r="W1" s="125"/>
      <c r="X1" s="125"/>
      <c r="Y1" s="125"/>
    </row>
    <row r="2" spans="1:61" ht="41.25" customHeight="1" x14ac:dyDescent="0.25">
      <c r="A2" s="126" t="s">
        <v>185</v>
      </c>
      <c r="B2" s="127" t="s">
        <v>186</v>
      </c>
      <c r="C2" s="128" t="s">
        <v>187</v>
      </c>
      <c r="D2" s="129" t="s">
        <v>188</v>
      </c>
      <c r="E2" s="130" t="s">
        <v>189</v>
      </c>
      <c r="F2" s="130" t="s">
        <v>189</v>
      </c>
      <c r="G2" s="131" t="s">
        <v>190</v>
      </c>
      <c r="H2" s="131" t="s">
        <v>191</v>
      </c>
      <c r="I2" s="131" t="s">
        <v>192</v>
      </c>
      <c r="J2" s="131" t="s">
        <v>193</v>
      </c>
      <c r="K2" s="131" t="s">
        <v>194</v>
      </c>
      <c r="L2" s="132" t="s">
        <v>195</v>
      </c>
      <c r="M2" s="133" t="s">
        <v>196</v>
      </c>
      <c r="N2" s="133" t="s">
        <v>197</v>
      </c>
      <c r="O2" s="133" t="s">
        <v>198</v>
      </c>
      <c r="P2" s="133" t="s">
        <v>199</v>
      </c>
      <c r="Q2" s="134" t="s">
        <v>200</v>
      </c>
      <c r="R2" s="135" t="s">
        <v>201</v>
      </c>
      <c r="S2" s="135" t="s">
        <v>202</v>
      </c>
      <c r="T2" s="136" t="s">
        <v>203</v>
      </c>
      <c r="U2" s="137" t="s">
        <v>204</v>
      </c>
      <c r="V2" s="117"/>
      <c r="W2" s="117"/>
      <c r="X2" s="117"/>
      <c r="Y2" s="117"/>
      <c r="Z2" s="117"/>
      <c r="AA2" s="117"/>
    </row>
    <row r="3" spans="1:61" ht="15.75" x14ac:dyDescent="0.25">
      <c r="A3" s="37" t="s">
        <v>29</v>
      </c>
      <c r="B3" s="138" t="str">
        <f>INDEX('[1]2025 Sign Ups'!$C$2:$C$103,MATCH(A3,'[1]2025 Sign Ups'!$B$2:$B$103,0))</f>
        <v>Y</v>
      </c>
      <c r="C3" s="138">
        <f>VLOOKUP($A3,'[1]2025 Sign Ups'!$B$2:$F$127,4,FALSE)</f>
        <v>8</v>
      </c>
      <c r="D3" s="138" t="str">
        <f>VLOOKUP($A3,'[1]2025 Sign Ups'!$B$2:$G$127,5,FALSE)</f>
        <v>R</v>
      </c>
      <c r="E3" s="139">
        <f>M3+35.4</f>
        <v>52.2</v>
      </c>
      <c r="F3" s="139">
        <f t="shared" ref="F3:F66" si="0">E3</f>
        <v>52.2</v>
      </c>
      <c r="G3" s="140" t="s">
        <v>234</v>
      </c>
      <c r="H3" s="140">
        <v>53</v>
      </c>
      <c r="I3" s="140">
        <v>51</v>
      </c>
      <c r="J3" s="140">
        <v>49</v>
      </c>
      <c r="K3" s="140">
        <v>54</v>
      </c>
      <c r="L3" s="140">
        <v>49</v>
      </c>
      <c r="M3" s="139">
        <f>VLOOKUP($A3,'[1]2025 Sign Ups'!$B$2:$K$104,3,FALSE)</f>
        <v>16.800000000000004</v>
      </c>
      <c r="N3" s="141">
        <f>_xlfn.IFS(COUNTIF($G3:G3, "&gt;1")&gt;6,AVERAGE(SMALL(($G3:G3),{1,2,3,4,5}))-$F$1,COUNTIF($G3:G3, "&gt;1")&gt;5,AVERAGE(SMALL(($G3:G3),{1,2,3,4}))-$F$1,COUNTIF($G3:G3, "&gt;1")&gt;3,AVERAGE(SMALL(($F3:G3),{1,2,3,4}))-$F$1,COUNTIF($G3:G3, "&gt;1")&gt;1,AVERAGE(SMALL(($E3:G3),{1,2,3,4}))-$F$1,COUNTIF($G3:G3, "&gt;0")=1,AVERAGE(SMALL(($E3:G3),{1,2,3}))-$F$1,COUNTIF($G3:G3, "=0")=0,AVERAGE(SMALL(($E3:G3),{1,2}))-$F$1)</f>
        <v>16.800000000000004</v>
      </c>
      <c r="O3" s="141">
        <f>_xlfn.IFS(COUNTIF($G3:H3, "&gt;1")&gt;6,AVERAGE(SMALL(($G3:H3),{1,2,3,4,5}))-$F$1,COUNTIF($G3:H3, "&gt;1")&gt;5,AVERAGE(SMALL(($G3:H3),{1,2,3,4}))-$F$1,COUNTIF($G3:H3, "&gt;1")&gt;3,AVERAGE(SMALL(($F3:H3),{1,2,3,4}))-$F$1,COUNTIF($G3:H3, "&gt;1")&gt;1,AVERAGE(SMALL(($E3:H3),{1,2,3,4}))-$F$1,COUNTIF($G3:H3, "&gt;0")=1,AVERAGE(SMALL(($E3:H3),{1,2,3}))-$F$1,COUNTIF($G3:H3, "=0")=0,AVERAGE(SMALL(($E3:H3),{1,2}))-$F$1)</f>
        <v>17.06666666666667</v>
      </c>
      <c r="P3" s="141">
        <f>_xlfn.IFS(COUNTIF($G3:I3, "&gt;1")&gt;6,AVERAGE(SMALL(($G3:I3),{1,2,3,4,5}))-$F$1,COUNTIF($G3:I3, "&gt;1")&gt;5,AVERAGE(SMALL(($G3:I3),{1,2,3,4}))-$F$1,COUNTIF($G3:I3, "&gt;1")&gt;3,AVERAGE(SMALL(($F3:I3),{1,2,3,4}))-$F$1,COUNTIF($G3:I3, "&gt;1")&gt;1,AVERAGE(SMALL(($E3:I3),{1,2,3,4}))-$F$1,COUNTIF($G3:I3, "&gt;0")=1,AVERAGE(SMALL(($E3:I3),{1,2,3}))-$F$1,COUNTIF($G3:I3, "=0")=0,AVERAGE(SMALL(($E3:I3),{1,2}))-$F$1)</f>
        <v>16.700000000000003</v>
      </c>
      <c r="Q3" s="141">
        <f>_xlfn.IFS(COUNTIF($G3:J3, "&gt;1")&gt;6,AVERAGE(SMALL(($G3:J3),{1,2,3,4,5}))-$F$1,COUNTIF($G3:J3, "&gt;1")&gt;5,AVERAGE(SMALL(($G3:J3),{1,2,3,4}))-$F$1,COUNTIF($G3:J3, "&gt;1")&gt;3,AVERAGE(SMALL(($F3:J3),{1,2,3,4}))-$F$1,COUNTIF($G3:J3, "&gt;1")&gt;1,AVERAGE(SMALL(($E3:J3),{1,2,3,4}))-$F$1,COUNTIF($G3:J3, "&gt;0")=1,AVERAGE(SMALL(($E3:J3),{1,2,3}))-$F$1,COUNTIF($G3:J3, "=0")=0,AVERAGE(SMALL(($E3:J3),{1,2}))-$F$1)</f>
        <v>15.699999999999996</v>
      </c>
      <c r="R3" s="141">
        <f>_xlfn.IFS(COUNTIF($G3:K3, "&gt;1")&gt;6,AVERAGE(SMALL(($G3:K3),{1,2,3,4,5}))-$F$1,COUNTIF($G3:K3, "&gt;1")&gt;5,AVERAGE(SMALL(($G3:K3),{1,2,3,4}))-$F$1,COUNTIF($G3:K3, "&gt;1")&gt;3,AVERAGE(SMALL(($F3:K3),{1,2,3,4}))-$F$1,COUNTIF($G3:K3, "&gt;1")&gt;1,AVERAGE(SMALL(($E3:K3),{1,2,3,4}))-$F$1,COUNTIF($G3:K3, "&gt;0")=1,AVERAGE(SMALL(($E3:K3),{1,2,3}))-$F$1,COUNTIF($G3:K3, "=0")=0,AVERAGE(SMALL(($E3:K3),{1,2}))-$F$1)</f>
        <v>15.899999999999999</v>
      </c>
      <c r="S3" s="141">
        <f>_xlfn.IFS(COUNTIF($G3:L3, "&gt;1")&gt;6,AVERAGE(SMALL(($G3:L3),{1,2,3,4,5}))-$F$1,COUNTIF($G3:L3, "&gt;1")&gt;5,AVERAGE(SMALL(($G3:L3),{1,2,3,4}))-$F$1,COUNTIF($G3:L3, "&gt;1")&gt;3,AVERAGE(SMALL(($F3:L3),{1,2,3,4}))-$F$1,COUNTIF($G3:L3, "&gt;1")&gt;1,AVERAGE(SMALL(($E3:L3),{1,2,3,4}))-$F$1,COUNTIF($G3:L3, "&gt;0")=1,AVERAGE(SMALL(($E3:L3),{1,2,3}))-$F$1,COUNTIF($G3:L3, "=0")=0,AVERAGE(SMALL(($E3:L3),{1,2}))-$F$1)</f>
        <v>14.899999999999999</v>
      </c>
      <c r="T3" s="142">
        <f t="shared" ref="T3:T34" si="1">COUNT(G3:L3)</f>
        <v>5</v>
      </c>
      <c r="U3" s="143">
        <v>2</v>
      </c>
    </row>
    <row r="4" spans="1:61" ht="15.75" x14ac:dyDescent="0.25">
      <c r="A4" s="37" t="s">
        <v>32</v>
      </c>
      <c r="B4" s="138" t="str">
        <f>INDEX('[1]2025 Sign Ups'!$C$2:$C$103,MATCH(A4,'[1]2025 Sign Ups'!$B$2:$B$103,0))</f>
        <v>Y</v>
      </c>
      <c r="C4" s="138">
        <f>VLOOKUP($A4,'[1]2025 Sign Ups'!$B$2:$F$127,4,FALSE)</f>
        <v>5</v>
      </c>
      <c r="D4" s="138" t="str">
        <f>VLOOKUP($A4,'[1]2025 Sign Ups'!$B$2:$G$127,5,FALSE)</f>
        <v>R</v>
      </c>
      <c r="E4" s="139">
        <f>M4+35.4</f>
        <v>43.166666666666664</v>
      </c>
      <c r="F4" s="139">
        <f t="shared" si="0"/>
        <v>43.166666666666664</v>
      </c>
      <c r="G4" s="140">
        <v>42</v>
      </c>
      <c r="H4" s="140">
        <v>49</v>
      </c>
      <c r="I4" s="140">
        <v>51</v>
      </c>
      <c r="J4" s="140" t="s">
        <v>234</v>
      </c>
      <c r="K4" s="140" t="s">
        <v>234</v>
      </c>
      <c r="L4" s="140" t="s">
        <v>234</v>
      </c>
      <c r="M4" s="139">
        <f>VLOOKUP($A4,'[1]2025 Sign Ups'!$B$2:$K$104,3,FALSE)</f>
        <v>7.7666666666666657</v>
      </c>
      <c r="N4" s="141">
        <f>_xlfn.IFS(COUNTIF($G4:G4, "&gt;6")&gt;6,AVERAGE(SMALL(($G4:G4),{1,2,3,4,5}))-$F$1,COUNTIF($G4:G4, "&gt;5")&gt;3,AVERAGE(SMALL(($G4:G4),{1,2,3,4}))-$F$1,COUNTIF($G4:G4, "&gt;3")&gt;3,AVERAGE(SMALL(($F4:G4),{1,2,3,4}))-$F$1,COUNTIF($G4:G4, "&gt;1")&gt;1,AVERAGE(SMALL(($E4:G4),{1,2,3,4}))-$F$1,COUNTIF($G4:G4, "&gt;0")=1,AVERAGE(SMALL(($E4:G4),{1,2,3}))-$F$1,COUNTIF($G4:G4, "=0")=0,AVERAGE(SMALL(($E4:G4),{1,2}))-$F$1)</f>
        <v>7.3777777777777729</v>
      </c>
      <c r="O4" s="141">
        <f>_xlfn.IFS(COUNTIF($G4:H4, "&gt;1")&gt;6,AVERAGE(SMALL(($G4:H4),{1,2,3,4,5}))-$F$1,COUNTIF($G4:H4, "&gt;1")&gt;5,AVERAGE(SMALL(($G4:H4),{1,2,3,4}))-$F$1,COUNTIF($G4:H4, "&gt;1")&gt;3,AVERAGE(SMALL(($F4:H4),{1,2,3,4}))-$F$1,COUNTIF($G4:H4, "&gt;1")&gt;1,AVERAGE(SMALL(($E4:H4),{1,2,3,4}))-$F$1,COUNTIF($G4:H4, "&gt;0")=1,AVERAGE(SMALL(($E4:H4),{1,2,3}))-$F$1,COUNTIF($G4:H4, "=0")=0,AVERAGE(SMALL(($E4:H4),{1,2}))-$F$1)</f>
        <v>8.93333333333333</v>
      </c>
      <c r="P4" s="141">
        <f>_xlfn.IFS(COUNTIF($G4:I4, "&gt;1")&gt;6,AVERAGE(SMALL(($G4:I4),{1,2,3,4,5}))-$F$1,COUNTIF($G4:I4, "&gt;1")&gt;5,AVERAGE(SMALL(($G4:I4),{1,2,3,4}))-$F$1,COUNTIF($G4:I4, "&gt;1")&gt;3,AVERAGE(SMALL(($F4:I4),{1,2,3,4}))-$F$1,COUNTIF($G4:I4, "&gt;1")&gt;1,AVERAGE(SMALL(($E4:I4),{1,2,3,4}))-$F$1,COUNTIF($G4:I4, "&gt;0")=1,AVERAGE(SMALL(($E4:I4),{1,2,3}))-$F$1,COUNTIF($G4:I4, "=0")=0,AVERAGE(SMALL(($E4:I4),{1,2}))-$F$1)</f>
        <v>8.93333333333333</v>
      </c>
      <c r="Q4" s="141">
        <f>_xlfn.IFS(COUNTIF($G4:J4, "&gt;1")&gt;6,AVERAGE(SMALL(($G4:J4),{1,2,3,4,5}))-$F$1,COUNTIF($G4:J4, "&gt;1")&gt;5,AVERAGE(SMALL(($G4:J4),{1,2,3,4}))-$F$1,COUNTIF($G4:J4, "&gt;1")&gt;3,AVERAGE(SMALL(($F4:J4),{1,2,3,4}))-$F$1,COUNTIF($G4:J4, "&gt;1")&gt;1,AVERAGE(SMALL(($E4:J4),{1,2,3,4}))-$F$1,COUNTIF($G4:J4, "&gt;0")=1,AVERAGE(SMALL(($E4:J4),{1,2,3}))-$F$1,COUNTIF($G4:J4, "=0")=0,AVERAGE(SMALL(($E4:J4),{1,2}))-$F$1)</f>
        <v>8.93333333333333</v>
      </c>
      <c r="R4" s="141">
        <f>_xlfn.IFS(COUNTIF($G4:K4, "&gt;1")&gt;6,AVERAGE(SMALL(($G4:K4),{1,2,3,4,5}))-$F$1,COUNTIF($G4:K4, "&gt;1")&gt;5,AVERAGE(SMALL(($G4:K4),{1,2,3,4}))-$F$1,COUNTIF($G4:K4, "&gt;1")&gt;3,AVERAGE(SMALL(($F4:K4),{1,2,3,4}))-$F$1,COUNTIF($G4:K4, "&gt;1")&gt;1,AVERAGE(SMALL(($E4:K4),{1,2,3,4}))-$F$1,COUNTIF($G4:K4, "&gt;0")=1,AVERAGE(SMALL(($E4:K4),{1,2,3}))-$F$1,COUNTIF($G4:K4, "=0")=0,AVERAGE(SMALL(($E4:K4),{1,2}))-$F$1)</f>
        <v>8.93333333333333</v>
      </c>
      <c r="S4" s="141">
        <f>_xlfn.IFS(COUNTIF($G4:L4, "&gt;1")&gt;6,AVERAGE(SMALL(($G4:L4),{1,2,3,4,5}))-$F$1,COUNTIF($G4:L4, "&gt;1")&gt;5,AVERAGE(SMALL(($G4:L4),{1,2,3,4}))-$F$1,COUNTIF($G4:L4, "&gt;1")&gt;3,AVERAGE(SMALL(($F4:L4),{1,2,3,4}))-$F$1,COUNTIF($G4:L4, "&gt;1")&gt;1,AVERAGE(SMALL(($E4:L4),{1,2,3,4}))-$F$1,COUNTIF($G4:L4, "&gt;0")=1,AVERAGE(SMALL(($E4:L4),{1,2,3}))-$F$1,COUNTIF($G4:L4, "=0")=0,AVERAGE(SMALL(($E4:L4),{1,2}))-$F$1)</f>
        <v>8.93333333333333</v>
      </c>
      <c r="T4" s="142">
        <f t="shared" si="1"/>
        <v>3</v>
      </c>
      <c r="U4" s="143">
        <v>2</v>
      </c>
      <c r="W4" s="11" t="s">
        <v>205</v>
      </c>
    </row>
    <row r="5" spans="1:61" ht="15.75" x14ac:dyDescent="0.25">
      <c r="A5" s="45" t="s">
        <v>35</v>
      </c>
      <c r="B5" s="138" t="str">
        <f>INDEX('[1]2025 Sign Ups'!$C$2:$C$103,MATCH(A5,'[1]2025 Sign Ups'!$B$2:$B$103,0))</f>
        <v>Y</v>
      </c>
      <c r="C5" s="138">
        <f>VLOOKUP($A5,'[1]2025 Sign Ups'!$B$2:$F$127,4,FALSE)</f>
        <v>3</v>
      </c>
      <c r="D5" s="138" t="str">
        <f>VLOOKUP($A5,'[1]2025 Sign Ups'!$B$2:$G$127,5,FALSE)</f>
        <v>R</v>
      </c>
      <c r="E5" s="139">
        <f>M5+35.4</f>
        <v>49</v>
      </c>
      <c r="F5" s="139">
        <f t="shared" si="0"/>
        <v>49</v>
      </c>
      <c r="G5" s="140" t="s">
        <v>234</v>
      </c>
      <c r="H5" s="140">
        <v>56</v>
      </c>
      <c r="I5" s="140">
        <v>46</v>
      </c>
      <c r="J5" s="140">
        <v>52</v>
      </c>
      <c r="K5" s="140">
        <v>45</v>
      </c>
      <c r="L5" s="140">
        <v>46</v>
      </c>
      <c r="M5" s="139">
        <f>VLOOKUP($A5,'[1]2025 Sign Ups'!$B$2:$K$104,3,FALSE)</f>
        <v>13.600000000000001</v>
      </c>
      <c r="N5" s="141">
        <f>_xlfn.IFS(COUNTIF($G5:G5, "&gt;1")&gt;6,AVERAGE(SMALL(($G5:G5),{1,2,3,4,5}))-$F$1,COUNTIF($G5:G5, "&gt;1")&gt;5,AVERAGE(SMALL(($G5:G5),{1,2,3,4}))-$F$1,COUNTIF($G5:G5, "&gt;1")&gt;3,AVERAGE(SMALL(($F5:G5),{1,2,3,4}))-$F$1,COUNTIF($G5:G5, "&gt;1")&gt;1,AVERAGE(SMALL(($E5:G5),{1,2,3,4}))-$F$1,COUNTIF($G5:G5, "&gt;0")=1,AVERAGE(SMALL(($E5:G5),{1,2,3}))-$F$1,COUNTIF($G5:G5, "=0")=0,AVERAGE(SMALL(($E5:G5),{1,2}))-$F$1)</f>
        <v>13.600000000000001</v>
      </c>
      <c r="O5" s="141">
        <f>_xlfn.IFS(COUNTIF($G5:H5, "&gt;1")&gt;6,AVERAGE(SMALL(($G5:H5),{1,2,3,4,5}))-$F$1,COUNTIF($G5:H5, "&gt;1")&gt;5,AVERAGE(SMALL(($G5:H5),{1,2,3,4}))-$F$1,COUNTIF($G5:H5, "&gt;1")&gt;3,AVERAGE(SMALL(($F5:H5),{1,2,3,4}))-$F$1,COUNTIF($G5:H5, "&gt;1")&gt;1,AVERAGE(SMALL(($E5:H5),{1,2,3,4}))-$F$1,COUNTIF($G5:H5, "&gt;0")=1,AVERAGE(SMALL(($E5:H5),{1,2,3}))-$F$1,COUNTIF($G5:H5, "=0")=0,AVERAGE(SMALL(($E5:H5),{1,2}))-$F$1)</f>
        <v>15.933333333333337</v>
      </c>
      <c r="P5" s="141">
        <f>_xlfn.IFS(COUNTIF($G5:I5, "&gt;1")&gt;6,AVERAGE(SMALL(($G5:I5),{1,2,3,4,5}))-$F$1,COUNTIF($G5:I5, "&gt;1")&gt;5,AVERAGE(SMALL(($G5:I5),{1,2,3,4}))-$F$1,COUNTIF($G5:I5, "&gt;1")&gt;3,AVERAGE(SMALL(($F5:I5),{1,2,3,4}))-$F$1,COUNTIF($G5:I5, "&gt;1")&gt;1,AVERAGE(SMALL(($E5:I5),{1,2,3,4}))-$F$1,COUNTIF($G5:I5, "&gt;0")=1,AVERAGE(SMALL(($E5:I5),{1,2,3}))-$F$1,COUNTIF($G5:I5, "=0")=0,AVERAGE(SMALL(($E5:I5),{1,2}))-$F$1)</f>
        <v>14.600000000000001</v>
      </c>
      <c r="Q5" s="141">
        <f>_xlfn.IFS(COUNTIF($G5:J5, "&gt;1")&gt;6,AVERAGE(SMALL(($G5:J5),{1,2,3,4,5}))-$F$1,COUNTIF($G5:J5, "&gt;1")&gt;5,AVERAGE(SMALL(($G5:J5),{1,2,3,4}))-$F$1,COUNTIF($G5:J5, "&gt;1")&gt;3,AVERAGE(SMALL(($F5:J5),{1,2,3,4}))-$F$1,COUNTIF($G5:J5, "&gt;1")&gt;1,AVERAGE(SMALL(($E5:J5),{1,2,3,4}))-$F$1,COUNTIF($G5:J5, "&gt;0")=1,AVERAGE(SMALL(($E5:J5),{1,2,3}))-$F$1,COUNTIF($G5:J5, "=0")=0,AVERAGE(SMALL(($E5:J5),{1,2}))-$F$1)</f>
        <v>13.600000000000001</v>
      </c>
      <c r="R5" s="144">
        <f>_xlfn.IFS(COUNTIF($G5:K5, "&gt;1")&gt;6,AVERAGE(SMALL(($G5:K5),{1,2,3,4,5}))-$F$1,COUNTIF($G5:K5, "&gt;1")&gt;5,AVERAGE(SMALL(($G5:K5),{1,2,3,4}))-$F$1,COUNTIF($G5:K5, "&gt;1")&gt;3,AVERAGE(SMALL(($F5:K5),{1,2,3,4}))-$F$1,COUNTIF($G5:K5, "&gt;1")&gt;1,AVERAGE(SMALL(($E5:K5),{1,2,3,4}))-$F$1,COUNTIF($G5:K5, "&gt;0")=1,AVERAGE(SMALL(($E5:K5),{1,2,3}))-$F$1,COUNTIF($G5:K5, "=0")=0,AVERAGE(SMALL(($E5:K5),{1,2}))-$F$1)-1</f>
        <v>11.600000000000001</v>
      </c>
      <c r="S5" s="141">
        <f>_xlfn.IFS(COUNTIF($G5:L5, "&gt;1")&gt;6,AVERAGE(SMALL(($G5:L5),{1,2,3,4,5}))-$F$1,COUNTIF($G5:L5, "&gt;1")&gt;5,AVERAGE(SMALL(($G5:L5),{1,2,3,4}))-$F$1,COUNTIF($G5:L5, "&gt;1")&gt;3,AVERAGE(SMALL(($F5:L5),{1,2,3,4}))-$F$1,COUNTIF($G5:L5, "&gt;1")&gt;1,AVERAGE(SMALL(($E5:L5),{1,2,3,4}))-$F$1,COUNTIF($G5:L5, "&gt;0")=1,AVERAGE(SMALL(($E5:L5),{1,2,3}))-$F$1,COUNTIF($G5:L5, "=0")=0,AVERAGE(SMALL(($E5:L5),{1,2}))-$F$1)</f>
        <v>11.100000000000001</v>
      </c>
      <c r="T5" s="142">
        <f t="shared" si="1"/>
        <v>5</v>
      </c>
      <c r="U5" s="143">
        <v>2</v>
      </c>
      <c r="W5" s="11" t="s">
        <v>206</v>
      </c>
    </row>
    <row r="6" spans="1:61" ht="17.25" customHeight="1" x14ac:dyDescent="0.25">
      <c r="A6" s="45" t="s">
        <v>38</v>
      </c>
      <c r="B6" s="138" t="str">
        <f>INDEX('[1]2025 Sign Ups'!$C$2:$C$103,MATCH(A6,'[1]2025 Sign Ups'!$B$2:$B$103,0))</f>
        <v>Y</v>
      </c>
      <c r="C6" s="138">
        <f>VLOOKUP($A6,'[1]2025 Sign Ups'!$B$2:$F$127,4,FALSE)</f>
        <v>5</v>
      </c>
      <c r="D6" s="138" t="str">
        <f>VLOOKUP($A6,'[1]2025 Sign Ups'!$B$2:$G$127,5,FALSE)</f>
        <v>R</v>
      </c>
      <c r="E6" s="139">
        <f>M6+35.4</f>
        <v>50.666666666666664</v>
      </c>
      <c r="F6" s="139">
        <f t="shared" si="0"/>
        <v>50.666666666666664</v>
      </c>
      <c r="G6" s="140" t="s">
        <v>234</v>
      </c>
      <c r="H6" s="140">
        <v>55</v>
      </c>
      <c r="I6" s="140" t="s">
        <v>234</v>
      </c>
      <c r="J6" s="140">
        <v>58</v>
      </c>
      <c r="K6" s="140">
        <v>59</v>
      </c>
      <c r="L6" s="140">
        <v>60</v>
      </c>
      <c r="M6" s="139">
        <f>VLOOKUP($A6,'[1]2025 Sign Ups'!$B$2:$K$104,3,FALSE)</f>
        <v>15.266666666666666</v>
      </c>
      <c r="N6" s="141">
        <f>_xlfn.IFS(COUNTIF($G6:G6, "&gt;1")&gt;6,AVERAGE(SMALL(($G6:G6),{1,2,3,4,5}))-$F$1,COUNTIF($G6:G6, "&gt;1")&gt;5,AVERAGE(SMALL(($G6:G6),{1,2,3,4}))-$F$1,COUNTIF($G6:G6, "&gt;1")&gt;3,AVERAGE(SMALL(($F6:G6),{1,2,3,4}))-$F$1,COUNTIF($G6:G6, "&gt;1")&gt;1,AVERAGE(SMALL(($E6:G6),{1,2,3,4}))-$F$1,COUNTIF($G6:G6, "&gt;0")=1,AVERAGE(SMALL(($E6:G6),{1,2,3}))-$F$1,COUNTIF($G6:G6, "=0")=0,AVERAGE(SMALL(($E6:G6),{1,2}))-$F$1)</f>
        <v>15.266666666666666</v>
      </c>
      <c r="O6" s="141">
        <f>_xlfn.IFS(COUNTIF($G6:H6, "&gt;1")&gt;6,AVERAGE(SMALL(($G6:H6),{1,2,3,4,5}))-$F$1,COUNTIF($G6:H6, "&gt;1")&gt;5,AVERAGE(SMALL(($G6:H6),{1,2,3,4}))-$F$1,COUNTIF($G6:H6, "&gt;1")&gt;3,AVERAGE(SMALL(($F6:H6),{1,2,3,4}))-$F$1,COUNTIF($G6:H6, "&gt;1")&gt;1,AVERAGE(SMALL(($E6:H6),{1,2,3,4}))-$F$1,COUNTIF($G6:H6, "&gt;0")=1,AVERAGE(SMALL(($E6:H6),{1,2,3}))-$F$1,COUNTIF($G6:H6, "=0")=0,AVERAGE(SMALL(($E6:H6),{1,2}))-$F$1)</f>
        <v>16.711111111111109</v>
      </c>
      <c r="P6" s="141">
        <f>_xlfn.IFS(COUNTIF($G6:I6, "&gt;1")&gt;6,AVERAGE(SMALL(($G6:I6),{1,2,3,4,5}))-$F$1,COUNTIF($G6:I6, "&gt;1")&gt;5,AVERAGE(SMALL(($G6:I6),{1,2,3,4}))-$F$1,COUNTIF($G6:I6, "&gt;1")&gt;3,AVERAGE(SMALL(($F6:I6),{1,2,3,4}))-$F$1,COUNTIF($G6:I6, "&gt;1")&gt;1,AVERAGE(SMALL(($E6:I6),{1,2,3,4}))-$F$1,COUNTIF($G6:I6, "&gt;0")=1,AVERAGE(SMALL(($E6:I6),{1,2,3}))-$F$1,COUNTIF($G6:I6, "=0")=0,AVERAGE(SMALL(($E6:I6),{1,2}))-$F$1)</f>
        <v>16.711111111111109</v>
      </c>
      <c r="Q6" s="141">
        <f>_xlfn.IFS(COUNTIF($G6:J6, "&gt;1")&gt;6,AVERAGE(SMALL(($G6:J6),{1,2,3,4,5}))-$F$1,COUNTIF($G6:J6, "&gt;1")&gt;5,AVERAGE(SMALL(($G6:J6),{1,2,3,4}))-$F$1,COUNTIF($G6:J6, "&gt;1")&gt;3,AVERAGE(SMALL(($F6:J6),{1,2,3,4}))-$F$1,COUNTIF($G6:J6, "&gt;1")&gt;1,AVERAGE(SMALL(($E6:J6),{1,2,3,4}))-$F$1,COUNTIF($G6:J6, "&gt;0")=1,AVERAGE(SMALL(($E6:J6),{1,2,3}))-$F$1,COUNTIF($G6:J6, "=0")=0,AVERAGE(SMALL(($E6:J6),{1,2}))-$F$1)</f>
        <v>18.18333333333333</v>
      </c>
      <c r="R6" s="141">
        <f>_xlfn.IFS(COUNTIF($G6:K6, "&gt;1")&gt;6,AVERAGE(SMALL(($G6:K6),{1,2,3,4,5}))-$F$1,COUNTIF($G6:K6, "&gt;1")&gt;5,AVERAGE(SMALL(($G6:K6),{1,2,3,4}))-$F$1,COUNTIF($G6:K6, "&gt;1")&gt;3,AVERAGE(SMALL(($F6:K6),{1,2,3,4}))-$F$1,COUNTIF($G6:K6, "&gt;1")&gt;1,AVERAGE(SMALL(($E6:K6),{1,2,3,4}))-$F$1,COUNTIF($G6:K6, "&gt;0")=1,AVERAGE(SMALL(($E6:K6),{1,2,3}))-$F$1,COUNTIF($G6:K6, "=0")=0,AVERAGE(SMALL(($E6:K6),{1,2}))-$F$1)</f>
        <v>18.18333333333333</v>
      </c>
      <c r="S6" s="141">
        <f>_xlfn.IFS(COUNTIF($G6:L6, "&gt;1")&gt;6,AVERAGE(SMALL(($G6:L6),{1,2,3,4,5}))-$F$1,COUNTIF($G6:L6, "&gt;1")&gt;5,AVERAGE(SMALL(($G6:L6),{1,2,3,4}))-$F$1,COUNTIF($G6:L6, "&gt;1")&gt;3,AVERAGE(SMALL(($F6:L6),{1,2,3,4}))-$F$1,COUNTIF($G6:L6, "&gt;1")&gt;1,AVERAGE(SMALL(($E6:L6),{1,2,3,4}))-$F$1,COUNTIF($G6:L6, "&gt;0")=1,AVERAGE(SMALL(($E6:L6),{1,2,3}))-$F$1,COUNTIF($G6:L6, "=0")=0,AVERAGE(SMALL(($E6:L6),{1,2}))-$F$1)</f>
        <v>20.266666666666666</v>
      </c>
      <c r="T6" s="142">
        <f t="shared" si="1"/>
        <v>4</v>
      </c>
      <c r="U6" s="143">
        <v>2</v>
      </c>
      <c r="W6" s="61" t="s">
        <v>207</v>
      </c>
      <c r="X6" s="61"/>
      <c r="Y6" s="145"/>
      <c r="AB6" s="145"/>
    </row>
    <row r="7" spans="1:61" s="148" customFormat="1" ht="18" x14ac:dyDescent="0.25">
      <c r="A7" s="45" t="s">
        <v>41</v>
      </c>
      <c r="B7" s="146" t="s">
        <v>208</v>
      </c>
      <c r="C7" s="138">
        <f>VLOOKUP($A7,'[1]2025 Sign Ups'!$B$2:$F$127,4,FALSE)</f>
        <v>8</v>
      </c>
      <c r="D7" s="138" t="str">
        <f>VLOOKUP($A7,'[1]2025 Sign Ups'!$B$2:$G$127,5,FALSE)</f>
        <v>R</v>
      </c>
      <c r="E7" s="139">
        <f>AVERAGE(G7:H7)</f>
        <v>39.5</v>
      </c>
      <c r="F7" s="139">
        <f t="shared" si="0"/>
        <v>39.5</v>
      </c>
      <c r="G7" s="139">
        <v>39</v>
      </c>
      <c r="H7" s="139">
        <v>40</v>
      </c>
      <c r="I7" s="139">
        <v>36</v>
      </c>
      <c r="J7" s="139">
        <v>42</v>
      </c>
      <c r="K7" s="140">
        <v>41</v>
      </c>
      <c r="L7" s="140">
        <v>39</v>
      </c>
      <c r="M7" s="139">
        <f>(G7-$F$1)*0.6</f>
        <v>2.1600000000000006</v>
      </c>
      <c r="N7" s="139">
        <f>(H7-$F$1)*0.6</f>
        <v>2.7600000000000007</v>
      </c>
      <c r="O7" s="141">
        <f>_xlfn.IFS(COUNTIF($G7:H7, "&gt;1")&gt;6,AVERAGE(SMALL(($G7:H7),{1,2,3,4,5}))-$F$1,COUNTIF($G7:H7, "&gt;1")&gt;5,AVERAGE(SMALL(($G7:H7),{1,2,3,4}))-$F$1,COUNTIF($G7:H7, "&gt;1")&gt;3,AVERAGE(SMALL(($F7:H7),{1,2,3,4}))-$F$1,COUNTIF($G7:H7, "&gt;1")&gt;1,AVERAGE(SMALL(($E7:H7),{1,2,3,4}))-$F$1,COUNTIF($G7:H7, "&gt;0")=1,AVERAGE(SMALL(($E7:H7),{1,2,3}))-$F$1,COUNTIF($G7:H7, "=0")=0,AVERAGE(SMALL(($E7:H7),{1,2}))-$F$1)</f>
        <v>4.1000000000000014</v>
      </c>
      <c r="P7" s="141">
        <f>_xlfn.IFS(COUNTIF($G7:I7, "&gt;1")&gt;6,AVERAGE(SMALL(($G7:I7),{1,2,3,4,5}))-$F$1,COUNTIF($G7:I7, "&gt;1")&gt;5,AVERAGE(SMALL(($G7:I7),{1,2,3,4}))-$F$1,COUNTIF($G7:I7, "&gt;1")&gt;3,AVERAGE(SMALL(($F7:I7),{1,2,3,4}))-$F$1,COUNTIF($G7:I7, "&gt;1")&gt;1,AVERAGE(SMALL(($E7:I7),{1,2,3,4}))-$F$1,COUNTIF($G7:I7, "&gt;0")=1,AVERAGE(SMALL(($E7:I7),{1,2,3}))-$F$1,COUNTIF($G7:I7, "=0")=0,AVERAGE(SMALL(($E7:I7),{1,2}))-$F$1)</f>
        <v>3.1000000000000014</v>
      </c>
      <c r="Q7" s="141">
        <f>_xlfn.IFS(COUNTIF($G7:J7, "&gt;1")&gt;6,AVERAGE(SMALL(($G7:J7),{1,2,3,4,5}))-$F$1,COUNTIF($G7:J7, "&gt;1")&gt;5,AVERAGE(SMALL(($G7:J7),{1,2,3,4}))-$F$1,COUNTIF($G7:J7, "&gt;1")&gt;3,AVERAGE(SMALL(($F7:J7),{1,2,3,4}))-$F$1,COUNTIF($G7:J7, "&gt;1")&gt;1,AVERAGE(SMALL(($E7:J7),{1,2,3,4}))-$F$1,COUNTIF($G7:J7, "&gt;0")=1,AVERAGE(SMALL(($E7:J7),{1,2,3}))-$F$1,COUNTIF($G7:J7, "=0")=0,AVERAGE(SMALL(($E7:J7),{1,2}))-$F$1)</f>
        <v>3.2250000000000014</v>
      </c>
      <c r="R7" s="141">
        <f>_xlfn.IFS(COUNTIF($G7:K7, "&gt;1")&gt;6,AVERAGE(SMALL(($G7:K7),{1,2,3,4,5}))-$F$1,COUNTIF($G7:K7, "&gt;1")&gt;5,AVERAGE(SMALL(($G7:K7),{1,2,3,4}))-$F$1,COUNTIF($G7:K7, "&gt;1")&gt;3,AVERAGE(SMALL(($F7:K7),{1,2,3,4}))-$F$1,COUNTIF($G7:K7, "&gt;1")&gt;1,AVERAGE(SMALL(($E7:K7),{1,2,3,4}))-$F$1,COUNTIF($G7:K7, "&gt;0")=1,AVERAGE(SMALL(($E7:K7),{1,2,3}))-$F$1,COUNTIF($G7:K7, "=0")=0,AVERAGE(SMALL(($E7:K7),{1,2}))-$F$1)</f>
        <v>3.2250000000000014</v>
      </c>
      <c r="S7" s="141">
        <f>_xlfn.IFS(COUNTIF($G7:L7, "&gt;1")&gt;6,AVERAGE(SMALL(($G7:L7),{1,2,3,4,5}))-$F$1,COUNTIF($G7:L7, "&gt;1")&gt;5,AVERAGE(SMALL(($G7:L7),{1,2,3,4}))-$F$1,COUNTIF($G7:L7, "&gt;1")&gt;3,AVERAGE(SMALL(($F7:L7),{1,2,3,4}))-$F$1,COUNTIF($G7:L7, "&gt;1")&gt;1,AVERAGE(SMALL(($E7:L7),{1,2,3,4}))-$F$1,COUNTIF($G7:L7, "&gt;0")=1,AVERAGE(SMALL(($E7:L7),{1,2,3}))-$F$1,COUNTIF($G7:L7, "=0")=0,AVERAGE(SMALL(($E7:L7),{1,2}))-$F$1)</f>
        <v>3.1000000000000014</v>
      </c>
      <c r="T7" s="142">
        <f t="shared" si="1"/>
        <v>6</v>
      </c>
      <c r="U7" s="143">
        <v>0</v>
      </c>
      <c r="V7" s="11"/>
      <c r="W7" s="61" t="s">
        <v>209</v>
      </c>
      <c r="X7" s="147">
        <v>0.6</v>
      </c>
      <c r="Y7" s="145"/>
      <c r="Z7" s="11"/>
      <c r="AA7" s="11"/>
      <c r="AB7" s="145"/>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row>
    <row r="8" spans="1:61" ht="18.75" customHeight="1" x14ac:dyDescent="0.25">
      <c r="A8" s="37" t="s">
        <v>44</v>
      </c>
      <c r="B8" s="138" t="str">
        <f>INDEX('[1]2025 Sign Ups'!$C$2:$C$103,MATCH(A8,'[1]2025 Sign Ups'!$B$2:$B$103,0))</f>
        <v>Y</v>
      </c>
      <c r="C8" s="138">
        <f>VLOOKUP($A8,'[1]2025 Sign Ups'!$B$2:$F$127,4,FALSE)</f>
        <v>10</v>
      </c>
      <c r="D8" s="138" t="str">
        <f>VLOOKUP($A8,'[1]2025 Sign Ups'!$B$2:$G$127,5,FALSE)</f>
        <v>R</v>
      </c>
      <c r="E8" s="139">
        <f>M8+35.4</f>
        <v>41.666666666666664</v>
      </c>
      <c r="F8" s="139">
        <f t="shared" si="0"/>
        <v>41.666666666666664</v>
      </c>
      <c r="G8" s="140">
        <v>43</v>
      </c>
      <c r="H8" s="140">
        <v>48</v>
      </c>
      <c r="I8" s="140">
        <v>43</v>
      </c>
      <c r="J8" s="140">
        <v>48</v>
      </c>
      <c r="K8" s="140">
        <v>44</v>
      </c>
      <c r="L8" s="140">
        <v>46</v>
      </c>
      <c r="M8" s="139">
        <f>VLOOKUP($A8,'[1]2025 Sign Ups'!$B$2:$K$104,3,FALSE)</f>
        <v>6.2666666666666657</v>
      </c>
      <c r="N8" s="141">
        <f>_xlfn.IFS(COUNTIF($G8:G8, "&gt;6")&gt;6,AVERAGE(SMALL(($G8:G8),{1,2,3,4,5}))-$F$1,COUNTIF($G8:G8, "&gt;5")&gt;3,AVERAGE(SMALL(($G8:G8),{1,2,3,4}))-$F$1,COUNTIF($G8:G8, "&gt;3")&gt;3,AVERAGE(SMALL(($F8:G8),{1,2,3,4}))-$F$1,COUNTIF($G8:G8, "&gt;1")&gt;1,AVERAGE(SMALL(($E8:G8),{1,2,3,4}))-$F$1,COUNTIF($G8:G8, "&gt;0")=1,AVERAGE(SMALL(($E8:G8),{1,2,3}))-$F$1,COUNTIF($G8:G8, "=0")=0,AVERAGE(SMALL(($E8:G8),{1,2}))-$F$1)</f>
        <v>6.7111111111111086</v>
      </c>
      <c r="O8" s="141">
        <f>_xlfn.IFS(COUNTIF($G8:H8, "&gt;1")&gt;6,AVERAGE(SMALL(($G8:H8),{1,2,3,4,5}))-$F$1,COUNTIF($G8:H8, "&gt;1")&gt;5,AVERAGE(SMALL(($G8:H8),{1,2,3,4}))-$F$1,COUNTIF($G8:H8, "&gt;1")&gt;3,AVERAGE(SMALL(($F8:H8),{1,2,3,4}))-$F$1,COUNTIF($G8:H8, "&gt;1")&gt;1,AVERAGE(SMALL(($E8:H8),{1,2,3,4}))-$F$1,COUNTIF($G8:H8, "&gt;0")=1,AVERAGE(SMALL(($E8:H8),{1,2,3}))-$F$1,COUNTIF($G8:H8, "=0")=0,AVERAGE(SMALL(($E8:H8),{1,2}))-$F$1)</f>
        <v>8.18333333333333</v>
      </c>
      <c r="P8" s="141">
        <f>_xlfn.IFS(COUNTIF($G8:I8, "&gt;1")&gt;6,AVERAGE(SMALL(($G8:I8),{1,2,3,4,5}))-$F$1,COUNTIF($G8:I8, "&gt;1")&gt;5,AVERAGE(SMALL(($G8:I8),{1,2,3,4}))-$F$1,COUNTIF($G8:I8, "&gt;1")&gt;3,AVERAGE(SMALL(($F8:I8),{1,2,3,4}))-$F$1,COUNTIF($G8:I8, "&gt;1")&gt;1,AVERAGE(SMALL(($E8:I8),{1,2,3,4}))-$F$1,COUNTIF($G8:I8, "&gt;0")=1,AVERAGE(SMALL(($E8:I8),{1,2,3}))-$F$1,COUNTIF($G8:I8, "=0")=0,AVERAGE(SMALL(($E8:I8),{1,2}))-$F$1)</f>
        <v>6.93333333333333</v>
      </c>
      <c r="Q8" s="141">
        <f>_xlfn.IFS(COUNTIF($G8:J8, "&gt;1")&gt;6,AVERAGE(SMALL(($G8:J8),{1,2,3,4,5}))-$F$1,COUNTIF($G8:J8, "&gt;1")&gt;5,AVERAGE(SMALL(($G8:J8),{1,2,3,4}))-$F$1,COUNTIF($G8:J8, "&gt;1")&gt;3,AVERAGE(SMALL(($F8:J8),{1,2,3,4}))-$F$1,COUNTIF($G8:J8, "&gt;1")&gt;1,AVERAGE(SMALL(($E8:J8),{1,2,3,4}))-$F$1,COUNTIF($G8:J8, "&gt;0")=1,AVERAGE(SMALL(($E8:J8),{1,2,3}))-$F$1,COUNTIF($G8:J8, "=0")=0,AVERAGE(SMALL(($E8:J8),{1,2}))-$F$1)</f>
        <v>8.5166666666666657</v>
      </c>
      <c r="R8" s="141">
        <f>_xlfn.IFS(COUNTIF($G8:K8, "&gt;1")&gt;6,AVERAGE(SMALL(($G8:K8),{1,2,3,4,5}))-$F$1,COUNTIF($G8:K8, "&gt;1")&gt;5,AVERAGE(SMALL(($G8:K8),{1,2,3,4}))-$F$1,COUNTIF($G8:K8, "&gt;1")&gt;3,AVERAGE(SMALL(($F8:K8),{1,2,3,4}))-$F$1,COUNTIF($G8:K8, "&gt;1")&gt;1,AVERAGE(SMALL(($E8:K8),{1,2,3,4}))-$F$1,COUNTIF($G8:K8, "&gt;0")=1,AVERAGE(SMALL(($E8:K8),{1,2,3}))-$F$1,COUNTIF($G8:K8, "=0")=0,AVERAGE(SMALL(($E8:K8),{1,2}))-$F$1)</f>
        <v>7.5166666666666657</v>
      </c>
      <c r="S8" s="141">
        <f>_xlfn.IFS(COUNTIF($G8:L8, "&gt;1")&gt;6,AVERAGE(SMALL(($G8:L8),{1,2,3,4,5}))-$F$1,COUNTIF($G8:L8, "&gt;1")&gt;5,AVERAGE(SMALL(($G8:L8),{1,2,3,4}))-$F$1,COUNTIF($G8:L8, "&gt;1")&gt;3,AVERAGE(SMALL(($F8:L8),{1,2,3,4}))-$F$1,COUNTIF($G8:L8, "&gt;1")&gt;1,AVERAGE(SMALL(($E8:L8),{1,2,3,4}))-$F$1,COUNTIF($G8:L8, "&gt;0")=1,AVERAGE(SMALL(($E8:L8),{1,2,3}))-$F$1,COUNTIF($G8:L8, "=0")=0,AVERAGE(SMALL(($E8:L8),{1,2}))-$F$1)</f>
        <v>8.6000000000000014</v>
      </c>
      <c r="T8" s="142">
        <f t="shared" si="1"/>
        <v>6</v>
      </c>
      <c r="U8" s="143">
        <v>2</v>
      </c>
      <c r="W8" s="61" t="s">
        <v>210</v>
      </c>
      <c r="X8" s="147">
        <v>0.7</v>
      </c>
      <c r="Y8" s="145"/>
    </row>
    <row r="9" spans="1:61" ht="18" x14ac:dyDescent="0.25">
      <c r="A9" s="37" t="s">
        <v>47</v>
      </c>
      <c r="B9" s="138" t="str">
        <f>INDEX('[1]2025 Sign Ups'!$C$2:$C$103,MATCH(A9,'[1]2025 Sign Ups'!$B$2:$B$103,0))</f>
        <v>Y</v>
      </c>
      <c r="C9" s="138">
        <f>VLOOKUP($A9,'[1]2025 Sign Ups'!$B$2:$F$127,4,FALSE)</f>
        <v>8</v>
      </c>
      <c r="D9" s="138" t="str">
        <f>VLOOKUP($A9,'[1]2025 Sign Ups'!$B$2:$G$127,5,FALSE)</f>
        <v>R</v>
      </c>
      <c r="E9" s="139">
        <f>M9+35.4</f>
        <v>44.4</v>
      </c>
      <c r="F9" s="139">
        <f t="shared" si="0"/>
        <v>44.4</v>
      </c>
      <c r="G9" s="139">
        <v>44</v>
      </c>
      <c r="H9" s="140" t="s">
        <v>234</v>
      </c>
      <c r="I9" s="139" t="s">
        <v>234</v>
      </c>
      <c r="J9" s="139" t="s">
        <v>234</v>
      </c>
      <c r="K9" s="139" t="s">
        <v>234</v>
      </c>
      <c r="L9" s="139" t="s">
        <v>234</v>
      </c>
      <c r="M9" s="139">
        <f>VLOOKUP($A9,'[1]2025 Sign Ups'!$B$2:$K$104,3,FALSE)</f>
        <v>9</v>
      </c>
      <c r="N9" s="141">
        <f>_xlfn.IFS(COUNTIF($G9:G9, "&gt;1")&gt;6,AVERAGE(SMALL(($G9:G9),{1,2,3,4,5}))-$F$1,COUNTIF($G9:G9, "&gt;1")&gt;5,AVERAGE(SMALL(($G9:G9),{1,2,3,4}))-$F$1,COUNTIF($G9:G9, "&gt;1")&gt;3,AVERAGE(SMALL(($F9:G9),{1,2,3,4}))-$F$1,COUNTIF($G9:G9, "&gt;1")&gt;1,AVERAGE(SMALL(($E9:G9),{1,2,3,4}))-$F$1,COUNTIF($G9:G9, "&gt;0")=1,AVERAGE(SMALL(($E9:G9),{1,2,3}))-$F$1,COUNTIF($G9:G9, "=0")=0,AVERAGE(SMALL(($E9:G9),{1,2}))-$F$1)</f>
        <v>8.8666666666666742</v>
      </c>
      <c r="O9" s="141">
        <f>_xlfn.IFS(COUNTIF($G9:H9, "&gt;1")&gt;6,AVERAGE(SMALL(($G9:H9),{1,2,3,4,5}))-$F$1,COUNTIF($G9:H9, "&gt;1")&gt;5,AVERAGE(SMALL(($G9:H9),{1,2,3,4}))-$F$1,COUNTIF($G9:H9, "&gt;1")&gt;3,AVERAGE(SMALL(($F9:H9),{1,2,3,4}))-$F$1,COUNTIF($G9:H9, "&gt;1")&gt;1,AVERAGE(SMALL(($E9:H9),{1,2,3,4}))-$F$1,COUNTIF($G9:H9, "&gt;0")=1,AVERAGE(SMALL(($E9:H9),{1,2,3}))-$F$1,COUNTIF($G9:H9, "=0")=0,AVERAGE(SMALL(($E9:H9),{1,2}))-$F$1)</f>
        <v>8.8666666666666742</v>
      </c>
      <c r="P9" s="141">
        <f>_xlfn.IFS(COUNTIF($G9:I9, "&gt;1")&gt;6,AVERAGE(SMALL(($G9:I9),{1,2,3,4,5}))-$F$1,COUNTIF($G9:I9, "&gt;1")&gt;5,AVERAGE(SMALL(($G9:I9),{1,2,3,4}))-$F$1,COUNTIF($G9:I9, "&gt;1")&gt;3,AVERAGE(SMALL(($F9:I9),{1,2,3,4}))-$F$1,COUNTIF($G9:I9, "&gt;1")&gt;1,AVERAGE(SMALL(($E9:I9),{1,2,3,4}))-$F$1,COUNTIF($G9:I9, "&gt;0")=1,AVERAGE(SMALL(($E9:I9),{1,2,3}))-$F$1,COUNTIF($G9:I9, "=0")=0,AVERAGE(SMALL(($E9:I9),{1,2}))-$F$1)</f>
        <v>8.8666666666666742</v>
      </c>
      <c r="Q9" s="141">
        <f>_xlfn.IFS(COUNTIF($G9:J9, "&gt;1")&gt;6,AVERAGE(SMALL(($G9:J9),{1,2,3,4,5}))-$F$1,COUNTIF($G9:J9, "&gt;1")&gt;5,AVERAGE(SMALL(($G9:J9),{1,2,3,4}))-$F$1,COUNTIF($G9:J9, "&gt;1")&gt;3,AVERAGE(SMALL(($F9:J9),{1,2,3,4}))-$F$1,COUNTIF($G9:J9, "&gt;1")&gt;1,AVERAGE(SMALL(($E9:J9),{1,2,3,4}))-$F$1,COUNTIF($G9:J9, "&gt;0")=1,AVERAGE(SMALL(($E9:J9),{1,2,3}))-$F$1,COUNTIF($G9:J9, "=0")=0,AVERAGE(SMALL(($E9:J9),{1,2}))-$F$1)</f>
        <v>8.8666666666666742</v>
      </c>
      <c r="R9" s="141">
        <f>_xlfn.IFS(COUNTIF($G9:K9, "&gt;1")&gt;6,AVERAGE(SMALL(($G9:K9),{1,2,3,4,5}))-$F$1,COUNTIF($G9:K9, "&gt;1")&gt;5,AVERAGE(SMALL(($G9:K9),{1,2,3,4}))-$F$1,COUNTIF($G9:K9, "&gt;1")&gt;3,AVERAGE(SMALL(($F9:K9),{1,2,3,4}))-$F$1,COUNTIF($G9:K9, "&gt;1")&gt;1,AVERAGE(SMALL(($E9:K9),{1,2,3,4}))-$F$1,COUNTIF($G9:K9, "&gt;0")=1,AVERAGE(SMALL(($E9:K9),{1,2,3}))-$F$1,COUNTIF($G9:K9, "=0")=0,AVERAGE(SMALL(($E9:K9),{1,2}))-$F$1)</f>
        <v>8.8666666666666742</v>
      </c>
      <c r="S9" s="141">
        <f>_xlfn.IFS(COUNTIF($G9:L9, "&gt;1")&gt;6,AVERAGE(SMALL(($G9:L9),{1,2,3,4,5}))-$F$1,COUNTIF($G9:L9, "&gt;1")&gt;5,AVERAGE(SMALL(($G9:L9),{1,2,3,4}))-$F$1,COUNTIF($G9:L9, "&gt;1")&gt;3,AVERAGE(SMALL(($F9:L9),{1,2,3,4}))-$F$1,COUNTIF($G9:L9, "&gt;1")&gt;1,AVERAGE(SMALL(($E9:L9),{1,2,3,4}))-$F$1,COUNTIF($G9:L9, "&gt;0")=1,AVERAGE(SMALL(($E9:L9),{1,2,3}))-$F$1,COUNTIF($G9:L9, "=0")=0,AVERAGE(SMALL(($E9:L9),{1,2}))-$F$1)</f>
        <v>8.8666666666666742</v>
      </c>
      <c r="T9" s="142">
        <f t="shared" si="1"/>
        <v>1</v>
      </c>
      <c r="U9" s="143">
        <v>2</v>
      </c>
      <c r="W9" s="61" t="s">
        <v>211</v>
      </c>
      <c r="X9" s="147">
        <v>0.8</v>
      </c>
      <c r="Y9" s="145"/>
    </row>
    <row r="10" spans="1:61" ht="15.75" x14ac:dyDescent="0.25">
      <c r="A10" s="37" t="s">
        <v>53</v>
      </c>
      <c r="B10" s="138" t="str">
        <f>INDEX('[1]2025 Sign Ups'!$C$2:$C$103,MATCH(A10,'[1]2025 Sign Ups'!$B$2:$B$103,0))</f>
        <v>Y</v>
      </c>
      <c r="C10" s="138">
        <f>VLOOKUP($A10,'[1]2025 Sign Ups'!$B$2:$F$127,4,FALSE)</f>
        <v>5</v>
      </c>
      <c r="D10" s="138" t="str">
        <f>VLOOKUP($A10,'[1]2025 Sign Ups'!$B$2:$G$127,5,FALSE)</f>
        <v>R</v>
      </c>
      <c r="E10" s="139">
        <f>M10+35.4</f>
        <v>44.519999999999996</v>
      </c>
      <c r="F10" s="139">
        <f t="shared" si="0"/>
        <v>44.519999999999996</v>
      </c>
      <c r="G10" s="139" t="s">
        <v>234</v>
      </c>
      <c r="H10" s="140">
        <v>51</v>
      </c>
      <c r="I10" s="139">
        <v>44</v>
      </c>
      <c r="J10" s="139">
        <v>42</v>
      </c>
      <c r="K10" s="139">
        <v>47</v>
      </c>
      <c r="L10" s="139" t="s">
        <v>234</v>
      </c>
      <c r="M10" s="139">
        <f>VLOOKUP($A10,'[1]2025 Sign Ups'!$B$2:$K$104,3,FALSE)</f>
        <v>9.1199999999999974</v>
      </c>
      <c r="N10" s="141">
        <f>_xlfn.IFS(COUNTIF($G10:G10, "&gt;1")&gt;6,AVERAGE(SMALL(($G10:G10),{1,2,3,4,5}))-$F$1,COUNTIF($G10:G10, "&gt;1")&gt;5,AVERAGE(SMALL(($G10:G10),{1,2,3,4}))-$F$1,COUNTIF($G10:G10, "&gt;1")&gt;3,AVERAGE(SMALL(($F10:G10),{1,2,3,4}))-$F$1,COUNTIF($G10:G10, "&gt;1")&gt;1,AVERAGE(SMALL(($E10:G10),{1,2,3,4}))-$F$1,COUNTIF($G10:G10, "&gt;0")=1,AVERAGE(SMALL(($E10:G10),{1,2,3}))-$F$1,COUNTIF($G10:G10, "=0")=0,AVERAGE(SMALL(($E10:G10),{1,2}))-$F$1)</f>
        <v>9.1199999999999974</v>
      </c>
      <c r="O10" s="141">
        <f>_xlfn.IFS(COUNTIF($G10:H10, "&gt;1")&gt;6,AVERAGE(SMALL(($G10:H10),{1,2,3,4,5}))-$F$1,COUNTIF($G10:H10, "&gt;1")&gt;5,AVERAGE(SMALL(($G10:H10),{1,2,3,4}))-$F$1,COUNTIF($G10:H10, "&gt;1")&gt;3,AVERAGE(SMALL(($F10:H10),{1,2,3,4}))-$F$1,COUNTIF($G10:H10, "&gt;1")&gt;1,AVERAGE(SMALL(($E10:H10),{1,2,3,4}))-$F$1,COUNTIF($G10:H10, "&gt;0")=1,AVERAGE(SMALL(($E10:H10),{1,2,3}))-$F$1,COUNTIF($G10:H10, "=0")=0,AVERAGE(SMALL(($E10:H10),{1,2}))-$F$1)</f>
        <v>11.280000000000001</v>
      </c>
      <c r="P10" s="141">
        <f>_xlfn.IFS(COUNTIF($G10:I10, "&gt;1")&gt;6,AVERAGE(SMALL(($G10:I10),{1,2,3,4,5}))-$F$1,COUNTIF($G10:I10, "&gt;1")&gt;5,AVERAGE(SMALL(($G10:I10),{1,2,3,4}))-$F$1,COUNTIF($G10:I10, "&gt;1")&gt;3,AVERAGE(SMALL(($F10:I10),{1,2,3,4}))-$F$1,COUNTIF($G10:I10, "&gt;1")&gt;1,AVERAGE(SMALL(($E10:I10),{1,2,3,4}))-$F$1,COUNTIF($G10:I10, "&gt;0")=1,AVERAGE(SMALL(($E10:I10),{1,2,3}))-$F$1,COUNTIF($G10:I10, "=0")=0,AVERAGE(SMALL(($E10:I10),{1,2}))-$F$1)</f>
        <v>10.61</v>
      </c>
      <c r="Q10" s="141">
        <f>_xlfn.IFS(COUNTIF($G10:J10, "&gt;1")&gt;6,AVERAGE(SMALL(($G10:J10),{1,2,3,4,5}))-$F$1,COUNTIF($G10:J10, "&gt;1")&gt;5,AVERAGE(SMALL(($G10:J10),{1,2,3,4}))-$F$1,COUNTIF($G10:J10, "&gt;1")&gt;3,AVERAGE(SMALL(($F10:J10),{1,2,3,4}))-$F$1,COUNTIF($G10:J10, "&gt;1")&gt;1,AVERAGE(SMALL(($E10:J10),{1,2,3,4}))-$F$1,COUNTIF($G10:J10, "&gt;0")=1,AVERAGE(SMALL(($E10:J10),{1,2,3}))-$F$1,COUNTIF($G10:J10, "=0")=0,AVERAGE(SMALL(($E10:J10),{1,2}))-$F$1)</f>
        <v>8.3599999999999923</v>
      </c>
      <c r="R10" s="141">
        <f>_xlfn.IFS(COUNTIF($G10:K10, "&gt;1")&gt;6,AVERAGE(SMALL(($G10:K10),{1,2,3,4,5}))-$F$1,COUNTIF($G10:K10, "&gt;1")&gt;5,AVERAGE(SMALL(($G10:K10),{1,2,3,4}))-$F$1,COUNTIF($G10:K10, "&gt;1")&gt;3,AVERAGE(SMALL(($F10:K10),{1,2,3,4}))-$F$1,COUNTIF($G10:K10, "&gt;1")&gt;1,AVERAGE(SMALL(($E10:K10),{1,2,3,4}))-$F$1,COUNTIF($G10:K10, "&gt;0")=1,AVERAGE(SMALL(($E10:K10),{1,2,3}))-$F$1,COUNTIF($G10:K10, "=0")=0,AVERAGE(SMALL(($E10:K10),{1,2}))-$F$1)</f>
        <v>8.9799999999999969</v>
      </c>
      <c r="S10" s="141">
        <f>_xlfn.IFS(COUNTIF($G10:L10, "&gt;1")&gt;6,AVERAGE(SMALL(($G10:L10),{1,2,3,4,5}))-$F$1,COUNTIF($G10:L10, "&gt;1")&gt;5,AVERAGE(SMALL(($G10:L10),{1,2,3,4}))-$F$1,COUNTIF($G10:L10, "&gt;1")&gt;3,AVERAGE(SMALL(($F10:L10),{1,2,3,4}))-$F$1,COUNTIF($G10:L10, "&gt;1")&gt;1,AVERAGE(SMALL(($E10:L10),{1,2,3,4}))-$F$1,COUNTIF($G10:L10, "&gt;0")=1,AVERAGE(SMALL(($E10:L10),{1,2,3}))-$F$1,COUNTIF($G10:L10, "=0")=0,AVERAGE(SMALL(($E10:L10),{1,2}))-$F$1)</f>
        <v>8.9799999999999969</v>
      </c>
      <c r="T10" s="142">
        <f t="shared" si="1"/>
        <v>4</v>
      </c>
      <c r="U10" s="143">
        <v>2</v>
      </c>
      <c r="V10" s="11">
        <f>COUNTIF($G10:J10,"&gt;1")</f>
        <v>3</v>
      </c>
      <c r="W10" s="61" t="s">
        <v>212</v>
      </c>
      <c r="X10" s="147">
        <v>0.9</v>
      </c>
    </row>
    <row r="11" spans="1:61" ht="15.75" x14ac:dyDescent="0.25">
      <c r="A11" s="45" t="s">
        <v>56</v>
      </c>
      <c r="B11" s="146" t="s">
        <v>208</v>
      </c>
      <c r="C11" s="138">
        <f>VLOOKUP($A11,'[1]2025 Sign Ups'!$B$2:$F$127,4,FALSE)</f>
        <v>2</v>
      </c>
      <c r="D11" s="138" t="str">
        <f>VLOOKUP($A11,'[1]2025 Sign Ups'!$B$2:$G$127,5,FALSE)</f>
        <v>R</v>
      </c>
      <c r="E11" s="139">
        <f>AVERAGE(G11:H11)</f>
        <v>54</v>
      </c>
      <c r="F11" s="139">
        <f t="shared" si="0"/>
        <v>54</v>
      </c>
      <c r="G11" s="140">
        <v>53</v>
      </c>
      <c r="H11" s="140">
        <v>55</v>
      </c>
      <c r="I11" s="140">
        <v>57</v>
      </c>
      <c r="J11" s="140">
        <v>55</v>
      </c>
      <c r="K11" s="140">
        <v>45</v>
      </c>
      <c r="L11" s="140">
        <v>54</v>
      </c>
      <c r="M11" s="139">
        <f>(G11-$F$1)*0.8</f>
        <v>14.080000000000002</v>
      </c>
      <c r="N11" s="139">
        <f>(H11-$F$1)*0.8</f>
        <v>15.680000000000001</v>
      </c>
      <c r="O11" s="141">
        <f>_xlfn.IFS(COUNTIF($G11:H11, "&gt;1")&gt;6,AVERAGE(SMALL(($G11:H11),{1,2,3,4,5}))-$F$1,COUNTIF($G11:H11, "&gt;1")&gt;5,AVERAGE(SMALL(($G11:H11),{1,2,3,4}))-$F$1,COUNTIF($G11:H11, "&gt;1")&gt;3,AVERAGE(SMALL(($F11:H11),{1,2,3,4}))-$F$1,COUNTIF($G11:H11, "&gt;1")&gt;1,AVERAGE(SMALL(($E11:H11),{1,2,3,4}))-$F$1,COUNTIF($G11:H11, "&gt;0")=1,AVERAGE(SMALL(($E11:H11),{1,2,3}))-$F$1,COUNTIF($G11:H11, "=0")=0,AVERAGE(SMALL(($E11:H11),{1,2}))-$F$1)</f>
        <v>18.600000000000001</v>
      </c>
      <c r="P11" s="141">
        <f>_xlfn.IFS(COUNTIF($G11:I11, "&gt;1")&gt;6,AVERAGE(SMALL(($G11:I11),{1,2,3,4,5}))-$F$1,COUNTIF($G11:I11, "&gt;1")&gt;5,AVERAGE(SMALL(($G11:I11),{1,2,3,4}))-$F$1,COUNTIF($G11:I11, "&gt;1")&gt;3,AVERAGE(SMALL(($F11:I11),{1,2,3,4}))-$F$1,COUNTIF($G11:I11, "&gt;1")&gt;1,AVERAGE(SMALL(($E11:I11),{1,2,3,4}))-$F$1,COUNTIF($G11:I11, "&gt;0")=1,AVERAGE(SMALL(($E11:I11),{1,2,3}))-$F$1,COUNTIF($G11:I11, "=0")=0,AVERAGE(SMALL(($E11:I11),{1,2}))-$F$1)</f>
        <v>18.600000000000001</v>
      </c>
      <c r="Q11" s="141">
        <f>_xlfn.IFS(COUNTIF($G11:J11, "&gt;1")&gt;6,AVERAGE(SMALL(($G11:J11),{1,2,3,4,5}))-$F$1,COUNTIF($G11:J11, "&gt;1")&gt;5,AVERAGE(SMALL(($G11:J11),{1,2,3,4}))-$F$1,COUNTIF($G11:J11, "&gt;1")&gt;3,AVERAGE(SMALL(($F11:J11),{1,2,3,4}))-$F$1,COUNTIF($G11:J11, "&gt;1")&gt;1,AVERAGE(SMALL(($E11:J11),{1,2,3,4}))-$F$1,COUNTIF($G11:J11, "&gt;0")=1,AVERAGE(SMALL(($E11:J11),{1,2,3}))-$F$1,COUNTIF($G11:J11, "=0")=0,AVERAGE(SMALL(($E11:J11),{1,2}))-$F$1)</f>
        <v>18.850000000000001</v>
      </c>
      <c r="R11" s="141">
        <f>_xlfn.IFS(COUNTIF($G11:K11, "&gt;1")&gt;6,AVERAGE(SMALL(($G11:K11),{1,2,3,4,5}))-$F$1,COUNTIF($G11:K11, "&gt;1")&gt;5,AVERAGE(SMALL(($G11:K11),{1,2,3,4}))-$F$1,COUNTIF($G11:K11, "&gt;1")&gt;3,AVERAGE(SMALL(($F11:K11),{1,2,3,4}))-$F$1,COUNTIF($G11:K11, "&gt;1")&gt;1,AVERAGE(SMALL(($E11:K11),{1,2,3,4}))-$F$1,COUNTIF($G11:K11, "&gt;0")=1,AVERAGE(SMALL(($E11:K11),{1,2,3}))-$F$1,COUNTIF($G11:K11, "=0")=0,AVERAGE(SMALL(($E11:K11),{1,2}))-$F$1)</f>
        <v>16.350000000000001</v>
      </c>
      <c r="S11" s="141">
        <f>_xlfn.IFS(COUNTIF($G11:L11, "&gt;1")&gt;6,AVERAGE(SMALL(($G11:L11),{1,2,3,4,5}))-$F$1,COUNTIF($G11:L11, "&gt;1")&gt;5,AVERAGE(SMALL(($G11:L11),{1,2,3,4}))-$F$1,COUNTIF($G11:L11, "&gt;1")&gt;3,AVERAGE(SMALL(($F11:L11),{1,2,3,4}))-$F$1,COUNTIF($G11:L11, "&gt;1")&gt;1,AVERAGE(SMALL(($E11:L11),{1,2,3,4}))-$F$1,COUNTIF($G11:L11, "&gt;0")=1,AVERAGE(SMALL(($E11:L11),{1,2,3}))-$F$1,COUNTIF($G11:L11, "=0")=0,AVERAGE(SMALL(($E11:L11),{1,2}))-$F$1)</f>
        <v>16.350000000000001</v>
      </c>
      <c r="T11" s="142">
        <f t="shared" si="1"/>
        <v>6</v>
      </c>
      <c r="U11" s="143">
        <v>0</v>
      </c>
      <c r="W11" s="149" t="s">
        <v>155</v>
      </c>
      <c r="AD11" s="13"/>
      <c r="AE11" s="13"/>
    </row>
    <row r="12" spans="1:61" ht="15.75" x14ac:dyDescent="0.25">
      <c r="A12" s="37" t="s">
        <v>59</v>
      </c>
      <c r="B12" s="138" t="str">
        <f>INDEX('[1]2025 Sign Ups'!$C$2:$C$103,MATCH(A12,'[1]2025 Sign Ups'!$B$2:$B$103,0))</f>
        <v>Y</v>
      </c>
      <c r="C12" s="138">
        <f>VLOOKUP($A12,'[1]2025 Sign Ups'!$B$2:$F$127,4,FALSE)</f>
        <v>6</v>
      </c>
      <c r="D12" s="138" t="str">
        <f>VLOOKUP($A12,'[1]2025 Sign Ups'!$B$2:$G$127,5,FALSE)</f>
        <v>R</v>
      </c>
      <c r="E12" s="139">
        <f>M12+35.4</f>
        <v>41.833333333333336</v>
      </c>
      <c r="F12" s="139">
        <f t="shared" si="0"/>
        <v>41.833333333333336</v>
      </c>
      <c r="G12" s="140">
        <v>42</v>
      </c>
      <c r="H12" s="140">
        <v>45</v>
      </c>
      <c r="I12" s="140">
        <v>42</v>
      </c>
      <c r="J12" s="140">
        <v>44</v>
      </c>
      <c r="K12" s="140">
        <v>44</v>
      </c>
      <c r="L12" s="140">
        <v>40</v>
      </c>
      <c r="M12" s="139">
        <f>VLOOKUP($A12,'[1]2025 Sign Ups'!$B$2:$K$104,3,FALSE)</f>
        <v>6.4333333333333371</v>
      </c>
      <c r="N12" s="141">
        <f>_xlfn.IFS(COUNTIF($G12:G12, "&gt;6")&gt;6,AVERAGE(SMALL(($G12:G12),{1,2,3,4,5}))-$F$1,COUNTIF($G12:G12, "&gt;5")&gt;3,AVERAGE(SMALL(($G12:G12),{1,2,3,4}))-$F$1,COUNTIF($G12:G12, "&gt;3")&gt;3,AVERAGE(SMALL(($F12:G12),{1,2,3,4}))-$F$1,COUNTIF($G12:G12, "&gt;1")&gt;1,AVERAGE(SMALL(($E12:G12),{1,2,3,4}))-$F$1,COUNTIF($G12:G12, "&gt;0")=1,AVERAGE(SMALL(($E12:G12),{1,2,3}))-$F$1,COUNTIF($G12:G12, "=0")=0,AVERAGE(SMALL(($E12:G12),{1,2}))-$F$1)</f>
        <v>6.4888888888888943</v>
      </c>
      <c r="O12" s="141">
        <f>_xlfn.IFS(COUNTIF($G12:H12, "&gt;1")&gt;6,AVERAGE(SMALL(($G12:H12),{1,2,3,4,5}))-$F$1,COUNTIF($G12:H12, "&gt;1")&gt;5,AVERAGE(SMALL(($G12:H12),{1,2,3,4}))-$F$1,COUNTIF($G12:H12, "&gt;1")&gt;3,AVERAGE(SMALL(($F12:H12),{1,2,3,4}))-$F$1,COUNTIF($G12:H12, "&gt;1")&gt;1,AVERAGE(SMALL(($E12:H12),{1,2,3,4}))-$F$1,COUNTIF($G12:H12, "&gt;0")=1,AVERAGE(SMALL(($E12:H12),{1,2,3}))-$F$1,COUNTIF($G12:H12, "=0")=0,AVERAGE(SMALL(($E12:H12),{1,2}))-$F$1)</f>
        <v>7.2666666666666728</v>
      </c>
      <c r="P12" s="141">
        <f>_xlfn.IFS(COUNTIF($G12:I12, "&gt;1")&gt;6,AVERAGE(SMALL(($G12:I12),{1,2,3,4,5}))-$F$1,COUNTIF($G12:I12, "&gt;1")&gt;5,AVERAGE(SMALL(($G12:I12),{1,2,3,4}))-$F$1,COUNTIF($G12:I12, "&gt;1")&gt;3,AVERAGE(SMALL(($F12:I12),{1,2,3,4}))-$F$1,COUNTIF($G12:I12, "&gt;1")&gt;1,AVERAGE(SMALL(($E12:I12),{1,2,3,4}))-$F$1,COUNTIF($G12:I12, "&gt;0")=1,AVERAGE(SMALL(($E12:I12),{1,2,3}))-$F$1,COUNTIF($G12:I12, "=0")=0,AVERAGE(SMALL(($E12:I12),{1,2}))-$F$1)</f>
        <v>6.5166666666666728</v>
      </c>
      <c r="Q12" s="141">
        <f>_xlfn.IFS(COUNTIF($G12:J12, "&gt;1")&gt;6,AVERAGE(SMALL(($G12:J12),{1,2,3,4,5}))-$F$1,COUNTIF($G12:J12, "&gt;1")&gt;5,AVERAGE(SMALL(($G12:J12),{1,2,3,4}))-$F$1,COUNTIF($G12:J12, "&gt;1")&gt;3,AVERAGE(SMALL(($F12:J12),{1,2,3,4}))-$F$1,COUNTIF($G12:J12, "&gt;1")&gt;1,AVERAGE(SMALL(($E12:J12),{1,2,3,4}))-$F$1,COUNTIF($G12:J12, "&gt;0")=1,AVERAGE(SMALL(($E12:J12),{1,2,3}))-$F$1,COUNTIF($G12:J12, "=0")=0,AVERAGE(SMALL(($E12:J12),{1,2}))-$F$1)</f>
        <v>7.0583333333333371</v>
      </c>
      <c r="R12" s="141">
        <f>_xlfn.IFS(COUNTIF($G12:K12, "&gt;1")&gt;6,AVERAGE(SMALL(($G12:K12),{1,2,3,4,5}))-$F$1,COUNTIF($G12:K12, "&gt;1")&gt;5,AVERAGE(SMALL(($G12:K12),{1,2,3,4}))-$F$1,COUNTIF($G12:K12, "&gt;1")&gt;3,AVERAGE(SMALL(($F12:K12),{1,2,3,4}))-$F$1,COUNTIF($G12:K12, "&gt;1")&gt;1,AVERAGE(SMALL(($E12:K12),{1,2,3,4}))-$F$1,COUNTIF($G12:K12, "&gt;0")=1,AVERAGE(SMALL(($E12:K12),{1,2,3}))-$F$1,COUNTIF($G12:K12, "=0")=0,AVERAGE(SMALL(($E12:K12),{1,2}))-$F$1)</f>
        <v>7.0583333333333371</v>
      </c>
      <c r="S12" s="141">
        <f>_xlfn.IFS(COUNTIF($G12:L12, "&gt;1")&gt;6,AVERAGE(SMALL(($G12:L12),{1,2,3,4,5}))-$F$1,COUNTIF($G12:L12, "&gt;1")&gt;5,AVERAGE(SMALL(($G12:L12),{1,2,3,4}))-$F$1,COUNTIF($G12:L12, "&gt;1")&gt;3,AVERAGE(SMALL(($F12:L12),{1,2,3,4}))-$F$1,COUNTIF($G12:L12, "&gt;1")&gt;1,AVERAGE(SMALL(($E12:L12),{1,2,3,4}))-$F$1,COUNTIF($G12:L12, "&gt;0")=1,AVERAGE(SMALL(($E12:L12),{1,2,3}))-$F$1,COUNTIF($G12:L12, "=0")=0,AVERAGE(SMALL(($E12:L12),{1,2}))-$F$1)</f>
        <v>6.6000000000000014</v>
      </c>
      <c r="T12" s="142">
        <f t="shared" si="1"/>
        <v>6</v>
      </c>
      <c r="U12" s="143">
        <v>2</v>
      </c>
      <c r="W12" s="13" t="s">
        <v>213</v>
      </c>
      <c r="X12" s="13"/>
      <c r="Y12" s="13"/>
      <c r="Z12" s="13"/>
      <c r="AA12" s="13"/>
      <c r="AB12" s="13"/>
      <c r="AC12" s="13"/>
      <c r="AD12" s="13"/>
    </row>
    <row r="13" spans="1:61" ht="15.75" x14ac:dyDescent="0.25">
      <c r="A13" s="37" t="s">
        <v>60</v>
      </c>
      <c r="B13" s="138" t="str">
        <f>INDEX('[1]2025 Sign Ups'!$C$2:$C$103,MATCH(A13,'[1]2025 Sign Ups'!$B$2:$B$103,0))</f>
        <v>Y</v>
      </c>
      <c r="C13" s="138">
        <f>VLOOKUP($A13,'[1]2025 Sign Ups'!$B$2:$F$127,4,FALSE)</f>
        <v>4</v>
      </c>
      <c r="D13" s="138" t="str">
        <f>VLOOKUP($A13,'[1]2025 Sign Ups'!$B$2:$G$127,5,FALSE)</f>
        <v>R</v>
      </c>
      <c r="E13" s="139">
        <f>M13+35.4</f>
        <v>40.833333333333336</v>
      </c>
      <c r="F13" s="139">
        <f t="shared" si="0"/>
        <v>40.833333333333336</v>
      </c>
      <c r="G13" s="140" t="s">
        <v>234</v>
      </c>
      <c r="H13" s="140" t="s">
        <v>234</v>
      </c>
      <c r="I13" s="140">
        <v>38</v>
      </c>
      <c r="J13" s="140">
        <v>40</v>
      </c>
      <c r="K13" s="140" t="s">
        <v>234</v>
      </c>
      <c r="L13" s="140">
        <v>45</v>
      </c>
      <c r="M13" s="139">
        <f>VLOOKUP($A13,'[1]2025 Sign Ups'!$B$2:$K$104,3,FALSE)</f>
        <v>5.4333333333333371</v>
      </c>
      <c r="N13" s="141">
        <f>_xlfn.IFS(COUNTIF($G13:G13, "&gt;1")&gt;6,AVERAGE(SMALL(($G13:G13),{1,2,3,4,5}))-$F$1,COUNTIF($G13:G13, "&gt;1")&gt;5,AVERAGE(SMALL(($G13:G13),{1,2,3,4}))-$F$1,COUNTIF($G13:G13, "&gt;1")&gt;3,AVERAGE(SMALL(($F13:G13),{1,2,3,4}))-$F$1,COUNTIF($G13:G13, "&gt;1")&gt;1,AVERAGE(SMALL(($E13:G13),{1,2,3,4}))-$F$1,COUNTIF($G13:G13, "&gt;0")=1,AVERAGE(SMALL(($E13:G13),{1,2,3}))-$F$1,COUNTIF($G13:G13, "=0")=0,AVERAGE(SMALL(($E13:G13),{1,2}))-$F$1)</f>
        <v>5.4333333333333371</v>
      </c>
      <c r="O13" s="141">
        <f>_xlfn.IFS(COUNTIF($G13:H13, "&gt;1")&gt;6,AVERAGE(SMALL(($G13:H13),{1,2,3,4,5}))-$F$1,COUNTIF($G13:H13, "&gt;1")&gt;5,AVERAGE(SMALL(($G13:H13),{1,2,3,4}))-$F$1,COUNTIF($G13:H13, "&gt;1")&gt;3,AVERAGE(SMALL(($F13:H13),{1,2,3,4}))-$F$1,COUNTIF($G13:H13, "&gt;1")&gt;1,AVERAGE(SMALL(($E13:H13),{1,2,3,4}))-$F$1,COUNTIF($G13:H13, "&gt;0")=1,AVERAGE(SMALL(($E13:H13),{1,2,3}))-$F$1,COUNTIF($G13:H13, "=0")=0,AVERAGE(SMALL(($E13:H13),{1,2}))-$F$1)</f>
        <v>5.4333333333333371</v>
      </c>
      <c r="P13" s="141">
        <f>_xlfn.IFS(COUNTIF($G13:I13, "&gt;1")&gt;6,AVERAGE(SMALL(($G13:I13),{1,2,3,4,5}))-$F$1,COUNTIF($G13:I13, "&gt;1")&gt;5,AVERAGE(SMALL(($G13:I13),{1,2,3,4}))-$F$1,COUNTIF($G13:I13, "&gt;1")&gt;3,AVERAGE(SMALL(($F13:I13),{1,2,3,4}))-$F$1,COUNTIF($G13:I13, "&gt;1")&gt;1,AVERAGE(SMALL(($E13:I13),{1,2,3,4}))-$F$1,COUNTIF($G13:I13, "&gt;0")=1,AVERAGE(SMALL(($E13:I13),{1,2,3}))-$F$1,COUNTIF($G13:I13, "=0")=0,AVERAGE(SMALL(($E13:I13),{1,2}))-$F$1)</f>
        <v>4.4888888888888943</v>
      </c>
      <c r="Q13" s="141">
        <f>_xlfn.IFS(COUNTIF($G13:J13, "&gt;1")&gt;6,AVERAGE(SMALL(($G13:J13),{1,2,3,4,5}))-$F$1,COUNTIF($G13:J13, "&gt;1")&gt;5,AVERAGE(SMALL(($G13:J13),{1,2,3,4}))-$F$1,COUNTIF($G13:J13, "&gt;1")&gt;3,AVERAGE(SMALL(($F13:J13),{1,2,3,4}))-$F$1,COUNTIF($G13:J13, "&gt;1")&gt;1,AVERAGE(SMALL(($E13:J13),{1,2,3,4}))-$F$1,COUNTIF($G13:J13, "&gt;0")=1,AVERAGE(SMALL(($E13:J13),{1,2,3}))-$F$1,COUNTIF($G13:J13, "=0")=0,AVERAGE(SMALL(($E13:J13),{1,2}))-$F$1)</f>
        <v>4.5166666666666728</v>
      </c>
      <c r="R13" s="141">
        <f>_xlfn.IFS(COUNTIF($G13:K13, "&gt;1")&gt;6,AVERAGE(SMALL(($G13:K13),{1,2,3,4,5}))-$F$1,COUNTIF($G13:K13, "&gt;1")&gt;5,AVERAGE(SMALL(($G13:K13),{1,2,3,4}))-$F$1,COUNTIF($G13:K13, "&gt;1")&gt;3,AVERAGE(SMALL(($F13:K13),{1,2,3,4}))-$F$1,COUNTIF($G13:K13, "&gt;1")&gt;1,AVERAGE(SMALL(($E13:K13),{1,2,3,4}))-$F$1,COUNTIF($G13:K13, "&gt;0")=1,AVERAGE(SMALL(($E13:K13),{1,2,3}))-$F$1,COUNTIF($G13:K13, "=0")=0,AVERAGE(SMALL(($E13:K13),{1,2}))-$F$1)</f>
        <v>4.5166666666666728</v>
      </c>
      <c r="S13" s="141">
        <f>_xlfn.IFS(COUNTIF($G13:L13, "&gt;1")&gt;6,AVERAGE(SMALL(($G13:L13),{1,2,3,4,5}))-$F$1,COUNTIF($G13:L13, "&gt;1")&gt;5,AVERAGE(SMALL(($G13:L13),{1,2,3,4}))-$F$1,COUNTIF($G13:L13, "&gt;1")&gt;3,AVERAGE(SMALL(($F13:L13),{1,2,3,4}))-$F$1,COUNTIF($G13:L13, "&gt;1")&gt;1,AVERAGE(SMALL(($E13:L13),{1,2,3,4}))-$F$1,COUNTIF($G13:L13, "&gt;0")=1,AVERAGE(SMALL(($E13:L13),{1,2,3}))-$F$1,COUNTIF($G13:L13, "=0")=0,AVERAGE(SMALL(($E13:L13),{1,2}))-$F$1)</f>
        <v>4.5166666666666728</v>
      </c>
      <c r="T13" s="142">
        <f t="shared" si="1"/>
        <v>3</v>
      </c>
      <c r="U13" s="143">
        <v>2</v>
      </c>
      <c r="W13" s="13"/>
      <c r="X13" s="13"/>
      <c r="Y13" s="13"/>
      <c r="Z13" s="13"/>
      <c r="AA13" s="13"/>
      <c r="AB13" s="13"/>
      <c r="AC13" s="13"/>
      <c r="AD13" s="13"/>
    </row>
    <row r="14" spans="1:61" ht="15.75" x14ac:dyDescent="0.25">
      <c r="A14" s="37" t="s">
        <v>62</v>
      </c>
      <c r="B14" s="138" t="str">
        <f>INDEX('[1]2025 Sign Ups'!$C$2:$C$103,MATCH(A14,'[1]2025 Sign Ups'!$B$2:$B$103,0))</f>
        <v>Y</v>
      </c>
      <c r="C14" s="138">
        <f>VLOOKUP($A14,'[1]2025 Sign Ups'!$B$2:$F$127,4,FALSE)</f>
        <v>7</v>
      </c>
      <c r="D14" s="138" t="str">
        <f>VLOOKUP($A14,'[1]2025 Sign Ups'!$B$2:$G$127,5,FALSE)</f>
        <v>R</v>
      </c>
      <c r="E14" s="139">
        <f>M14+35.4</f>
        <v>45.833333333333336</v>
      </c>
      <c r="F14" s="139">
        <f t="shared" si="0"/>
        <v>45.833333333333336</v>
      </c>
      <c r="G14" s="140">
        <v>42</v>
      </c>
      <c r="H14" s="140">
        <v>49</v>
      </c>
      <c r="I14" s="140" t="s">
        <v>234</v>
      </c>
      <c r="J14" s="140">
        <v>44</v>
      </c>
      <c r="K14" s="140">
        <v>50</v>
      </c>
      <c r="L14" s="140">
        <v>47</v>
      </c>
      <c r="M14" s="139">
        <f>VLOOKUP($A14,'[1]2025 Sign Ups'!$B$2:$K$104,3,FALSE)</f>
        <v>10.433333333333337</v>
      </c>
      <c r="N14" s="141">
        <f>_xlfn.IFS(COUNTIF($G14:G14, "&gt;6")&gt;6,AVERAGE(SMALL(($G14:G14),{1,2,3,4,5}))-$F$1,COUNTIF($G14:G14, "&gt;5")&gt;3,AVERAGE(SMALL(($G14:G14),{1,2,3,4}))-$F$1,COUNTIF($G14:G14, "&gt;3")&gt;3,AVERAGE(SMALL(($F14:G14),{1,2,3,4}))-$F$1,COUNTIF($G14:G14, "&gt;1")&gt;1,AVERAGE(SMALL(($E14:G14),{1,2,3,4}))-$F$1,COUNTIF($G14:G14, "&gt;0")=1,AVERAGE(SMALL(($E14:G14),{1,2,3}))-$F$1,COUNTIF($G14:G14, "=0")=0,AVERAGE(SMALL(($E14:G14),{1,2}))-$F$1)</f>
        <v>9.1555555555555657</v>
      </c>
      <c r="O14" s="141">
        <f>_xlfn.IFS(COUNTIF($G14:H14, "&gt;1")&gt;6,AVERAGE(SMALL(($G14:H14),{1,2,3,4,5}))-$F$1,COUNTIF($G14:H14, "&gt;1")&gt;5,AVERAGE(SMALL(($G14:H14),{1,2,3,4}))-$F$1,COUNTIF($G14:H14, "&gt;1")&gt;3,AVERAGE(SMALL(($F14:H14),{1,2,3,4}))-$F$1,COUNTIF($G14:H14, "&gt;1")&gt;1,AVERAGE(SMALL(($E14:H14),{1,2,3,4}))-$F$1,COUNTIF($G14:H14, "&gt;0")=1,AVERAGE(SMALL(($E14:H14),{1,2,3}))-$F$1,COUNTIF($G14:H14, "=0")=0,AVERAGE(SMALL(($E14:H14),{1,2}))-$F$1)</f>
        <v>10.266666666666673</v>
      </c>
      <c r="P14" s="141">
        <f>_xlfn.IFS(COUNTIF($G14:I14, "&gt;1")&gt;6,AVERAGE(SMALL(($G14:I14),{1,2,3,4,5}))-$F$1,COUNTIF($G14:I14, "&gt;1")&gt;5,AVERAGE(SMALL(($G14:I14),{1,2,3,4}))-$F$1,COUNTIF($G14:I14, "&gt;1")&gt;3,AVERAGE(SMALL(($F14:I14),{1,2,3,4}))-$F$1,COUNTIF($G14:I14, "&gt;1")&gt;1,AVERAGE(SMALL(($E14:I14),{1,2,3,4}))-$F$1,COUNTIF($G14:I14, "&gt;0")=1,AVERAGE(SMALL(($E14:I14),{1,2,3}))-$F$1,COUNTIF($G14:I14, "=0")=0,AVERAGE(SMALL(($E14:I14),{1,2}))-$F$1)</f>
        <v>10.266666666666673</v>
      </c>
      <c r="Q14" s="141">
        <f>_xlfn.IFS(COUNTIF($G14:J14, "&gt;1")&gt;6,AVERAGE(SMALL(($G14:J14),{1,2,3,4,5}))-$F$1,COUNTIF($G14:J14, "&gt;1")&gt;5,AVERAGE(SMALL(($G14:J14),{1,2,3,4}))-$F$1,COUNTIF($G14:J14, "&gt;1")&gt;3,AVERAGE(SMALL(($F14:J14),{1,2,3,4}))-$F$1,COUNTIF($G14:J14, "&gt;1")&gt;1,AVERAGE(SMALL(($E14:J14),{1,2,3,4}))-$F$1,COUNTIF($G14:J14, "&gt;0")=1,AVERAGE(SMALL(($E14:J14),{1,2,3}))-$F$1,COUNTIF($G14:J14, "=0")=0,AVERAGE(SMALL(($E14:J14),{1,2}))-$F$1)</f>
        <v>9.0166666666666728</v>
      </c>
      <c r="R14" s="141">
        <f>_xlfn.IFS(COUNTIF($G14:K14, "&gt;1")&gt;6,AVERAGE(SMALL(($G14:K14),{1,2,3,4,5}))-$F$1,COUNTIF($G14:K14, "&gt;1")&gt;5,AVERAGE(SMALL(($G14:K14),{1,2,3,4}))-$F$1,COUNTIF($G14:K14, "&gt;1")&gt;3,AVERAGE(SMALL(($F14:K14),{1,2,3,4}))-$F$1,COUNTIF($G14:K14, "&gt;1")&gt;1,AVERAGE(SMALL(($E14:K14),{1,2,3,4}))-$F$1,COUNTIF($G14:K14, "&gt;0")=1,AVERAGE(SMALL(($E14:K14),{1,2,3}))-$F$1,COUNTIF($G14:K14, "=0")=0,AVERAGE(SMALL(($E14:K14),{1,2}))-$F$1)</f>
        <v>9.8083333333333371</v>
      </c>
      <c r="S14" s="141">
        <f>_xlfn.IFS(COUNTIF($G14:L14, "&gt;1")&gt;6,AVERAGE(SMALL(($G14:L14),{1,2,3,4,5}))-$F$1,COUNTIF($G14:L14, "&gt;1")&gt;5,AVERAGE(SMALL(($G14:L14),{1,2,3,4}))-$F$1,COUNTIF($G14:L14, "&gt;1")&gt;3,AVERAGE(SMALL(($F14:L14),{1,2,3,4}))-$F$1,COUNTIF($G14:L14, "&gt;1")&gt;1,AVERAGE(SMALL(($E14:L14),{1,2,3,4}))-$F$1,COUNTIF($G14:L14, "&gt;0")=1,AVERAGE(SMALL(($E14:L14),{1,2,3}))-$F$1,COUNTIF($G14:L14, "=0")=0,AVERAGE(SMALL(($E14:L14),{1,2}))-$F$1)</f>
        <v>9.3083333333333371</v>
      </c>
      <c r="T14" s="142">
        <f t="shared" si="1"/>
        <v>5</v>
      </c>
      <c r="U14" s="143">
        <v>2</v>
      </c>
      <c r="X14" s="13" t="s">
        <v>214</v>
      </c>
      <c r="Y14" s="13"/>
      <c r="Z14" s="13"/>
      <c r="AA14" s="13"/>
      <c r="AB14" s="96"/>
      <c r="AC14" s="13"/>
      <c r="AD14" s="13"/>
      <c r="AE14" s="13"/>
    </row>
    <row r="15" spans="1:61" ht="15.75" x14ac:dyDescent="0.25">
      <c r="A15" s="37" t="s">
        <v>64</v>
      </c>
      <c r="B15" s="138" t="str">
        <f>INDEX('[1]2025 Sign Ups'!$C$2:$C$103,MATCH(A15,'[1]2025 Sign Ups'!$B$2:$B$103,0))</f>
        <v>Y</v>
      </c>
      <c r="C15" s="138">
        <f>VLOOKUP($A15,'[1]2025 Sign Ups'!$B$2:$F$127,4,FALSE)</f>
        <v>7</v>
      </c>
      <c r="D15" s="138" t="str">
        <f>VLOOKUP($A15,'[1]2025 Sign Ups'!$B$2:$G$127,5,FALSE)</f>
        <v>R</v>
      </c>
      <c r="E15" s="139">
        <f>M15+35.4</f>
        <v>46.833333333333336</v>
      </c>
      <c r="F15" s="139">
        <f t="shared" si="0"/>
        <v>46.833333333333336</v>
      </c>
      <c r="G15" s="140">
        <v>51</v>
      </c>
      <c r="H15" s="140">
        <v>50</v>
      </c>
      <c r="I15" s="140" t="s">
        <v>234</v>
      </c>
      <c r="J15" s="140">
        <v>49</v>
      </c>
      <c r="K15" s="140">
        <v>48</v>
      </c>
      <c r="L15" s="140">
        <v>53</v>
      </c>
      <c r="M15" s="139">
        <f>VLOOKUP($A15,'[1]2025 Sign Ups'!$B$2:$K$104,3,FALSE)</f>
        <v>11.433333333333337</v>
      </c>
      <c r="N15" s="141">
        <f>_xlfn.IFS(COUNTIF($G15:G15, "&gt;6")&gt;6,AVERAGE(SMALL(($G15:G15),{1,2,3,4,5}))-$F$1,COUNTIF($G15:G15, "&gt;5")&gt;3,AVERAGE(SMALL(($G15:G15),{1,2,3,4}))-$F$1,COUNTIF($G15:G15, "&gt;3")&gt;3,AVERAGE(SMALL(($F15:G15),{1,2,3,4}))-$F$1,COUNTIF($G15:G15, "&gt;1")&gt;1,AVERAGE(SMALL(($E15:G15),{1,2,3,4}))-$F$1,COUNTIF($G15:G15, "&gt;0")=1,AVERAGE(SMALL(($E15:G15),{1,2,3}))-$F$1,COUNTIF($G15:G15, "=0")=0,AVERAGE(SMALL(($E15:G15),{1,2}))-$F$1)</f>
        <v>12.82222222222223</v>
      </c>
      <c r="O15" s="141">
        <f>_xlfn.IFS(COUNTIF($G15:H15, "&gt;1")&gt;6,AVERAGE(SMALL(($G15:H15),{1,2,3,4,5}))-$F$1,COUNTIF($G15:H15, "&gt;1")&gt;5,AVERAGE(SMALL(($G15:H15),{1,2,3,4}))-$F$1,COUNTIF($G15:H15, "&gt;1")&gt;3,AVERAGE(SMALL(($F15:H15),{1,2,3,4}))-$F$1,COUNTIF($G15:H15, "&gt;1")&gt;1,AVERAGE(SMALL(($E15:H15),{1,2,3,4}))-$F$1,COUNTIF($G15:H15, "&gt;0")=1,AVERAGE(SMALL(($E15:H15),{1,2,3}))-$F$1,COUNTIF($G15:H15, "=0")=0,AVERAGE(SMALL(($E15:H15),{1,2}))-$F$1)</f>
        <v>13.266666666666673</v>
      </c>
      <c r="P15" s="141">
        <f>_xlfn.IFS(COUNTIF($G15:I15, "&gt;1")&gt;6,AVERAGE(SMALL(($G15:I15),{1,2,3,4,5}))-$F$1,COUNTIF($G15:I15, "&gt;1")&gt;5,AVERAGE(SMALL(($G15:I15),{1,2,3,4}))-$F$1,COUNTIF($G15:I15, "&gt;1")&gt;3,AVERAGE(SMALL(($F15:I15),{1,2,3,4}))-$F$1,COUNTIF($G15:I15, "&gt;1")&gt;1,AVERAGE(SMALL(($E15:I15),{1,2,3,4}))-$F$1,COUNTIF($G15:I15, "&gt;0")=1,AVERAGE(SMALL(($E15:I15),{1,2,3}))-$F$1,COUNTIF($G15:I15, "=0")=0,AVERAGE(SMALL(($E15:I15),{1,2}))-$F$1)</f>
        <v>13.266666666666673</v>
      </c>
      <c r="Q15" s="141">
        <f>_xlfn.IFS(COUNTIF($G15:J15, "&gt;1")&gt;6,AVERAGE(SMALL(($G15:J15),{1,2,3,4,5}))-$F$1,COUNTIF($G15:J15, "&gt;1")&gt;5,AVERAGE(SMALL(($G15:J15),{1,2,3,4}))-$F$1,COUNTIF($G15:J15, "&gt;1")&gt;3,AVERAGE(SMALL(($F15:J15),{1,2,3,4}))-$F$1,COUNTIF($G15:J15, "&gt;1")&gt;1,AVERAGE(SMALL(($E15:J15),{1,2,3,4}))-$F$1,COUNTIF($G15:J15, "&gt;0")=1,AVERAGE(SMALL(($E15:J15),{1,2,3}))-$F$1,COUNTIF($G15:J15, "=0")=0,AVERAGE(SMALL(($E15:J15),{1,2}))-$F$1)</f>
        <v>12.766666666666673</v>
      </c>
      <c r="R15" s="141">
        <f>_xlfn.IFS(COUNTIF($G15:K15, "&gt;1")&gt;6,AVERAGE(SMALL(($G15:K15),{1,2,3,4,5}))-$F$1,COUNTIF($G15:K15, "&gt;1")&gt;5,AVERAGE(SMALL(($G15:K15),{1,2,3,4}))-$F$1,COUNTIF($G15:K15, "&gt;1")&gt;3,AVERAGE(SMALL(($F15:K15),{1,2,3,4}))-$F$1,COUNTIF($G15:K15, "&gt;1")&gt;1,AVERAGE(SMALL(($E15:K15),{1,2,3,4}))-$F$1,COUNTIF($G15:K15, "&gt;0")=1,AVERAGE(SMALL(($E15:K15),{1,2,3}))-$F$1,COUNTIF($G15:K15, "=0")=0,AVERAGE(SMALL(($E15:K15),{1,2}))-$F$1)</f>
        <v>13.058333333333337</v>
      </c>
      <c r="S15" s="141">
        <f>_xlfn.IFS(COUNTIF($G15:L15, "&gt;1")&gt;6,AVERAGE(SMALL(($G15:L15),{1,2,3,4,5}))-$F$1,COUNTIF($G15:L15, "&gt;1")&gt;5,AVERAGE(SMALL(($G15:L15),{1,2,3,4}))-$F$1,COUNTIF($G15:L15, "&gt;1")&gt;3,AVERAGE(SMALL(($F15:L15),{1,2,3,4}))-$F$1,COUNTIF($G15:L15, "&gt;1")&gt;1,AVERAGE(SMALL(($E15:L15),{1,2,3,4}))-$F$1,COUNTIF($G15:L15, "&gt;0")=1,AVERAGE(SMALL(($E15:L15),{1,2,3}))-$F$1,COUNTIF($G15:L15, "=0")=0,AVERAGE(SMALL(($E15:L15),{1,2}))-$F$1)</f>
        <v>13.058333333333337</v>
      </c>
      <c r="T15" s="142">
        <f t="shared" si="1"/>
        <v>5</v>
      </c>
      <c r="U15" s="143">
        <v>2</v>
      </c>
      <c r="W15" s="13" t="s">
        <v>215</v>
      </c>
      <c r="X15" s="13"/>
      <c r="Y15" s="13"/>
      <c r="Z15" s="13"/>
      <c r="AA15" s="13"/>
      <c r="AB15" s="13"/>
      <c r="AC15" s="13"/>
    </row>
    <row r="16" spans="1:61" s="148" customFormat="1" ht="15.75" x14ac:dyDescent="0.25">
      <c r="A16" s="37" t="s">
        <v>50</v>
      </c>
      <c r="B16" s="146" t="s">
        <v>208</v>
      </c>
      <c r="C16" s="138">
        <f>VLOOKUP($A16,'[1]2025 Sign Ups'!$B$2:$F$127,4,FALSE)</f>
        <v>9</v>
      </c>
      <c r="D16" s="138" t="str">
        <f>VLOOKUP($A16,'[1]2025 Sign Ups'!$B$2:$G$127,5,FALSE)</f>
        <v>R</v>
      </c>
      <c r="E16" s="139">
        <f>AVERAGE(G16:J16)</f>
        <v>46.5</v>
      </c>
      <c r="F16" s="139">
        <f t="shared" si="0"/>
        <v>46.5</v>
      </c>
      <c r="G16" s="140"/>
      <c r="H16" s="140"/>
      <c r="I16" s="140">
        <v>47</v>
      </c>
      <c r="J16" s="140">
        <v>46</v>
      </c>
      <c r="K16" s="140">
        <v>46</v>
      </c>
      <c r="L16" s="140" t="s">
        <v>234</v>
      </c>
      <c r="M16" s="139" t="s">
        <v>180</v>
      </c>
      <c r="N16" s="139" t="str">
        <f>M16</f>
        <v>TBD</v>
      </c>
      <c r="O16" s="139">
        <f>(I16-$F$1)*0.7</f>
        <v>8.120000000000001</v>
      </c>
      <c r="P16" s="139">
        <f>(J16-$F$1)*0.6</f>
        <v>6.36</v>
      </c>
      <c r="Q16" s="141">
        <f>_xlfn.IFS(COUNTIF($G16:J16, "&gt;1")&gt;6,AVERAGE(SMALL(($G16:J16),{1,2,3,4,5}))-$F$1,COUNTIF($G16:J16, "&gt;1")&gt;5,AVERAGE(SMALL(($G16:J16),{1,2,3,4}))-$F$1,COUNTIF($G16:J16, "&gt;1")&gt;3,AVERAGE(SMALL(($F16:J16),{1,2,3,4}))-$F$1,COUNTIF($G16:J16, "&gt;1")&gt;1,AVERAGE(SMALL(($E16:J16),{1,2,3,4}))-$F$1,COUNTIF($G16:J16, "&gt;0")=1,AVERAGE(SMALL(($E16:J16),{1,2,3}))-$F$1,COUNTIF($G16:J16, "=0")=0,AVERAGE(SMALL(($E16:J16),{1,2}))-$F$1)</f>
        <v>11.100000000000001</v>
      </c>
      <c r="R16" s="141">
        <f>_xlfn.IFS($T16&gt;6,AVERAGE(SMALL(($G16:$L16),{1,2,3,4,5}))-$F$1,$T16&gt;5,AVERAGE(SMALL(($G16:$L16),{1,2,3,4}))-$F$1,$T16&gt;3,AVERAGE(SMALL(($F16:$L16),{1,2,3,4}))-$F$1,$T16&gt;1,AVERAGE(SMALL(($E16:$L16),{1,2,3,4}))-$F$1,$T16=1,AVERAGE(SMALL(($E16:$L16),{1,2,3}))-$F$1,$T16=0,AVERAGE(SMALL(($E16:$L16),{1,2}))-$F$1)</f>
        <v>10.850000000000001</v>
      </c>
      <c r="S16" s="141">
        <f>_xlfn.IFS($T16&gt;6,AVERAGE(SMALL(($G16:$L16),{1,2,3,4,5}))-$F$1,$T16&gt;5,AVERAGE(SMALL(($G16:$L16),{1,2,3,4}))-$F$1,$T16&gt;3,AVERAGE(SMALL(($F16:$L16),{1,2,3,4}))-$F$1,$T16&gt;1,AVERAGE(SMALL(($E16:$L16),{1,2,3,4}))-$F$1,$T16=1,AVERAGE(SMALL(($E16:$L16),{1,2,3}))-$F$1,$T16=0,AVERAGE(SMALL(($E16:$L16),{1,2}))-$F$1)</f>
        <v>10.850000000000001</v>
      </c>
      <c r="T16" s="142">
        <f t="shared" si="1"/>
        <v>3</v>
      </c>
      <c r="U16" s="143">
        <v>1</v>
      </c>
      <c r="V16" s="11"/>
      <c r="W16" s="11" t="s">
        <v>216</v>
      </c>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row>
    <row r="17" spans="1:61" ht="15.75" x14ac:dyDescent="0.25">
      <c r="A17" s="37" t="s">
        <v>65</v>
      </c>
      <c r="B17" s="138" t="str">
        <f>INDEX('[1]2025 Sign Ups'!$C$2:$C$103,MATCH(A17,'[1]2025 Sign Ups'!$B$2:$B$103,0))</f>
        <v>Y</v>
      </c>
      <c r="C17" s="138">
        <f>VLOOKUP($A17,'[1]2025 Sign Ups'!$B$2:$F$127,4,FALSE)</f>
        <v>7</v>
      </c>
      <c r="D17" s="138" t="str">
        <f>VLOOKUP($A17,'[1]2025 Sign Ups'!$B$2:$G$127,5,FALSE)</f>
        <v>R</v>
      </c>
      <c r="E17" s="139">
        <f t="shared" ref="E17:E23" si="2">M17+35.4</f>
        <v>43.2</v>
      </c>
      <c r="F17" s="139">
        <f t="shared" si="0"/>
        <v>43.2</v>
      </c>
      <c r="G17" s="140">
        <v>44</v>
      </c>
      <c r="H17" s="140">
        <v>43</v>
      </c>
      <c r="I17" s="140">
        <v>43</v>
      </c>
      <c r="J17" s="140">
        <v>44</v>
      </c>
      <c r="K17" s="140">
        <v>41</v>
      </c>
      <c r="L17" s="140" t="s">
        <v>234</v>
      </c>
      <c r="M17" s="139">
        <f>VLOOKUP($A17,'[1]2025 Sign Ups'!$B$2:$K$104,3,FALSE)</f>
        <v>7.8000000000000043</v>
      </c>
      <c r="N17" s="141">
        <f>_xlfn.IFS(COUNTIF($G17:G17, "&gt;6")&gt;6,AVERAGE(SMALL(($G17:G17),{1,2,3,4,5}))-$F$1,COUNTIF($G17:G17, "&gt;5")&gt;3,AVERAGE(SMALL(($G17:G17),{1,2,3,4}))-$F$1,COUNTIF($G17:G17, "&gt;3")&gt;3,AVERAGE(SMALL(($F17:G17),{1,2,3,4}))-$F$1,COUNTIF($G17:G17, "&gt;1")&gt;1,AVERAGE(SMALL(($E17:G17),{1,2,3,4}))-$F$1,COUNTIF($G17:G17, "&gt;0")=1,AVERAGE(SMALL(($E17:G17),{1,2,3}))-$F$1,COUNTIF($G17:G17, "=0")=0,AVERAGE(SMALL(($E17:G17),{1,2}))-$F$1)</f>
        <v>8.06666666666667</v>
      </c>
      <c r="O17" s="141">
        <f>_xlfn.IFS(COUNTIF($G17:H17, "&gt;1")&gt;6,AVERAGE(SMALL(($G17:H17),{1,2,3,4,5}))-$F$1,COUNTIF($G17:H17, "&gt;1")&gt;5,AVERAGE(SMALL(($G17:H17),{1,2,3,4}))-$F$1,COUNTIF($G17:H17, "&gt;1")&gt;3,AVERAGE(SMALL(($F17:H17),{1,2,3,4}))-$F$1,COUNTIF($G17:H17, "&gt;1")&gt;1,AVERAGE(SMALL(($E17:H17),{1,2,3,4}))-$F$1,COUNTIF($G17:H17, "&gt;0")=1,AVERAGE(SMALL(($E17:H17),{1,2,3}))-$F$1,COUNTIF($G17:H17, "=0")=0,AVERAGE(SMALL(($E17:H17),{1,2}))-$F$1)</f>
        <v>7.9500000000000028</v>
      </c>
      <c r="P17" s="141">
        <f>_xlfn.IFS(COUNTIF($G17:I17, "&gt;1")&gt;6,AVERAGE(SMALL(($G17:I17),{1,2,3,4,5}))-$F$1,COUNTIF($G17:I17, "&gt;1")&gt;5,AVERAGE(SMALL(($G17:I17),{1,2,3,4}))-$F$1,COUNTIF($G17:I17, "&gt;1")&gt;3,AVERAGE(SMALL(($F17:I17),{1,2,3,4}))-$F$1,COUNTIF($G17:I17, "&gt;1")&gt;1,AVERAGE(SMALL(($E17:I17),{1,2,3,4}))-$F$1,COUNTIF($G17:I17, "&gt;0")=1,AVERAGE(SMALL(($E17:I17),{1,2,3}))-$F$1,COUNTIF($G17:I17, "=0")=0,AVERAGE(SMALL(($E17:I17),{1,2}))-$F$1)</f>
        <v>7.6999999999999957</v>
      </c>
      <c r="Q17" s="141">
        <f>_xlfn.IFS(COUNTIF($G17:J17, "&gt;1")&gt;6,AVERAGE(SMALL(($G17:J17),{1,2,3,4,5}))-$F$1,COUNTIF($G17:J17, "&gt;1")&gt;5,AVERAGE(SMALL(($G17:J17),{1,2,3,4}))-$F$1,COUNTIF($G17:J17, "&gt;1")&gt;3,AVERAGE(SMALL(($F17:J17),{1,2,3,4}))-$F$1,COUNTIF($G17:J17, "&gt;1")&gt;1,AVERAGE(SMALL(($E17:J17),{1,2,3,4}))-$F$1,COUNTIF($G17:J17, "&gt;0")=1,AVERAGE(SMALL(($E17:J17),{1,2,3}))-$F$1,COUNTIF($G17:J17, "=0")=0,AVERAGE(SMALL(($E17:J17),{1,2}))-$F$1)</f>
        <v>7.8999999999999986</v>
      </c>
      <c r="R17" s="141">
        <f>_xlfn.IFS(COUNTIF($G17:K17, "&gt;1")&gt;6,AVERAGE(SMALL(($G17:K17),{1,2,3,4,5}))-$F$1,COUNTIF($G17:K17, "&gt;1")&gt;5,AVERAGE(SMALL(($G17:K17),{1,2,3,4}))-$F$1,COUNTIF($G17:K17, "&gt;1")&gt;3,AVERAGE(SMALL(($F17:K17),{1,2,3,4}))-$F$1,COUNTIF($G17:K17, "&gt;1")&gt;1,AVERAGE(SMALL(($E17:K17),{1,2,3,4}))-$F$1,COUNTIF($G17:K17, "&gt;0")=1,AVERAGE(SMALL(($E17:K17),{1,2,3}))-$F$1,COUNTIF($G17:K17, "=0")=0,AVERAGE(SMALL(($E17:K17),{1,2}))-$F$1)</f>
        <v>7.1499999999999986</v>
      </c>
      <c r="S17" s="141">
        <f>_xlfn.IFS(COUNTIF($G17:L17, "&gt;1")&gt;6,AVERAGE(SMALL(($G17:L17),{1,2,3,4,5}))-$F$1,COUNTIF($G17:L17, "&gt;1")&gt;5,AVERAGE(SMALL(($G17:L17),{1,2,3,4}))-$F$1,COUNTIF($G17:L17, "&gt;1")&gt;3,AVERAGE(SMALL(($F17:L17),{1,2,3,4}))-$F$1,COUNTIF($G17:L17, "&gt;1")&gt;1,AVERAGE(SMALL(($E17:L17),{1,2,3,4}))-$F$1,COUNTIF($G17:L17, "&gt;0")=1,AVERAGE(SMALL(($E17:L17),{1,2,3}))-$F$1,COUNTIF($G17:L17, "=0")=0,AVERAGE(SMALL(($E17:L17),{1,2}))-$F$1)</f>
        <v>7.1499999999999986</v>
      </c>
      <c r="T17" s="142">
        <f t="shared" si="1"/>
        <v>5</v>
      </c>
      <c r="U17" s="143">
        <v>2</v>
      </c>
      <c r="W17" s="13" t="s">
        <v>217</v>
      </c>
    </row>
    <row r="18" spans="1:61" ht="15.75" x14ac:dyDescent="0.25">
      <c r="A18" s="58" t="s">
        <v>68</v>
      </c>
      <c r="B18" s="138" t="str">
        <f>INDEX('[1]2025 Sign Ups'!$C$2:$C$103,MATCH(A18,'[1]2025 Sign Ups'!$B$2:$B$103,0))</f>
        <v>Y</v>
      </c>
      <c r="C18" s="138">
        <f>VLOOKUP($A18,'[1]2025 Sign Ups'!$B$2:$F$127,4,FALSE)</f>
        <v>2</v>
      </c>
      <c r="D18" s="138" t="str">
        <f>VLOOKUP($A18,'[1]2025 Sign Ups'!$B$2:$G$127,5,FALSE)</f>
        <v>R</v>
      </c>
      <c r="E18" s="139">
        <f t="shared" si="2"/>
        <v>40.166666666666664</v>
      </c>
      <c r="F18" s="139">
        <f t="shared" si="0"/>
        <v>40.166666666666664</v>
      </c>
      <c r="G18" s="140">
        <v>40</v>
      </c>
      <c r="H18" s="140">
        <v>48</v>
      </c>
      <c r="I18" s="140">
        <v>40</v>
      </c>
      <c r="J18" s="140">
        <v>41</v>
      </c>
      <c r="K18" s="140">
        <v>41</v>
      </c>
      <c r="L18" s="140">
        <v>42</v>
      </c>
      <c r="M18" s="139">
        <f>VLOOKUP($A18,'[1]2025 Sign Ups'!$B$2:$K$104,3,FALSE)</f>
        <v>4.7666666666666657</v>
      </c>
      <c r="N18" s="141">
        <f>_xlfn.IFS(COUNTIF($G18:G18, "&gt;6")&gt;6,AVERAGE(SMALL(($G18:G18),{1,2,3,4,5}))-$F$1,COUNTIF($G18:G18, "&gt;5")&gt;3,AVERAGE(SMALL(($G18:G18),{1,2,3,4}))-$F$1,COUNTIF($G18:G18, "&gt;3")&gt;3,AVERAGE(SMALL(($F18:G18),{1,2,3,4}))-$F$1,COUNTIF($G18:G18, "&gt;1")&gt;1,AVERAGE(SMALL(($E18:G18),{1,2,3,4}))-$F$1,COUNTIF($G18:G18, "&gt;0")=1,AVERAGE(SMALL(($E18:G18),{1,2,3}))-$F$1,COUNTIF($G18:G18, "=0")=0,AVERAGE(SMALL(($E18:G18),{1,2}))-$F$1)</f>
        <v>4.7111111111111086</v>
      </c>
      <c r="O18" s="141">
        <f>_xlfn.IFS(COUNTIF($G18:H18, "&gt;1")&gt;6,AVERAGE(SMALL(($G18:H18),{1,2,3,4,5}))-$F$1,COUNTIF($G18:H18, "&gt;1")&gt;5,AVERAGE(SMALL(($G18:H18),{1,2,3,4}))-$F$1,COUNTIF($G18:H18, "&gt;1")&gt;3,AVERAGE(SMALL(($F18:H18),{1,2,3,4}))-$F$1,COUNTIF($G18:H18, "&gt;1")&gt;1,AVERAGE(SMALL(($E18:H18),{1,2,3,4}))-$F$1,COUNTIF($G18:H18, "&gt;0")=1,AVERAGE(SMALL(($E18:H18),{1,2,3}))-$F$1,COUNTIF($G18:H18, "=0")=0,AVERAGE(SMALL(($E18:H18),{1,2}))-$F$1)</f>
        <v>6.68333333333333</v>
      </c>
      <c r="P18" s="141">
        <f>_xlfn.IFS(COUNTIF($G18:I18, "&gt;1")&gt;6,AVERAGE(SMALL(($G18:I18),{1,2,3,4,5}))-$F$1,COUNTIF($G18:I18, "&gt;1")&gt;5,AVERAGE(SMALL(($G18:I18),{1,2,3,4}))-$F$1,COUNTIF($G18:I18, "&gt;1")&gt;3,AVERAGE(SMALL(($F18:I18),{1,2,3,4}))-$F$1,COUNTIF($G18:I18, "&gt;1")&gt;1,AVERAGE(SMALL(($E18:I18),{1,2,3,4}))-$F$1,COUNTIF($G18:I18, "&gt;0")=1,AVERAGE(SMALL(($E18:I18),{1,2,3}))-$F$1,COUNTIF($G18:I18, "=0")=0,AVERAGE(SMALL(($E18:I18),{1,2}))-$F$1)</f>
        <v>4.68333333333333</v>
      </c>
      <c r="Q18" s="141">
        <f>_xlfn.IFS(COUNTIF($G18:J18, "&gt;1")&gt;6,AVERAGE(SMALL(($G18:J18),{1,2,3,4,5}))-$F$1,COUNTIF($G18:J18, "&gt;1")&gt;5,AVERAGE(SMALL(($G18:J18),{1,2,3,4}))-$F$1,COUNTIF($G18:J18, "&gt;1")&gt;3,AVERAGE(SMALL(($F18:J18),{1,2,3,4}))-$F$1,COUNTIF($G18:J18, "&gt;1")&gt;1,AVERAGE(SMALL(($E18:J18),{1,2,3,4}))-$F$1,COUNTIF($G18:J18, "&gt;0")=1,AVERAGE(SMALL(($E18:J18),{1,2,3}))-$F$1,COUNTIF($G18:J18, "=0")=0,AVERAGE(SMALL(($E18:J18),{1,2}))-$F$1)</f>
        <v>4.8916666666666657</v>
      </c>
      <c r="R18" s="141">
        <f>_xlfn.IFS(COUNTIF($G18:K18, "&gt;1")&gt;6,AVERAGE(SMALL(($G18:K18),{1,2,3,4,5}))-$F$1,COUNTIF($G18:K18, "&gt;1")&gt;5,AVERAGE(SMALL(($G18:K18),{1,2,3,4}))-$F$1,COUNTIF($G18:K18, "&gt;1")&gt;3,AVERAGE(SMALL(($F18:K18),{1,2,3,4}))-$F$1,COUNTIF($G18:K18, "&gt;1")&gt;1,AVERAGE(SMALL(($E18:K18),{1,2,3,4}))-$F$1,COUNTIF($G18:K18, "&gt;0")=1,AVERAGE(SMALL(($E18:K18),{1,2,3}))-$F$1,COUNTIF($G18:K18, "=0")=0,AVERAGE(SMALL(($E18:K18),{1,2}))-$F$1)</f>
        <v>4.8916666666666657</v>
      </c>
      <c r="S18" s="141">
        <f>_xlfn.IFS(COUNTIF($G18:L18, "&gt;1")&gt;6,AVERAGE(SMALL(($G18:L18),{1,2,3,4,5}))-$F$1,COUNTIF($G18:L18, "&gt;1")&gt;5,AVERAGE(SMALL(($G18:L18),{1,2,3,4}))-$F$1,COUNTIF($G18:L18, "&gt;1")&gt;3,AVERAGE(SMALL(($F18:L18),{1,2,3,4}))-$F$1,COUNTIF($G18:L18, "&gt;1")&gt;1,AVERAGE(SMALL(($E18:L18),{1,2,3,4}))-$F$1,COUNTIF($G18:L18, "&gt;0")=1,AVERAGE(SMALL(($E18:L18),{1,2,3}))-$F$1,COUNTIF($G18:L18, "=0")=0,AVERAGE(SMALL(($E18:L18),{1,2}))-$F$1)</f>
        <v>5.1000000000000014</v>
      </c>
      <c r="T18" s="142">
        <f t="shared" si="1"/>
        <v>6</v>
      </c>
      <c r="U18" s="143">
        <v>2</v>
      </c>
    </row>
    <row r="19" spans="1:61" s="148" customFormat="1" ht="15.75" x14ac:dyDescent="0.25">
      <c r="A19" s="58" t="s">
        <v>71</v>
      </c>
      <c r="B19" s="138" t="str">
        <f>INDEX('[1]2025 Sign Ups'!$C$2:$C$103,MATCH(A19,'[1]2025 Sign Ups'!$B$2:$B$103,0))</f>
        <v>Y</v>
      </c>
      <c r="C19" s="138">
        <f>VLOOKUP($A19,'[1]2025 Sign Ups'!$B$2:$F$127,4,FALSE)</f>
        <v>5</v>
      </c>
      <c r="D19" s="138" t="str">
        <f>VLOOKUP($A19,'[1]2025 Sign Ups'!$B$2:$G$127,5,FALSE)</f>
        <v>R</v>
      </c>
      <c r="E19" s="139">
        <f t="shared" si="2"/>
        <v>47.6</v>
      </c>
      <c r="F19" s="139">
        <f t="shared" si="0"/>
        <v>47.6</v>
      </c>
      <c r="G19" s="139">
        <v>52</v>
      </c>
      <c r="H19" s="139">
        <v>50</v>
      </c>
      <c r="I19" s="139">
        <v>53</v>
      </c>
      <c r="J19" s="139">
        <v>50</v>
      </c>
      <c r="K19" s="139">
        <v>48</v>
      </c>
      <c r="L19" s="139">
        <v>50</v>
      </c>
      <c r="M19" s="139">
        <f>VLOOKUP($A19,'[1]2025 Sign Ups'!$B$2:$K$104,3,FALSE)</f>
        <v>12.200000000000003</v>
      </c>
      <c r="N19" s="141">
        <f>_xlfn.IFS(COUNTIF($G19:G19, "&gt;6")&gt;6,AVERAGE(SMALL(($G19:G19),{1,2,3,4,5}))-$F$1,COUNTIF($G19:G19, "&gt;5")&gt;3,AVERAGE(SMALL(($G19:G19),{1,2,3,4}))-$F$1,COUNTIF($G19:G19, "&gt;3")&gt;3,AVERAGE(SMALL(($F19:G19),{1,2,3,4}))-$F$1,COUNTIF($G19:G19, "&gt;1")&gt;1,AVERAGE(SMALL(($E19:G19),{1,2,3,4}))-$F$1,COUNTIF($G19:G19, "&gt;0")=1,AVERAGE(SMALL(($E19:G19),{1,2,3}))-$F$1,COUNTIF($G19:G19, "=0")=0,AVERAGE(SMALL(($E19:G19),{1,2}))-$F$1)</f>
        <v>13.666666666666664</v>
      </c>
      <c r="O19" s="141">
        <f>_xlfn.IFS(COUNTIF($G19:H19, "&gt;1")&gt;6,AVERAGE(SMALL(($G19:H19),{1,2,3,4,5}))-$F$1,COUNTIF($G19:H19, "&gt;1")&gt;5,AVERAGE(SMALL(($G19:H19),{1,2,3,4}))-$F$1,COUNTIF($G19:H19, "&gt;1")&gt;3,AVERAGE(SMALL(($F19:H19),{1,2,3,4}))-$F$1,COUNTIF($G19:H19, "&gt;1")&gt;1,AVERAGE(SMALL(($E19:H19),{1,2,3,4}))-$F$1,COUNTIF($G19:H19, "&gt;0")=1,AVERAGE(SMALL(($E19:H19),{1,2,3}))-$F$1,COUNTIF($G19:H19, "=0")=0,AVERAGE(SMALL(($E19:H19),{1,2}))-$F$1)</f>
        <v>13.899999999999999</v>
      </c>
      <c r="P19" s="141">
        <f>_xlfn.IFS(COUNTIF($G19:I19, "&gt;1")&gt;6,AVERAGE(SMALL(($G19:I19),{1,2,3,4,5}))-$F$1,COUNTIF($G19:I19, "&gt;1")&gt;5,AVERAGE(SMALL(($G19:I19),{1,2,3,4}))-$F$1,COUNTIF($G19:I19, "&gt;1")&gt;3,AVERAGE(SMALL(($F19:I19),{1,2,3,4}))-$F$1,COUNTIF($G19:I19, "&gt;1")&gt;1,AVERAGE(SMALL(($E19:I19),{1,2,3,4}))-$F$1,COUNTIF($G19:I19, "&gt;0")=1,AVERAGE(SMALL(($E19:I19),{1,2,3}))-$F$1,COUNTIF($G19:I19, "=0")=0,AVERAGE(SMALL(($E19:I19),{1,2}))-$F$1)</f>
        <v>13.899999999999999</v>
      </c>
      <c r="Q19" s="141">
        <f>_xlfn.IFS(COUNTIF($G19:J19, "&gt;1")&gt;6,AVERAGE(SMALL(($G19:J19),{1,2,3,4,5}))-$F$1,COUNTIF($G19:J19, "&gt;1")&gt;5,AVERAGE(SMALL(($G19:J19),{1,2,3,4}))-$F$1,COUNTIF($G19:J19, "&gt;1")&gt;3,AVERAGE(SMALL(($F19:J19),{1,2,3,4}))-$F$1,COUNTIF($G19:J19, "&gt;1")&gt;1,AVERAGE(SMALL(($E19:J19),{1,2,3,4}))-$F$1,COUNTIF($G19:J19, "&gt;0")=1,AVERAGE(SMALL(($E19:J19),{1,2,3}))-$F$1,COUNTIF($G19:J19, "=0")=0,AVERAGE(SMALL(($E19:J19),{1,2}))-$F$1)</f>
        <v>14.5</v>
      </c>
      <c r="R19" s="141">
        <f>_xlfn.IFS(COUNTIF($G19:K19, "&gt;1")&gt;6,AVERAGE(SMALL(($G19:K19),{1,2,3,4,5}))-$F$1,COUNTIF($G19:K19, "&gt;1")&gt;5,AVERAGE(SMALL(($G19:K19),{1,2,3,4}))-$F$1,COUNTIF($G19:K19, "&gt;1")&gt;3,AVERAGE(SMALL(($F19:K19),{1,2,3,4}))-$F$1,COUNTIF($G19:K19, "&gt;1")&gt;1,AVERAGE(SMALL(($E19:K19),{1,2,3,4}))-$F$1,COUNTIF($G19:K19, "&gt;0")=1,AVERAGE(SMALL(($E19:K19),{1,2,3}))-$F$1,COUNTIF($G19:K19, "=0")=0,AVERAGE(SMALL(($E19:K19),{1,2}))-$F$1)</f>
        <v>13.5</v>
      </c>
      <c r="S19" s="141">
        <f>_xlfn.IFS(COUNTIF($G19:L19, "&gt;1")&gt;6,AVERAGE(SMALL(($G19:L19),{1,2,3,4,5}))-$F$1,COUNTIF($G19:L19, "&gt;1")&gt;5,AVERAGE(SMALL(($G19:L19),{1,2,3,4}))-$F$1,COUNTIF($G19:L19, "&gt;1")&gt;3,AVERAGE(SMALL(($F19:L19),{1,2,3,4}))-$F$1,COUNTIF($G19:L19, "&gt;1")&gt;1,AVERAGE(SMALL(($E19:L19),{1,2,3,4}))-$F$1,COUNTIF($G19:L19, "&gt;0")=1,AVERAGE(SMALL(($E19:L19),{1,2,3}))-$F$1,COUNTIF($G19:L19, "=0")=0,AVERAGE(SMALL(($E19:L19),{1,2}))-$F$1)</f>
        <v>14.100000000000001</v>
      </c>
      <c r="T19" s="142">
        <f t="shared" si="1"/>
        <v>6</v>
      </c>
      <c r="U19" s="143">
        <v>2</v>
      </c>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row>
    <row r="20" spans="1:61" ht="15.75" x14ac:dyDescent="0.25">
      <c r="A20" s="37" t="s">
        <v>37</v>
      </c>
      <c r="B20" s="138" t="str">
        <f>INDEX('[1]2025 Sign Ups'!$C$2:$C$103,MATCH(A20,'[1]2025 Sign Ups'!$B$2:$B$103,0))</f>
        <v>Y</v>
      </c>
      <c r="C20" s="138">
        <f>VLOOKUP($A20,'[1]2025 Sign Ups'!$B$2:$F$127,4,FALSE)</f>
        <v>9</v>
      </c>
      <c r="D20" s="138" t="str">
        <f>VLOOKUP($A20,'[1]2025 Sign Ups'!$B$2:$G$127,5,FALSE)</f>
        <v>R</v>
      </c>
      <c r="E20" s="139">
        <f t="shared" si="2"/>
        <v>38.666666666666664</v>
      </c>
      <c r="F20" s="139">
        <f t="shared" si="0"/>
        <v>38.666666666666664</v>
      </c>
      <c r="G20" s="140" t="s">
        <v>234</v>
      </c>
      <c r="H20" s="140">
        <v>43</v>
      </c>
      <c r="I20" s="140">
        <v>42</v>
      </c>
      <c r="J20" s="140" t="s">
        <v>234</v>
      </c>
      <c r="K20" s="140">
        <v>44</v>
      </c>
      <c r="L20" s="140">
        <v>42</v>
      </c>
      <c r="M20" s="139">
        <f>VLOOKUP($A20,'[1]2025 Sign Ups'!$B$2:$K$104,3,FALSE)</f>
        <v>3.2666666666666657</v>
      </c>
      <c r="N20" s="141">
        <f>_xlfn.IFS(COUNTIF($G20:G20, "&gt;1")&gt;6,AVERAGE(SMALL(($G20:G20),{1,2,3,4,5}))-$F$1,COUNTIF($G20:G20, "&gt;1")&gt;5,AVERAGE(SMALL(($G20:G20),{1,2,3,4}))-$F$1,COUNTIF($G20:G20, "&gt;1")&gt;3,AVERAGE(SMALL(($F20:G20),{1,2,3,4}))-$F$1,COUNTIF($G20:G20, "&gt;1")&gt;1,AVERAGE(SMALL(($E20:G20),{1,2,3,4}))-$F$1,COUNTIF($G20:G20, "&gt;0")=1,AVERAGE(SMALL(($E20:G20),{1,2,3}))-$F$1,COUNTIF($G20:G20, "=0")=0,AVERAGE(SMALL(($E20:G20),{1,2}))-$F$1)</f>
        <v>3.2666666666666657</v>
      </c>
      <c r="O20" s="141">
        <f>_xlfn.IFS(COUNTIF($G20:H20, "&gt;1")&gt;6,AVERAGE(SMALL(($G20:H20),{1,2,3,4,5}))-$F$1,COUNTIF($G20:H20, "&gt;1")&gt;5,AVERAGE(SMALL(($G20:H20),{1,2,3,4}))-$F$1,COUNTIF($G20:H20, "&gt;1")&gt;3,AVERAGE(SMALL(($F20:H20),{1,2,3,4}))-$F$1,COUNTIF($G20:H20, "&gt;1")&gt;1,AVERAGE(SMALL(($E20:H20),{1,2,3,4}))-$F$1,COUNTIF($G20:H20, "&gt;0")=1,AVERAGE(SMALL(($E20:H20),{1,2,3}))-$F$1,COUNTIF($G20:H20, "=0")=0,AVERAGE(SMALL(($E20:H20),{1,2}))-$F$1)</f>
        <v>4.7111111111111086</v>
      </c>
      <c r="P20" s="141">
        <f>_xlfn.IFS(COUNTIF($G20:I20, "&gt;1")&gt;6,AVERAGE(SMALL(($G20:I20),{1,2,3,4,5}))-$F$1,COUNTIF($G20:I20, "&gt;1")&gt;5,AVERAGE(SMALL(($G20:I20),{1,2,3,4}))-$F$1,COUNTIF($G20:I20, "&gt;1")&gt;3,AVERAGE(SMALL(($F20:I20),{1,2,3,4}))-$F$1,COUNTIF($G20:I20, "&gt;1")&gt;1,AVERAGE(SMALL(($E20:I20),{1,2,3,4}))-$F$1,COUNTIF($G20:I20, "&gt;0")=1,AVERAGE(SMALL(($E20:I20),{1,2,3}))-$F$1,COUNTIF($G20:I20, "=0")=0,AVERAGE(SMALL(($E20:I20),{1,2}))-$F$1)</f>
        <v>5.18333333333333</v>
      </c>
      <c r="Q20" s="141">
        <f>_xlfn.IFS(COUNTIF($G20:J20, "&gt;1")&gt;6,AVERAGE(SMALL(($G20:J20),{1,2,3,4,5}))-$F$1,COUNTIF($G20:J20, "&gt;1")&gt;5,AVERAGE(SMALL(($G20:J20),{1,2,3,4}))-$F$1,COUNTIF($G20:J20, "&gt;1")&gt;3,AVERAGE(SMALL(($F20:J20),{1,2,3,4}))-$F$1,COUNTIF($G20:J20, "&gt;1")&gt;1,AVERAGE(SMALL(($E20:J20),{1,2,3,4}))-$F$1,COUNTIF($G20:J20, "&gt;0")=1,AVERAGE(SMALL(($E20:J20),{1,2,3}))-$F$1,COUNTIF($G20:J20, "=0")=0,AVERAGE(SMALL(($E20:J20),{1,2}))-$F$1)</f>
        <v>5.18333333333333</v>
      </c>
      <c r="R20" s="141">
        <f>_xlfn.IFS(COUNTIF($G20:K20, "&gt;1")&gt;6,AVERAGE(SMALL(($G20:K20),{1,2,3,4,5}))-$F$1,COUNTIF($G20:K20, "&gt;1")&gt;5,AVERAGE(SMALL(($G20:K20),{1,2,3,4}))-$F$1,COUNTIF($G20:K20, "&gt;1")&gt;3,AVERAGE(SMALL(($F20:K20),{1,2,3,4}))-$F$1,COUNTIF($G20:K20, "&gt;1")&gt;1,AVERAGE(SMALL(($E20:K20),{1,2,3,4}))-$F$1,COUNTIF($G20:K20, "&gt;0")=1,AVERAGE(SMALL(($E20:K20),{1,2,3}))-$F$1,COUNTIF($G20:K20, "=0")=0,AVERAGE(SMALL(($E20:K20),{1,2}))-$F$1)</f>
        <v>5.18333333333333</v>
      </c>
      <c r="S20" s="141">
        <f>_xlfn.IFS(COUNTIF($G20:L20, "&gt;1")&gt;6,AVERAGE(SMALL(($G20:L20),{1,2,3,4,5}))-$F$1,COUNTIF($G20:L20, "&gt;1")&gt;5,AVERAGE(SMALL(($G20:L20),{1,2,3,4}))-$F$1,COUNTIF($G20:L20, "&gt;1")&gt;3,AVERAGE(SMALL(($F20:L20),{1,2,3,4}))-$F$1,COUNTIF($G20:L20, "&gt;1")&gt;1,AVERAGE(SMALL(($E20:L20),{1,2,3,4}))-$F$1,COUNTIF($G20:L20, "&gt;0")=1,AVERAGE(SMALL(($E20:L20),{1,2,3}))-$F$1,COUNTIF($G20:L20, "=0")=0,AVERAGE(SMALL(($E20:L20),{1,2}))-$F$1)</f>
        <v>6.0166666666666657</v>
      </c>
      <c r="T20" s="142">
        <f t="shared" si="1"/>
        <v>4</v>
      </c>
      <c r="U20" s="143">
        <v>2</v>
      </c>
    </row>
    <row r="21" spans="1:61" ht="15.75" x14ac:dyDescent="0.25">
      <c r="A21" s="37" t="s">
        <v>42</v>
      </c>
      <c r="B21" s="138" t="str">
        <f>INDEX('[1]2025 Sign Ups'!$C$2:$C$103,MATCH(A21,'[1]2025 Sign Ups'!$B$2:$B$103,0))</f>
        <v>Y</v>
      </c>
      <c r="C21" s="138">
        <f>VLOOKUP($A21,'[1]2025 Sign Ups'!$B$2:$F$127,4,FALSE)</f>
        <v>1</v>
      </c>
      <c r="D21" s="138" t="str">
        <f>VLOOKUP($A21,'[1]2025 Sign Ups'!$B$2:$G$127,5,FALSE)</f>
        <v>R</v>
      </c>
      <c r="E21" s="139">
        <f t="shared" si="2"/>
        <v>45</v>
      </c>
      <c r="F21" s="139">
        <f t="shared" si="0"/>
        <v>45</v>
      </c>
      <c r="G21" s="140">
        <v>48</v>
      </c>
      <c r="H21" s="140">
        <v>48</v>
      </c>
      <c r="I21" s="140">
        <v>48</v>
      </c>
      <c r="J21" s="140">
        <v>40</v>
      </c>
      <c r="K21" s="140">
        <v>46</v>
      </c>
      <c r="L21" s="140">
        <v>49</v>
      </c>
      <c r="M21" s="139">
        <f>VLOOKUP($A21,'[1]2025 Sign Ups'!$B$2:$K$104,3,FALSE)</f>
        <v>9.6000000000000014</v>
      </c>
      <c r="N21" s="141">
        <f>_xlfn.IFS(COUNTIF($G21:G21, "&gt;6")&gt;6,AVERAGE(SMALL(($G21:G21),{1,2,3,4,5}))-$F$1,COUNTIF($G21:G21, "&gt;5")&gt;3,AVERAGE(SMALL(($G21:G21),{1,2,3,4}))-$F$1,COUNTIF($G21:G21, "&gt;3")&gt;3,AVERAGE(SMALL(($F21:G21),{1,2,3,4}))-$F$1,COUNTIF($G21:G21, "&gt;1")&gt;1,AVERAGE(SMALL(($E21:G21),{1,2,3,4}))-$F$1,COUNTIF($G21:G21, "&gt;0")=1,AVERAGE(SMALL(($E21:G21),{1,2,3}))-$F$1,COUNTIF($G21:G21, "=0")=0,AVERAGE(SMALL(($E21:G21),{1,2}))-$F$1)</f>
        <v>10.600000000000001</v>
      </c>
      <c r="O21" s="141">
        <f>_xlfn.IFS(COUNTIF($G21:H21, "&gt;1")&gt;6,AVERAGE(SMALL(($G21:H21),{1,2,3,4,5}))-$F$1,COUNTIF($G21:H21, "&gt;1")&gt;5,AVERAGE(SMALL(($G21:H21),{1,2,3,4}))-$F$1,COUNTIF($G21:H21, "&gt;1")&gt;3,AVERAGE(SMALL(($F21:H21),{1,2,3,4}))-$F$1,COUNTIF($G21:H21, "&gt;1")&gt;1,AVERAGE(SMALL(($E21:H21),{1,2,3,4}))-$F$1,COUNTIF($G21:H21, "&gt;0")=1,AVERAGE(SMALL(($E21:H21),{1,2,3}))-$F$1,COUNTIF($G21:H21, "=0")=0,AVERAGE(SMALL(($E21:H21),{1,2}))-$F$1)</f>
        <v>11.100000000000001</v>
      </c>
      <c r="P21" s="141">
        <f>_xlfn.IFS(COUNTIF($G21:I21, "&gt;1")&gt;6,AVERAGE(SMALL(($G21:I21),{1,2,3,4,5}))-$F$1,COUNTIF($G21:I21, "&gt;1")&gt;5,AVERAGE(SMALL(($G21:I21),{1,2,3,4}))-$F$1,COUNTIF($G21:I21, "&gt;1")&gt;3,AVERAGE(SMALL(($F21:I21),{1,2,3,4}))-$F$1,COUNTIF($G21:I21, "&gt;1")&gt;1,AVERAGE(SMALL(($E21:I21),{1,2,3,4}))-$F$1,COUNTIF($G21:I21, "&gt;0")=1,AVERAGE(SMALL(($E21:I21),{1,2,3}))-$F$1,COUNTIF($G21:I21, "=0")=0,AVERAGE(SMALL(($E21:I21),{1,2}))-$F$1)</f>
        <v>11.100000000000001</v>
      </c>
      <c r="Q21" s="141">
        <f>_xlfn.IFS(COUNTIF($G21:J21, "&gt;1")&gt;6,AVERAGE(SMALL(($G21:J21),{1,2,3,4,5}))-$F$1,COUNTIF($G21:J21, "&gt;1")&gt;5,AVERAGE(SMALL(($G21:J21),{1,2,3,4}))-$F$1,COUNTIF($G21:J21, "&gt;1")&gt;3,AVERAGE(SMALL(($F21:J21),{1,2,3,4}))-$F$1,COUNTIF($G21:J21, "&gt;1")&gt;1,AVERAGE(SMALL(($E21:J21),{1,2,3,4}))-$F$1,COUNTIF($G21:J21, "&gt;0")=1,AVERAGE(SMALL(($E21:J21),{1,2,3}))-$F$1,COUNTIF($G21:J21, "=0")=0,AVERAGE(SMALL(($E21:J21),{1,2}))-$F$1)</f>
        <v>9.8500000000000014</v>
      </c>
      <c r="R21" s="141">
        <f>_xlfn.IFS(COUNTIF($G21:K21, "&gt;1")&gt;6,AVERAGE(SMALL(($G21:K21),{1,2,3,4,5}))-$F$1,COUNTIF($G21:K21, "&gt;1")&gt;5,AVERAGE(SMALL(($G21:K21),{1,2,3,4}))-$F$1,COUNTIF($G21:K21, "&gt;1")&gt;3,AVERAGE(SMALL(($F21:K21),{1,2,3,4}))-$F$1,COUNTIF($G21:K21, "&gt;1")&gt;1,AVERAGE(SMALL(($E21:K21),{1,2,3,4}))-$F$1,COUNTIF($G21:K21, "&gt;0")=1,AVERAGE(SMALL(($E21:K21),{1,2,3}))-$F$1,COUNTIF($G21:K21, "=0")=0,AVERAGE(SMALL(($E21:K21),{1,2}))-$F$1)</f>
        <v>9.3500000000000014</v>
      </c>
      <c r="S21" s="141">
        <f>_xlfn.IFS(COUNTIF($G21:L21, "&gt;1")&gt;6,AVERAGE(SMALL(($G21:L21),{1,2,3,4,5}))-$F$1,COUNTIF($G21:L21, "&gt;1")&gt;5,AVERAGE(SMALL(($G21:L21),{1,2,3,4}))-$F$1,COUNTIF($G21:L21, "&gt;1")&gt;3,AVERAGE(SMALL(($F21:L21),{1,2,3,4}))-$F$1,COUNTIF($G21:L21, "&gt;1")&gt;1,AVERAGE(SMALL(($E21:L21),{1,2,3,4}))-$F$1,COUNTIF($G21:L21, "&gt;0")=1,AVERAGE(SMALL(($E21:L21),{1,2,3}))-$F$1,COUNTIF($G21:L21, "=0")=0,AVERAGE(SMALL(($E21:L21),{1,2}))-$F$1)</f>
        <v>10.100000000000001</v>
      </c>
      <c r="T21" s="142">
        <f t="shared" si="1"/>
        <v>6</v>
      </c>
      <c r="U21" s="143">
        <v>2</v>
      </c>
    </row>
    <row r="22" spans="1:61" s="148" customFormat="1" ht="15.75" x14ac:dyDescent="0.25">
      <c r="A22" s="37" t="s">
        <v>72</v>
      </c>
      <c r="B22" s="138" t="str">
        <f>INDEX('[1]2025 Sign Ups'!$C$2:$C$103,MATCH(A22,'[1]2025 Sign Ups'!$B$2:$B$103,0))</f>
        <v>Y</v>
      </c>
      <c r="C22" s="138">
        <f>VLOOKUP($A22,'[1]2025 Sign Ups'!$B$2:$F$127,4,FALSE)</f>
        <v>4</v>
      </c>
      <c r="D22" s="138" t="str">
        <f>VLOOKUP($A22,'[1]2025 Sign Ups'!$B$2:$G$127,5,FALSE)</f>
        <v>R</v>
      </c>
      <c r="E22" s="139">
        <f t="shared" si="2"/>
        <v>39.666666666666664</v>
      </c>
      <c r="F22" s="139">
        <f t="shared" si="0"/>
        <v>39.666666666666664</v>
      </c>
      <c r="G22" s="140">
        <v>40</v>
      </c>
      <c r="H22" s="140">
        <v>45</v>
      </c>
      <c r="I22" s="140">
        <v>44</v>
      </c>
      <c r="J22" s="140">
        <v>41</v>
      </c>
      <c r="K22" s="140">
        <v>43</v>
      </c>
      <c r="L22" s="140">
        <v>41</v>
      </c>
      <c r="M22" s="139">
        <f>VLOOKUP($A22,'[1]2025 Sign Ups'!$B$2:$K$104,3,FALSE)</f>
        <v>4.2666666666666657</v>
      </c>
      <c r="N22" s="141">
        <f>_xlfn.IFS(COUNTIF($G22:G22, "&gt;6")&gt;6,AVERAGE(SMALL(($G22:G22),{1,2,3,4,5}))-$F$1,COUNTIF($G22:G22, "&gt;5")&gt;3,AVERAGE(SMALL(($G22:G22),{1,2,3,4}))-$F$1,COUNTIF($G22:G22, "&gt;3")&gt;3,AVERAGE(SMALL(($F22:G22),{1,2,3,4}))-$F$1,COUNTIF($G22:G22, "&gt;1")&gt;1,AVERAGE(SMALL(($E22:G22),{1,2,3,4}))-$F$1,COUNTIF($G22:G22, "&gt;0")=1,AVERAGE(SMALL(($E22:G22),{1,2,3}))-$F$1,COUNTIF($G22:G22, "=0")=0,AVERAGE(SMALL(($E22:G22),{1,2}))-$F$1)</f>
        <v>4.37777777777778</v>
      </c>
      <c r="O22" s="141">
        <f>_xlfn.IFS(COUNTIF($G22:H22, "&gt;1")&gt;6,AVERAGE(SMALL(($G22:H22),{1,2,3,4,5}))-$F$1,COUNTIF($G22:H22, "&gt;1")&gt;5,AVERAGE(SMALL(($G22:H22),{1,2,3,4}))-$F$1,COUNTIF($G22:H22, "&gt;1")&gt;3,AVERAGE(SMALL(($F22:H22),{1,2,3,4}))-$F$1,COUNTIF($G22:H22, "&gt;1")&gt;1,AVERAGE(SMALL(($E22:H22),{1,2,3,4}))-$F$1,COUNTIF($G22:H22, "&gt;0")=1,AVERAGE(SMALL(($E22:H22),{1,2,3}))-$F$1,COUNTIF($G22:H22, "=0")=0,AVERAGE(SMALL(($E22:H22),{1,2}))-$F$1)</f>
        <v>5.68333333333333</v>
      </c>
      <c r="P22" s="141">
        <f>_xlfn.IFS(COUNTIF($G22:I22, "&gt;1")&gt;6,AVERAGE(SMALL(($G22:I22),{1,2,3,4,5}))-$F$1,COUNTIF($G22:I22, "&gt;1")&gt;5,AVERAGE(SMALL(($G22:I22),{1,2,3,4}))-$F$1,COUNTIF($G22:I22, "&gt;1")&gt;3,AVERAGE(SMALL(($F22:I22),{1,2,3,4}))-$F$1,COUNTIF($G22:I22, "&gt;1")&gt;1,AVERAGE(SMALL(($E22:I22),{1,2,3,4}))-$F$1,COUNTIF($G22:I22, "&gt;0")=1,AVERAGE(SMALL(($E22:I22),{1,2,3}))-$F$1,COUNTIF($G22:I22, "=0")=0,AVERAGE(SMALL(($E22:I22),{1,2}))-$F$1)</f>
        <v>5.43333333333333</v>
      </c>
      <c r="Q22" s="141">
        <f>_xlfn.IFS(COUNTIF($G22:J22, "&gt;1")&gt;6,AVERAGE(SMALL(($G22:J22),{1,2,3,4,5}))-$F$1,COUNTIF($G22:J22, "&gt;1")&gt;5,AVERAGE(SMALL(($G22:J22),{1,2,3,4}))-$F$1,COUNTIF($G22:J22, "&gt;1")&gt;3,AVERAGE(SMALL(($F22:J22),{1,2,3,4}))-$F$1,COUNTIF($G22:J22, "&gt;1")&gt;1,AVERAGE(SMALL(($E22:J22),{1,2,3,4}))-$F$1,COUNTIF($G22:J22, "&gt;0")=1,AVERAGE(SMALL(($E22:J22),{1,2,3}))-$F$1,COUNTIF($G22:J22, "=0")=0,AVERAGE(SMALL(($E22:J22),{1,2}))-$F$1)</f>
        <v>5.7666666666666657</v>
      </c>
      <c r="R22" s="141">
        <f>_xlfn.IFS(COUNTIF($G22:K22, "&gt;1")&gt;6,AVERAGE(SMALL(($G22:K22),{1,2,3,4,5}))-$F$1,COUNTIF($G22:K22, "&gt;1")&gt;5,AVERAGE(SMALL(($G22:K22),{1,2,3,4}))-$F$1,COUNTIF($G22:K22, "&gt;1")&gt;3,AVERAGE(SMALL(($F22:K22),{1,2,3,4}))-$F$1,COUNTIF($G22:K22, "&gt;1")&gt;1,AVERAGE(SMALL(($E22:K22),{1,2,3,4}))-$F$1,COUNTIF($G22:K22, "&gt;0")=1,AVERAGE(SMALL(($E22:K22),{1,2,3}))-$F$1,COUNTIF($G22:K22, "=0")=0,AVERAGE(SMALL(($E22:K22),{1,2}))-$F$1)</f>
        <v>5.5166666666666657</v>
      </c>
      <c r="S22" s="141">
        <f>_xlfn.IFS(COUNTIF($G22:L22, "&gt;1")&gt;6,AVERAGE(SMALL(($G22:L22),{1,2,3,4,5}))-$F$1,COUNTIF($G22:L22, "&gt;1")&gt;5,AVERAGE(SMALL(($G22:L22),{1,2,3,4}))-$F$1,COUNTIF($G22:L22, "&gt;1")&gt;3,AVERAGE(SMALL(($F22:L22),{1,2,3,4}))-$F$1,COUNTIF($G22:L22, "&gt;1")&gt;1,AVERAGE(SMALL(($E22:L22),{1,2,3,4}))-$F$1,COUNTIF($G22:L22, "&gt;0")=1,AVERAGE(SMALL(($E22:L22),{1,2,3}))-$F$1,COUNTIF($G22:L22, "=0")=0,AVERAGE(SMALL(($E22:L22),{1,2}))-$F$1)</f>
        <v>5.8500000000000014</v>
      </c>
      <c r="T22" s="142">
        <f t="shared" si="1"/>
        <v>6</v>
      </c>
      <c r="U22" s="143">
        <v>2</v>
      </c>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row>
    <row r="23" spans="1:61" ht="15.75" x14ac:dyDescent="0.25">
      <c r="A23" s="37" t="s">
        <v>79</v>
      </c>
      <c r="B23" s="138" t="str">
        <f>INDEX('[1]2025 Sign Ups'!$C$2:$C$103,MATCH(A23,'[1]2025 Sign Ups'!$B$2:$B$103,0))</f>
        <v>Y</v>
      </c>
      <c r="C23" s="138">
        <f>VLOOKUP($A23,'[1]2025 Sign Ups'!$B$2:$F$127,4,FALSE)</f>
        <v>2</v>
      </c>
      <c r="D23" s="138" t="str">
        <f>VLOOKUP($A23,'[1]2025 Sign Ups'!$B$2:$G$127,5,FALSE)</f>
        <v>R</v>
      </c>
      <c r="E23" s="139">
        <f t="shared" si="2"/>
        <v>40.5</v>
      </c>
      <c r="F23" s="139">
        <f t="shared" si="0"/>
        <v>40.5</v>
      </c>
      <c r="G23" s="140">
        <v>39</v>
      </c>
      <c r="H23" s="140">
        <v>41</v>
      </c>
      <c r="I23" s="140">
        <v>46</v>
      </c>
      <c r="J23" s="140">
        <v>43</v>
      </c>
      <c r="K23" s="140">
        <v>50</v>
      </c>
      <c r="L23" s="140">
        <v>43</v>
      </c>
      <c r="M23" s="139">
        <f>VLOOKUP($A23,'[1]2025 Sign Ups'!$B$2:$K$104,3,FALSE)</f>
        <v>5.1000000000000014</v>
      </c>
      <c r="N23" s="141">
        <f>_xlfn.IFS(COUNTIF($G23:G23, "&gt;6")&gt;6,AVERAGE(SMALL(($G23:G23),{1,2,3,4,5}))-$F$1,COUNTIF($G23:G23, "&gt;5")&gt;3,AVERAGE(SMALL(($G23:G23),{1,2,3,4}))-$F$1,COUNTIF($G23:G23, "&gt;3")&gt;3,AVERAGE(SMALL(($F23:G23),{1,2,3,4}))-$F$1,COUNTIF($G23:G23, "&gt;1")&gt;1,AVERAGE(SMALL(($E23:G23),{1,2,3,4}))-$F$1,COUNTIF($G23:G23, "&gt;0")=1,AVERAGE(SMALL(($E23:G23),{1,2,3}))-$F$1,COUNTIF($G23:G23, "=0")=0,AVERAGE(SMALL(($E23:G23),{1,2}))-$F$1)</f>
        <v>4.6000000000000014</v>
      </c>
      <c r="O23" s="141">
        <f>_xlfn.IFS(COUNTIF($G23:H23, "&gt;1")&gt;6,AVERAGE(SMALL(($G23:H23),{1,2,3,4,5}))-$F$1,COUNTIF($G23:H23, "&gt;1")&gt;5,AVERAGE(SMALL(($G23:H23),{1,2,3,4}))-$F$1,COUNTIF($G23:H23, "&gt;1")&gt;3,AVERAGE(SMALL(($F23:H23),{1,2,3,4}))-$F$1,COUNTIF($G23:H23, "&gt;1")&gt;1,AVERAGE(SMALL(($E23:H23),{1,2,3,4}))-$F$1,COUNTIF($G23:H23, "&gt;0")=1,AVERAGE(SMALL(($E23:H23),{1,2,3}))-$F$1,COUNTIF($G23:H23, "=0")=0,AVERAGE(SMALL(($E23:H23),{1,2}))-$F$1)</f>
        <v>4.8500000000000014</v>
      </c>
      <c r="P23" s="141">
        <f>_xlfn.IFS(COUNTIF($G23:I23, "&gt;1")&gt;6,AVERAGE(SMALL(($G23:I23),{1,2,3,4,5}))-$F$1,COUNTIF($G23:I23, "&gt;1")&gt;5,AVERAGE(SMALL(($G23:I23),{1,2,3,4}))-$F$1,COUNTIF($G23:I23, "&gt;1")&gt;3,AVERAGE(SMALL(($F23:I23),{1,2,3,4}))-$F$1,COUNTIF($G23:I23, "&gt;1")&gt;1,AVERAGE(SMALL(($E23:I23),{1,2,3,4}))-$F$1,COUNTIF($G23:I23, "&gt;0")=1,AVERAGE(SMALL(($E23:I23),{1,2,3}))-$F$1,COUNTIF($G23:I23, "=0")=0,AVERAGE(SMALL(($E23:I23),{1,2}))-$F$1)</f>
        <v>4.8500000000000014</v>
      </c>
      <c r="Q23" s="141">
        <f>_xlfn.IFS(COUNTIF($G23:J23, "&gt;1")&gt;6,AVERAGE(SMALL(($G23:J23),{1,2,3,4,5}))-$F$1,COUNTIF($G23:J23, "&gt;1")&gt;5,AVERAGE(SMALL(($G23:J23),{1,2,3,4}))-$F$1,COUNTIF($G23:J23, "&gt;1")&gt;3,AVERAGE(SMALL(($F23:J23),{1,2,3,4}))-$F$1,COUNTIF($G23:J23, "&gt;1")&gt;1,AVERAGE(SMALL(($E23:J23),{1,2,3,4}))-$F$1,COUNTIF($G23:J23, "&gt;0")=1,AVERAGE(SMALL(($E23:J23),{1,2,3}))-$F$1,COUNTIF($G23:J23, "=0")=0,AVERAGE(SMALL(($E23:J23),{1,2}))-$F$1)</f>
        <v>5.4750000000000014</v>
      </c>
      <c r="R23" s="141">
        <f>_xlfn.IFS(COUNTIF($G23:K23, "&gt;1")&gt;6,AVERAGE(SMALL(($G23:K23),{1,2,3,4,5}))-$F$1,COUNTIF($G23:K23, "&gt;1")&gt;5,AVERAGE(SMALL(($G23:K23),{1,2,3,4}))-$F$1,COUNTIF($G23:K23, "&gt;1")&gt;3,AVERAGE(SMALL(($F23:K23),{1,2,3,4}))-$F$1,COUNTIF($G23:K23, "&gt;1")&gt;1,AVERAGE(SMALL(($E23:K23),{1,2,3,4}))-$F$1,COUNTIF($G23:K23, "&gt;0")=1,AVERAGE(SMALL(($E23:K23),{1,2,3}))-$F$1,COUNTIF($G23:K23, "=0")=0,AVERAGE(SMALL(($E23:K23),{1,2}))-$F$1)</f>
        <v>5.4750000000000014</v>
      </c>
      <c r="S23" s="141">
        <f>_xlfn.IFS(COUNTIF($G23:L23, "&gt;1")&gt;6,AVERAGE(SMALL(($G23:L23),{1,2,3,4,5}))-$F$1,COUNTIF($G23:L23, "&gt;1")&gt;5,AVERAGE(SMALL(($G23:L23),{1,2,3,4}))-$F$1,COUNTIF($G23:L23, "&gt;1")&gt;3,AVERAGE(SMALL(($F23:L23),{1,2,3,4}))-$F$1,COUNTIF($G23:L23, "&gt;1")&gt;1,AVERAGE(SMALL(($E23:L23),{1,2,3,4}))-$F$1,COUNTIF($G23:L23, "&gt;0")=1,AVERAGE(SMALL(($E23:L23),{1,2,3}))-$F$1,COUNTIF($G23:L23, "=0")=0,AVERAGE(SMALL(($E23:L23),{1,2}))-$F$1)</f>
        <v>6.1000000000000014</v>
      </c>
      <c r="T23" s="142">
        <f t="shared" si="1"/>
        <v>6</v>
      </c>
      <c r="U23" s="143">
        <v>2</v>
      </c>
    </row>
    <row r="24" spans="1:61" ht="15.75" x14ac:dyDescent="0.25">
      <c r="A24" s="45" t="s">
        <v>82</v>
      </c>
      <c r="B24" s="138" t="str">
        <f>INDEX('[1]2025 Sign Ups'!$C$2:$C$103,MATCH(A24,'[1]2025 Sign Ups'!$B$2:$B$103,0))</f>
        <v>Y</v>
      </c>
      <c r="C24" s="138">
        <f>VLOOKUP($A24,'[1]2025 Sign Ups'!$B$2:$F$127,4,FALSE)</f>
        <v>2</v>
      </c>
      <c r="D24" s="138" t="str">
        <f>VLOOKUP($A24,'[1]2025 Sign Ups'!$B$2:$G$127,5,FALSE)</f>
        <v>SN</v>
      </c>
      <c r="E24" s="139">
        <f>AVERAGE(G24:I24)</f>
        <v>42</v>
      </c>
      <c r="F24" s="139">
        <f t="shared" si="0"/>
        <v>42</v>
      </c>
      <c r="G24" s="140">
        <v>42</v>
      </c>
      <c r="H24" s="140" t="s">
        <v>234</v>
      </c>
      <c r="I24" s="140">
        <v>42</v>
      </c>
      <c r="J24" s="140">
        <v>45</v>
      </c>
      <c r="K24" s="140">
        <v>43</v>
      </c>
      <c r="L24" s="140">
        <v>51</v>
      </c>
      <c r="M24" s="139">
        <f>(G24-$F$1)*0.6</f>
        <v>3.9600000000000009</v>
      </c>
      <c r="N24" s="139">
        <f>M24</f>
        <v>3.9600000000000009</v>
      </c>
      <c r="O24" s="139">
        <f>(I24-$F$1)*0.6</f>
        <v>3.9600000000000009</v>
      </c>
      <c r="P24" s="141">
        <f>_xlfn.IFS(COUNTIF($G24:I24, "&gt;1")&gt;6,AVERAGE(SMALL(($G24:I24),{1,2,3,4,5}))-$F$1,COUNTIF($G24:I24, "&gt;1")&gt;5,AVERAGE(SMALL(($G24:I24),{1,2,3,4}))-$F$1,COUNTIF($G24:I24, "&gt;1")&gt;3,AVERAGE(SMALL(($F24:I24),{1,2,3,4}))-$F$1,COUNTIF($G24:I24, "&gt;1")&gt;1,AVERAGE(SMALL(($E24:I24),{1,2,3,4}))-$F$1,COUNTIF($G24:I24, "&gt;0")=1,AVERAGE(SMALL(($E24:I24),{1,2,3}))-$F$1,COUNTIF($G24:I24, "=0")=0,AVERAGE(SMALL(($E24:I24),{1,2}))-$F$1)</f>
        <v>6.6000000000000014</v>
      </c>
      <c r="Q24" s="141">
        <f>_xlfn.IFS(COUNTIF($G24:J24, "&gt;1")&gt;6,AVERAGE(SMALL(($G24:J24),{1,2,3,4,5}))-$F$1,COUNTIF($G24:J24, "&gt;1")&gt;5,AVERAGE(SMALL(($G24:J24),{1,2,3,4}))-$F$1,COUNTIF($G24:J24, "&gt;1")&gt;3,AVERAGE(SMALL(($F24:J24),{1,2,3,4}))-$F$1,COUNTIF($G24:J24, "&gt;1")&gt;1,AVERAGE(SMALL(($E24:J24),{1,2,3,4}))-$F$1,COUNTIF($G24:J24, "&gt;0")=1,AVERAGE(SMALL(($E24:J24),{1,2,3}))-$F$1,COUNTIF($G24:J24, "=0")=0,AVERAGE(SMALL(($E24:J24),{1,2}))-$F$1)</f>
        <v>6.6000000000000014</v>
      </c>
      <c r="R24" s="141">
        <f>_xlfn.IFS($T24&gt;6,AVERAGE(SMALL(($G24:$L24),{1,2,3,4,5}))-$F$1,$T24&gt;5,AVERAGE(SMALL(($G24:$L24),{1,2,3,4}))-$F$1,$T24&gt;3,AVERAGE(SMALL(($F24:$L24),{1,2,3,4}))-$F$1,$T24&gt;1,AVERAGE(SMALL(($E24:$L24),{1,2,3,4}))-$F$1,$T24=1,AVERAGE(SMALL(($E24:$L24),{1,2,3}))-$F$1,$T24=0,AVERAGE(SMALL(($E24:$L24),{1,2}))-$F$1)</f>
        <v>6.8500000000000014</v>
      </c>
      <c r="S24" s="141">
        <f>_xlfn.IFS($T24&gt;6,AVERAGE(SMALL(($G24:$L24),{1,2,3,4,5}))-$F$1,$T24&gt;5,AVERAGE(SMALL(($G24:$L24),{1,2,3,4}))-$F$1,$T24&gt;3,AVERAGE(SMALL(($F24:$L24),{1,2,3,4}))-$F$1,$T24&gt;1,AVERAGE(SMALL(($E24:$L24),{1,2,3,4}))-$F$1,$T24=1,AVERAGE(SMALL(($E24:$L24),{1,2,3}))-$F$1,$T24=0,AVERAGE(SMALL(($E24:$L24),{1,2}))-$F$1)</f>
        <v>6.8500000000000014</v>
      </c>
      <c r="T24" s="142">
        <f t="shared" si="1"/>
        <v>5</v>
      </c>
      <c r="U24" s="143">
        <v>1</v>
      </c>
    </row>
    <row r="25" spans="1:61" ht="15.75" x14ac:dyDescent="0.25">
      <c r="A25" s="37" t="s">
        <v>84</v>
      </c>
      <c r="B25" s="138" t="str">
        <f>INDEX('[1]2025 Sign Ups'!$C$2:$C$103,MATCH(A25,'[1]2025 Sign Ups'!$B$2:$B$103,0))</f>
        <v>Y</v>
      </c>
      <c r="C25" s="138">
        <f>VLOOKUP($A25,'[1]2025 Sign Ups'!$B$2:$F$127,4,FALSE)</f>
        <v>4</v>
      </c>
      <c r="D25" s="138" t="str">
        <f>VLOOKUP($A25,'[1]2025 Sign Ups'!$B$2:$G$127,5,FALSE)</f>
        <v>S</v>
      </c>
      <c r="E25" s="139">
        <f>M25+35.4</f>
        <v>45.5</v>
      </c>
      <c r="F25" s="139">
        <f t="shared" si="0"/>
        <v>45.5</v>
      </c>
      <c r="G25" s="140" t="s">
        <v>234</v>
      </c>
      <c r="H25" s="140">
        <v>45</v>
      </c>
      <c r="I25" s="140">
        <v>50</v>
      </c>
      <c r="J25" s="140">
        <v>48</v>
      </c>
      <c r="K25" s="140">
        <v>46</v>
      </c>
      <c r="L25" s="140" t="s">
        <v>234</v>
      </c>
      <c r="M25" s="139">
        <f>VLOOKUP($A25,'[1]2025 Sign Ups'!$B$2:$K$104,3,FALSE)</f>
        <v>10.100000000000001</v>
      </c>
      <c r="N25" s="141">
        <f>_xlfn.IFS(COUNTIF($G25:G25, "&gt;1")&gt;6,AVERAGE(SMALL(($G25:G25),{1,2,3,4,5}))-$F$1,COUNTIF($G25:G25, "&gt;1")&gt;5,AVERAGE(SMALL(($G25:G25),{1,2,3,4}))-$F$1,COUNTIF($G25:G25, "&gt;1")&gt;3,AVERAGE(SMALL(($F25:G25),{1,2,3,4}))-$F$1,COUNTIF($G25:G25, "&gt;1")&gt;1,AVERAGE(SMALL(($E25:G25),{1,2,3,4}))-$F$1,COUNTIF($G25:G25, "&gt;0")=1,AVERAGE(SMALL(($E25:G25),{1,2,3}))-$F$1,COUNTIF($G25:G25, "=0")=0,AVERAGE(SMALL(($E25:G25),{1,2}))-$F$1)</f>
        <v>10.100000000000001</v>
      </c>
      <c r="O25" s="141">
        <f>_xlfn.IFS(COUNTIF($G25:H25, "&gt;1")&gt;6,AVERAGE(SMALL(($G25:H25),{1,2,3,4,5}))-$F$1,COUNTIF($G25:H25, "&gt;1")&gt;5,AVERAGE(SMALL(($G25:H25),{1,2,3,4}))-$F$1,COUNTIF($G25:H25, "&gt;1")&gt;3,AVERAGE(SMALL(($F25:H25),{1,2,3,4}))-$F$1,COUNTIF($G25:H25, "&gt;1")&gt;1,AVERAGE(SMALL(($E25:H25),{1,2,3,4}))-$F$1,COUNTIF($G25:H25, "&gt;0")=1,AVERAGE(SMALL(($E25:H25),{1,2,3}))-$F$1,COUNTIF($G25:H25, "=0")=0,AVERAGE(SMALL(($E25:H25),{1,2}))-$F$1)</f>
        <v>9.9333333333333371</v>
      </c>
      <c r="P25" s="141">
        <f>_xlfn.IFS(COUNTIF($G25:I25, "&gt;1")&gt;6,AVERAGE(SMALL(($G25:I25),{1,2,3,4,5}))-$F$1,COUNTIF($G25:I25, "&gt;1")&gt;5,AVERAGE(SMALL(($G25:I25),{1,2,3,4}))-$F$1,COUNTIF($G25:I25, "&gt;1")&gt;3,AVERAGE(SMALL(($F25:I25),{1,2,3,4}))-$F$1,COUNTIF($G25:I25, "&gt;1")&gt;1,AVERAGE(SMALL(($E25:I25),{1,2,3,4}))-$F$1,COUNTIF($G25:I25, "&gt;0")=1,AVERAGE(SMALL(($E25:I25),{1,2,3}))-$F$1,COUNTIF($G25:I25, "=0")=0,AVERAGE(SMALL(($E25:I25),{1,2}))-$F$1)</f>
        <v>11.100000000000001</v>
      </c>
      <c r="Q25" s="141">
        <f>_xlfn.IFS(COUNTIF($G25:J25, "&gt;1")&gt;6,AVERAGE(SMALL(($G25:J25),{1,2,3,4,5}))-$F$1,COUNTIF($G25:J25, "&gt;1")&gt;5,AVERAGE(SMALL(($G25:J25),{1,2,3,4}))-$F$1,COUNTIF($G25:J25, "&gt;1")&gt;3,AVERAGE(SMALL(($F25:J25),{1,2,3,4}))-$F$1,COUNTIF($G25:J25, "&gt;1")&gt;1,AVERAGE(SMALL(($E25:J25),{1,2,3,4}))-$F$1,COUNTIF($G25:J25, "&gt;0")=1,AVERAGE(SMALL(($E25:J25),{1,2,3}))-$F$1,COUNTIF($G25:J25, "=0")=0,AVERAGE(SMALL(($E25:J25),{1,2}))-$F$1)</f>
        <v>10.600000000000001</v>
      </c>
      <c r="R25" s="141">
        <f>_xlfn.IFS(COUNTIF($G25:K25, "&gt;1")&gt;6,AVERAGE(SMALL(($G25:K25),{1,2,3,4,5}))-$F$1,COUNTIF($G25:K25, "&gt;1")&gt;5,AVERAGE(SMALL(($G25:K25),{1,2,3,4}))-$F$1,COUNTIF($G25:K25, "&gt;1")&gt;3,AVERAGE(SMALL(($F25:K25),{1,2,3,4}))-$F$1,COUNTIF($G25:K25, "&gt;1")&gt;1,AVERAGE(SMALL(($E25:K25),{1,2,3,4}))-$F$1,COUNTIF($G25:K25, "&gt;0")=1,AVERAGE(SMALL(($E25:K25),{1,2,3}))-$F$1,COUNTIF($G25:K25, "=0")=0,AVERAGE(SMALL(($E25:K25),{1,2}))-$F$1)</f>
        <v>10.725000000000001</v>
      </c>
      <c r="S25" s="141">
        <f>_xlfn.IFS(COUNTIF($G25:L25, "&gt;1")&gt;6,AVERAGE(SMALL(($G25:L25),{1,2,3,4,5}))-$F$1,COUNTIF($G25:L25, "&gt;1")&gt;5,AVERAGE(SMALL(($G25:L25),{1,2,3,4}))-$F$1,COUNTIF($G25:L25, "&gt;1")&gt;3,AVERAGE(SMALL(($F25:L25),{1,2,3,4}))-$F$1,COUNTIF($G25:L25, "&gt;1")&gt;1,AVERAGE(SMALL(($E25:L25),{1,2,3,4}))-$F$1,COUNTIF($G25:L25, "&gt;0")=1,AVERAGE(SMALL(($E25:L25),{1,2,3}))-$F$1,COUNTIF($G25:L25, "=0")=0,AVERAGE(SMALL(($E25:L25),{1,2}))-$F$1)</f>
        <v>10.725000000000001</v>
      </c>
      <c r="T25" s="142">
        <f t="shared" si="1"/>
        <v>4</v>
      </c>
      <c r="U25" s="143">
        <v>2</v>
      </c>
    </row>
    <row r="26" spans="1:61" ht="15.75" x14ac:dyDescent="0.25">
      <c r="A26" s="45" t="s">
        <v>86</v>
      </c>
      <c r="B26" s="146" t="s">
        <v>208</v>
      </c>
      <c r="C26" s="138">
        <f>VLOOKUP($A26,'[1]2025 Sign Ups'!$B$2:$F$127,4,FALSE)</f>
        <v>3</v>
      </c>
      <c r="D26" s="138" t="str">
        <f>VLOOKUP($A26,'[1]2025 Sign Ups'!$B$2:$G$127,5,FALSE)</f>
        <v>R</v>
      </c>
      <c r="E26" s="139">
        <f>AVERAGE(G26:I26)</f>
        <v>55</v>
      </c>
      <c r="F26" s="139">
        <f t="shared" si="0"/>
        <v>55</v>
      </c>
      <c r="G26" s="140">
        <v>53</v>
      </c>
      <c r="H26" s="140" t="s">
        <v>234</v>
      </c>
      <c r="I26" s="140">
        <v>57</v>
      </c>
      <c r="J26" s="140">
        <v>46</v>
      </c>
      <c r="K26" s="140">
        <v>51</v>
      </c>
      <c r="L26" s="140" t="s">
        <v>234</v>
      </c>
      <c r="M26" s="139">
        <f>(G26-$F$1)*0.8</f>
        <v>14.080000000000002</v>
      </c>
      <c r="N26" s="139" t="s">
        <v>180</v>
      </c>
      <c r="O26" s="139">
        <f>(I26-$F$1)*0.8</f>
        <v>17.28</v>
      </c>
      <c r="P26" s="141">
        <f>_xlfn.IFS(COUNTIF($G26:I26, "&gt;1")&gt;6,AVERAGE(SMALL(($G26:I26),{1,2,3,4,5}))-$F$1,COUNTIF($G26:I26, "&gt;1")&gt;5,AVERAGE(SMALL(($G26:I26),{1,2,3,4}))-$F$1,COUNTIF($G26:I26, "&gt;1")&gt;3,AVERAGE(SMALL(($F26:I26),{1,2,3,4}))-$F$1,COUNTIF($G26:I26, "&gt;1")&gt;1,AVERAGE(SMALL(($E26:I26),{1,2,3,4}))-$F$1,COUNTIF($G26:I26, "&gt;0")=1,AVERAGE(SMALL(($E26:I26),{1,2,3}))-$F$1,COUNTIF($G26:I26, "=0")=0,AVERAGE(SMALL(($E26:I26),{1,2}))-$F$1)</f>
        <v>19.600000000000001</v>
      </c>
      <c r="Q26" s="141">
        <f>_xlfn.IFS(COUNTIF($G26:J26, "&gt;1")&gt;6,AVERAGE(SMALL(($G26:J26),{1,2,3,4,5}))-$F$1,COUNTIF($G26:J26, "&gt;1")&gt;5,AVERAGE(SMALL(($G26:J26),{1,2,3,4}))-$F$1,COUNTIF($G26:J26, "&gt;1")&gt;3,AVERAGE(SMALL(($F26:J26),{1,2,3,4}))-$F$1,COUNTIF($G26:J26, "&gt;1")&gt;1,AVERAGE(SMALL(($E26:J26),{1,2,3,4}))-$F$1,COUNTIF($G26:J26, "&gt;0")=1,AVERAGE(SMALL(($E26:J26),{1,2,3}))-$F$1,COUNTIF($G26:J26, "=0")=0,AVERAGE(SMALL(($E26:J26),{1,2}))-$F$1)</f>
        <v>16.850000000000001</v>
      </c>
      <c r="R26" s="141">
        <f>_xlfn.IFS($T26&gt;6,AVERAGE(SMALL(($G26:$L26),{1,2,3,4,5}))-$F$1,$T26&gt;5,AVERAGE(SMALL(($G26:$L26),{1,2,3,4}))-$F$1,$T26&gt;3,AVERAGE(SMALL(($F26:$L26),{1,2,3,4}))-$F$1,$T26&gt;1,AVERAGE(SMALL(($E26:$L26),{1,2,3,4}))-$F$1,$T26=1,AVERAGE(SMALL(($E26:$L26),{1,2,3}))-$F$1,$T26=0,AVERAGE(SMALL(($E26:$L26),{1,2}))-$F$1)</f>
        <v>15.850000000000001</v>
      </c>
      <c r="S26" s="141">
        <f>_xlfn.IFS($T26&gt;6,AVERAGE(SMALL(($G26:$L26),{1,2,3,4,5}))-$F$1,$T26&gt;5,AVERAGE(SMALL(($G26:$L26),{1,2,3,4}))-$F$1,$T26&gt;3,AVERAGE(SMALL(($F26:$L26),{1,2,3,4}))-$F$1,$T26&gt;1,AVERAGE(SMALL(($E26:$L26),{1,2,3,4}))-$F$1,$T26=1,AVERAGE(SMALL(($E26:$L26),{1,2,3}))-$F$1,$T26=0,AVERAGE(SMALL(($E26:$L26),{1,2}))-$F$1)</f>
        <v>15.850000000000001</v>
      </c>
      <c r="T26" s="142">
        <f t="shared" si="1"/>
        <v>4</v>
      </c>
      <c r="U26" s="143">
        <v>0</v>
      </c>
    </row>
    <row r="27" spans="1:61" ht="15.75" x14ac:dyDescent="0.25">
      <c r="A27" s="37" t="s">
        <v>87</v>
      </c>
      <c r="B27" s="138" t="str">
        <f>INDEX('[1]2025 Sign Ups'!$C$2:$C$103,MATCH(A27,'[1]2025 Sign Ups'!$B$2:$B$103,0))</f>
        <v>Y</v>
      </c>
      <c r="C27" s="138">
        <f>VLOOKUP($A27,'[1]2025 Sign Ups'!$B$2:$F$127,4,FALSE)</f>
        <v>7</v>
      </c>
      <c r="D27" s="138" t="str">
        <f>VLOOKUP($A27,'[1]2025 Sign Ups'!$B$2:$G$127,5,FALSE)</f>
        <v>R</v>
      </c>
      <c r="E27" s="139">
        <f t="shared" ref="E27:E32" si="3">M27+35.4</f>
        <v>51.333333333333336</v>
      </c>
      <c r="F27" s="139">
        <f t="shared" si="0"/>
        <v>51.333333333333336</v>
      </c>
      <c r="G27" s="140">
        <v>59</v>
      </c>
      <c r="H27" s="140">
        <v>57</v>
      </c>
      <c r="I27" s="140">
        <v>54</v>
      </c>
      <c r="J27" s="140">
        <v>57</v>
      </c>
      <c r="K27" s="140">
        <v>54</v>
      </c>
      <c r="L27" s="140">
        <v>55</v>
      </c>
      <c r="M27" s="139">
        <f>VLOOKUP($A27,'[1]2025 Sign Ups'!$B$2:$K$104,3,FALSE)</f>
        <v>15.933333333333337</v>
      </c>
      <c r="N27" s="141">
        <f>_xlfn.IFS(COUNTIF($G27:G27, "&gt;6")&gt;6,AVERAGE(SMALL(($G27:G27),{1,2,3,4,5}))-$F$1,COUNTIF($G27:G27, "&gt;5")&gt;3,AVERAGE(SMALL(($G27:G27),{1,2,3,4}))-$F$1,COUNTIF($G27:G27, "&gt;3")&gt;3,AVERAGE(SMALL(($F27:G27),{1,2,3,4}))-$F$1,COUNTIF($G27:G27, "&gt;1")&gt;1,AVERAGE(SMALL(($E27:G27),{1,2,3,4}))-$F$1,COUNTIF($G27:G27, "&gt;0")=1,AVERAGE(SMALL(($E27:G27),{1,2,3}))-$F$1,COUNTIF($G27:G27, "=0")=0,AVERAGE(SMALL(($E27:G27),{1,2}))-$F$1)</f>
        <v>18.488888888888894</v>
      </c>
      <c r="O27" s="141">
        <f>_xlfn.IFS(COUNTIF($G27:H27, "&gt;1")&gt;6,AVERAGE(SMALL(($G27:H27),{1,2,3,4,5}))-$F$1,COUNTIF($G27:H27, "&gt;1")&gt;5,AVERAGE(SMALL(($G27:H27),{1,2,3,4}))-$F$1,COUNTIF($G27:H27, "&gt;1")&gt;3,AVERAGE(SMALL(($F27:H27),{1,2,3,4}))-$F$1,COUNTIF($G27:H27, "&gt;1")&gt;1,AVERAGE(SMALL(($E27:H27),{1,2,3,4}))-$F$1,COUNTIF($G27:H27, "&gt;0")=1,AVERAGE(SMALL(($E27:H27),{1,2,3}))-$F$1,COUNTIF($G27:H27, "=0")=0,AVERAGE(SMALL(($E27:H27),{1,2}))-$F$1)</f>
        <v>19.266666666666673</v>
      </c>
      <c r="P27" s="141">
        <f>_xlfn.IFS(COUNTIF($G27:I27, "&gt;1")&gt;6,AVERAGE(SMALL(($G27:I27),{1,2,3,4,5}))-$F$1,COUNTIF($G27:I27, "&gt;1")&gt;5,AVERAGE(SMALL(($G27:I27),{1,2,3,4}))-$F$1,COUNTIF($G27:I27, "&gt;1")&gt;3,AVERAGE(SMALL(($F27:I27),{1,2,3,4}))-$F$1,COUNTIF($G27:I27, "&gt;1")&gt;1,AVERAGE(SMALL(($E27:I27),{1,2,3,4}))-$F$1,COUNTIF($G27:I27, "&gt;0")=1,AVERAGE(SMALL(($E27:I27),{1,2,3}))-$F$1,COUNTIF($G27:I27, "=0")=0,AVERAGE(SMALL(($E27:I27),{1,2}))-$F$1)</f>
        <v>18.016666666666673</v>
      </c>
      <c r="Q27" s="141">
        <f>_xlfn.IFS(COUNTIF($G27:J27, "&gt;1")&gt;6,AVERAGE(SMALL(($G27:J27),{1,2,3,4,5}))-$F$1,COUNTIF($G27:J27, "&gt;1")&gt;5,AVERAGE(SMALL(($G27:J27),{1,2,3,4}))-$F$1,COUNTIF($G27:J27, "&gt;1")&gt;3,AVERAGE(SMALL(($F27:J27),{1,2,3,4}))-$F$1,COUNTIF($G27:J27, "&gt;1")&gt;1,AVERAGE(SMALL(($E27:J27),{1,2,3,4}))-$F$1,COUNTIF($G27:J27, "&gt;0")=1,AVERAGE(SMALL(($E27:J27),{1,2,3}))-$F$1,COUNTIF($G27:J27, "=0")=0,AVERAGE(SMALL(($E27:J27),{1,2}))-$F$1)</f>
        <v>19.433333333333337</v>
      </c>
      <c r="R27" s="141">
        <f>_xlfn.IFS(COUNTIF($G27:K27, "&gt;1")&gt;6,AVERAGE(SMALL(($G27:K27),{1,2,3,4,5}))-$F$1,COUNTIF($G27:K27, "&gt;1")&gt;5,AVERAGE(SMALL(($G27:K27),{1,2,3,4}))-$F$1,COUNTIF($G27:K27, "&gt;1")&gt;3,AVERAGE(SMALL(($F27:K27),{1,2,3,4}))-$F$1,COUNTIF($G27:K27, "&gt;1")&gt;1,AVERAGE(SMALL(($E27:K27),{1,2,3,4}))-$F$1,COUNTIF($G27:K27, "&gt;0")=1,AVERAGE(SMALL(($E27:K27),{1,2,3}))-$F$1,COUNTIF($G27:K27, "=0")=0,AVERAGE(SMALL(($E27:K27),{1,2}))-$F$1)</f>
        <v>18.683333333333337</v>
      </c>
      <c r="S27" s="141">
        <f>_xlfn.IFS(COUNTIF($G27:L27, "&gt;1")&gt;6,AVERAGE(SMALL(($G27:L27),{1,2,3,4,5}))-$F$1,COUNTIF($G27:L27, "&gt;1")&gt;5,AVERAGE(SMALL(($G27:L27),{1,2,3,4}))-$F$1,COUNTIF($G27:L27, "&gt;1")&gt;3,AVERAGE(SMALL(($F27:L27),{1,2,3,4}))-$F$1,COUNTIF($G27:L27, "&gt;1")&gt;1,AVERAGE(SMALL(($E27:L27),{1,2,3,4}))-$F$1,COUNTIF($G27:L27, "&gt;0")=1,AVERAGE(SMALL(($E27:L27),{1,2,3}))-$F$1,COUNTIF($G27:L27, "=0")=0,AVERAGE(SMALL(($E27:L27),{1,2}))-$F$1)</f>
        <v>19.600000000000001</v>
      </c>
      <c r="T27" s="142">
        <f t="shared" si="1"/>
        <v>6</v>
      </c>
      <c r="U27" s="143">
        <v>2</v>
      </c>
    </row>
    <row r="28" spans="1:61" ht="15.75" x14ac:dyDescent="0.25">
      <c r="A28" s="37" t="s">
        <v>89</v>
      </c>
      <c r="B28" s="138" t="str">
        <f>INDEX('[1]2025 Sign Ups'!$C$2:$C$103,MATCH(A28,'[1]2025 Sign Ups'!$B$2:$B$103,0))</f>
        <v>Y</v>
      </c>
      <c r="C28" s="138">
        <f>VLOOKUP($A28,'[1]2025 Sign Ups'!$B$2:$F$127,4,FALSE)</f>
        <v>7</v>
      </c>
      <c r="D28" s="138" t="str">
        <f>VLOOKUP($A28,'[1]2025 Sign Ups'!$B$2:$G$127,5,FALSE)</f>
        <v>R</v>
      </c>
      <c r="E28" s="139">
        <f t="shared" si="3"/>
        <v>38</v>
      </c>
      <c r="F28" s="139">
        <f t="shared" si="0"/>
        <v>38</v>
      </c>
      <c r="G28" s="140" t="s">
        <v>234</v>
      </c>
      <c r="H28" s="140">
        <v>38</v>
      </c>
      <c r="I28" s="140">
        <v>39</v>
      </c>
      <c r="J28" s="140">
        <v>41</v>
      </c>
      <c r="K28" s="140">
        <v>37</v>
      </c>
      <c r="L28" s="140">
        <v>39</v>
      </c>
      <c r="M28" s="139">
        <f>VLOOKUP($A28,'[1]2025 Sign Ups'!$B$2:$K$104,3,FALSE)</f>
        <v>2.6000000000000014</v>
      </c>
      <c r="N28" s="141">
        <f>_xlfn.IFS(COUNTIF($G28:G28, "&gt;1")&gt;6,AVERAGE(SMALL(($G28:G28),{1,2,3,4,5}))-$F$1,COUNTIF($G28:G28, "&gt;1")&gt;5,AVERAGE(SMALL(($G28:G28),{1,2,3,4}))-$F$1,COUNTIF($G28:G28, "&gt;1")&gt;3,AVERAGE(SMALL(($F28:G28),{1,2,3,4}))-$F$1,COUNTIF($G28:G28, "&gt;1")&gt;1,AVERAGE(SMALL(($E28:G28),{1,2,3,4}))-$F$1,COUNTIF($G28:G28, "&gt;0")=1,AVERAGE(SMALL(($E28:G28),{1,2,3}))-$F$1,COUNTIF($G28:G28, "=0")=0,AVERAGE(SMALL(($E28:G28),{1,2}))-$F$1)</f>
        <v>2.6000000000000014</v>
      </c>
      <c r="O28" s="141">
        <f>_xlfn.IFS(COUNTIF($G28:H28, "&gt;1")&gt;6,AVERAGE(SMALL(($G28:H28),{1,2,3,4,5}))-$F$1,COUNTIF($G28:H28, "&gt;1")&gt;5,AVERAGE(SMALL(($G28:H28),{1,2,3,4}))-$F$1,COUNTIF($G28:H28, "&gt;1")&gt;3,AVERAGE(SMALL(($F28:H28),{1,2,3,4}))-$F$1,COUNTIF($G28:H28, "&gt;1")&gt;1,AVERAGE(SMALL(($E28:H28),{1,2,3,4}))-$F$1,COUNTIF($G28:H28, "&gt;0")=1,AVERAGE(SMALL(($E28:H28),{1,2,3}))-$F$1,COUNTIF($G28:H28, "=0")=0,AVERAGE(SMALL(($E28:H28),{1,2}))-$F$1)</f>
        <v>2.6000000000000014</v>
      </c>
      <c r="P28" s="141">
        <f>_xlfn.IFS(COUNTIF($G28:I28, "&gt;1")&gt;6,AVERAGE(SMALL(($G28:I28),{1,2,3,4,5}))-$F$1,COUNTIF($G28:I28, "&gt;1")&gt;5,AVERAGE(SMALL(($G28:I28),{1,2,3,4}))-$F$1,COUNTIF($G28:I28, "&gt;1")&gt;3,AVERAGE(SMALL(($F28:I28),{1,2,3,4}))-$F$1,COUNTIF($G28:I28, "&gt;1")&gt;1,AVERAGE(SMALL(($E28:I28),{1,2,3,4}))-$F$1,COUNTIF($G28:I28, "&gt;0")=1,AVERAGE(SMALL(($E28:I28),{1,2,3}))-$F$1,COUNTIF($G28:I28, "=0")=0,AVERAGE(SMALL(($E28:I28),{1,2}))-$F$1)</f>
        <v>2.8500000000000014</v>
      </c>
      <c r="Q28" s="141">
        <f>_xlfn.IFS(COUNTIF($G28:J28, "&gt;1")&gt;6,AVERAGE(SMALL(($G28:J28),{1,2,3,4,5}))-$F$1,COUNTIF($G28:J28, "&gt;1")&gt;5,AVERAGE(SMALL(($G28:J28),{1,2,3,4}))-$F$1,COUNTIF($G28:J28, "&gt;1")&gt;3,AVERAGE(SMALL(($F28:J28),{1,2,3,4}))-$F$1,COUNTIF($G28:J28, "&gt;1")&gt;1,AVERAGE(SMALL(($E28:J28),{1,2,3,4}))-$F$1,COUNTIF($G28:J28, "&gt;0")=1,AVERAGE(SMALL(($E28:J28),{1,2,3}))-$F$1,COUNTIF($G28:J28, "=0")=0,AVERAGE(SMALL(($E28:J28),{1,2}))-$F$1)</f>
        <v>2.8500000000000014</v>
      </c>
      <c r="R28" s="141">
        <f>_xlfn.IFS(COUNTIF($G28:K28, "&gt;1")&gt;6,AVERAGE(SMALL(($G28:K28),{1,2,3,4,5}))-$F$1,COUNTIF($G28:K28, "&gt;1")&gt;5,AVERAGE(SMALL(($G28:K28),{1,2,3,4}))-$F$1,COUNTIF($G28:K28, "&gt;1")&gt;3,AVERAGE(SMALL(($F28:K28),{1,2,3,4}))-$F$1,COUNTIF($G28:K28, "&gt;1")&gt;1,AVERAGE(SMALL(($E28:K28),{1,2,3,4}))-$F$1,COUNTIF($G28:K28, "&gt;0")=1,AVERAGE(SMALL(($E28:K28),{1,2,3}))-$F$1,COUNTIF($G28:K28, "=0")=0,AVERAGE(SMALL(($E28:K28),{1,2}))-$F$1)</f>
        <v>2.6000000000000014</v>
      </c>
      <c r="S28" s="141">
        <f>_xlfn.IFS(COUNTIF($G28:L28, "&gt;1")&gt;6,AVERAGE(SMALL(($G28:L28),{1,2,3,4,5}))-$F$1,COUNTIF($G28:L28, "&gt;1")&gt;5,AVERAGE(SMALL(($G28:L28),{1,2,3,4}))-$F$1,COUNTIF($G28:L28, "&gt;1")&gt;3,AVERAGE(SMALL(($F28:L28),{1,2,3,4}))-$F$1,COUNTIF($G28:L28, "&gt;1")&gt;1,AVERAGE(SMALL(($E28:L28),{1,2,3,4}))-$F$1,COUNTIF($G28:L28, "&gt;0")=1,AVERAGE(SMALL(($E28:L28),{1,2,3}))-$F$1,COUNTIF($G28:L28, "=0")=0,AVERAGE(SMALL(($E28:L28),{1,2}))-$F$1)</f>
        <v>2.6000000000000014</v>
      </c>
      <c r="T28" s="142">
        <f t="shared" si="1"/>
        <v>5</v>
      </c>
      <c r="U28" s="143">
        <v>2</v>
      </c>
    </row>
    <row r="29" spans="1:61" ht="15.75" x14ac:dyDescent="0.25">
      <c r="A29" s="37" t="s">
        <v>30</v>
      </c>
      <c r="B29" s="138" t="str">
        <f>INDEX('[1]2025 Sign Ups'!$C$2:$C$103,MATCH(A29,'[1]2025 Sign Ups'!$B$2:$B$103,0))</f>
        <v>Y</v>
      </c>
      <c r="C29" s="138">
        <f>VLOOKUP($A29,'[1]2025 Sign Ups'!$B$2:$F$127,4,FALSE)</f>
        <v>1</v>
      </c>
      <c r="D29" s="138" t="str">
        <f>VLOOKUP($A29,'[1]2025 Sign Ups'!$B$2:$G$127,5,FALSE)</f>
        <v>R</v>
      </c>
      <c r="E29" s="139">
        <f t="shared" si="3"/>
        <v>42.666666666666664</v>
      </c>
      <c r="F29" s="139">
        <f t="shared" si="0"/>
        <v>42.666666666666664</v>
      </c>
      <c r="G29" s="140">
        <v>47</v>
      </c>
      <c r="H29" s="140">
        <v>44</v>
      </c>
      <c r="I29" s="140">
        <v>45</v>
      </c>
      <c r="J29" s="140">
        <v>45</v>
      </c>
      <c r="K29" s="140">
        <v>41</v>
      </c>
      <c r="L29" s="140">
        <v>41</v>
      </c>
      <c r="M29" s="139">
        <f>VLOOKUP($A29,'[1]2025 Sign Ups'!$B$2:$K$104,3,FALSE)</f>
        <v>7.2666666666666657</v>
      </c>
      <c r="N29" s="141">
        <f>_xlfn.IFS(COUNTIF($G29:G29, "&gt;6")&gt;6,AVERAGE(SMALL(($G29:G29),{1,2,3,4,5}))-$F$1,COUNTIF($G29:G29, "&gt;5")&gt;3,AVERAGE(SMALL(($G29:G29),{1,2,3,4}))-$F$1,COUNTIF($G29:G29, "&gt;3")&gt;3,AVERAGE(SMALL(($F29:G29),{1,2,3,4}))-$F$1,COUNTIF($G29:G29, "&gt;1")&gt;1,AVERAGE(SMALL(($E29:G29),{1,2,3,4}))-$F$1,COUNTIF($G29:G29, "&gt;0")=1,AVERAGE(SMALL(($E29:G29),{1,2,3}))-$F$1,COUNTIF($G29:G29, "=0")=0,AVERAGE(SMALL(($E29:G29),{1,2}))-$F$1)</f>
        <v>8.7111111111111086</v>
      </c>
      <c r="O29" s="141">
        <f>_xlfn.IFS(COUNTIF($G29:H29, "&gt;1")&gt;6,AVERAGE(SMALL(($G29:H29),{1,2,3,4,5}))-$F$1,COUNTIF($G29:H29, "&gt;1")&gt;5,AVERAGE(SMALL(($G29:H29),{1,2,3,4}))-$F$1,COUNTIF($G29:H29, "&gt;1")&gt;3,AVERAGE(SMALL(($F29:H29),{1,2,3,4}))-$F$1,COUNTIF($G29:H29, "&gt;1")&gt;1,AVERAGE(SMALL(($E29:H29),{1,2,3,4}))-$F$1,COUNTIF($G29:H29, "&gt;0")=1,AVERAGE(SMALL(($E29:H29),{1,2,3}))-$F$1,COUNTIF($G29:H29, "=0")=0,AVERAGE(SMALL(($E29:H29),{1,2}))-$F$1)</f>
        <v>8.68333333333333</v>
      </c>
      <c r="P29" s="141">
        <f>_xlfn.IFS(COUNTIF($G29:I29, "&gt;1")&gt;6,AVERAGE(SMALL(($G29:I29),{1,2,3,4,5}))-$F$1,COUNTIF($G29:I29, "&gt;1")&gt;5,AVERAGE(SMALL(($G29:I29),{1,2,3,4}))-$F$1,COUNTIF($G29:I29, "&gt;1")&gt;3,AVERAGE(SMALL(($F29:I29),{1,2,3,4}))-$F$1,COUNTIF($G29:I29, "&gt;1")&gt;1,AVERAGE(SMALL(($E29:I29),{1,2,3,4}))-$F$1,COUNTIF($G29:I29, "&gt;0")=1,AVERAGE(SMALL(($E29:I29),{1,2,3}))-$F$1,COUNTIF($G29:I29, "=0")=0,AVERAGE(SMALL(($E29:I29),{1,2}))-$F$1)</f>
        <v>8.18333333333333</v>
      </c>
      <c r="Q29" s="141">
        <f>_xlfn.IFS(COUNTIF($G29:J29, "&gt;1")&gt;6,AVERAGE(SMALL(($G29:J29),{1,2,3,4,5}))-$F$1,COUNTIF($G29:J29, "&gt;1")&gt;5,AVERAGE(SMALL(($G29:J29),{1,2,3,4}))-$F$1,COUNTIF($G29:J29, "&gt;1")&gt;3,AVERAGE(SMALL(($F29:J29),{1,2,3,4}))-$F$1,COUNTIF($G29:J29, "&gt;1")&gt;1,AVERAGE(SMALL(($E29:J29),{1,2,3,4}))-$F$1,COUNTIF($G29:J29, "&gt;0")=1,AVERAGE(SMALL(($E29:J29),{1,2,3}))-$F$1,COUNTIF($G29:J29, "=0")=0,AVERAGE(SMALL(($E29:J29),{1,2}))-$F$1)</f>
        <v>8.7666666666666657</v>
      </c>
      <c r="R29" s="141">
        <f>_xlfn.IFS(COUNTIF($G29:K29, "&gt;1")&gt;6,AVERAGE(SMALL(($G29:K29),{1,2,3,4,5}))-$F$1,COUNTIF($G29:K29, "&gt;1")&gt;5,AVERAGE(SMALL(($G29:K29),{1,2,3,4}))-$F$1,COUNTIF($G29:K29, "&gt;1")&gt;3,AVERAGE(SMALL(($F29:K29),{1,2,3,4}))-$F$1,COUNTIF($G29:K29, "&gt;1")&gt;1,AVERAGE(SMALL(($E29:K29),{1,2,3,4}))-$F$1,COUNTIF($G29:K29, "&gt;0")=1,AVERAGE(SMALL(($E29:K29),{1,2,3}))-$F$1,COUNTIF($G29:K29, "=0")=0,AVERAGE(SMALL(($E29:K29),{1,2}))-$F$1)</f>
        <v>7.7666666666666657</v>
      </c>
      <c r="S29" s="141">
        <f>_xlfn.IFS(COUNTIF($G29:L29, "&gt;1")&gt;6,AVERAGE(SMALL(($G29:L29),{1,2,3,4,5}))-$F$1,COUNTIF($G29:L29, "&gt;1")&gt;5,AVERAGE(SMALL(($G29:L29),{1,2,3,4}))-$F$1,COUNTIF($G29:L29, "&gt;1")&gt;3,AVERAGE(SMALL(($F29:L29),{1,2,3,4}))-$F$1,COUNTIF($G29:L29, "&gt;1")&gt;1,AVERAGE(SMALL(($E29:L29),{1,2,3,4}))-$F$1,COUNTIF($G29:L29, "&gt;0")=1,AVERAGE(SMALL(($E29:L29),{1,2,3}))-$F$1,COUNTIF($G29:L29, "=0")=0,AVERAGE(SMALL(($E29:L29),{1,2}))-$F$1)</f>
        <v>7.3500000000000014</v>
      </c>
      <c r="T29" s="142">
        <f t="shared" si="1"/>
        <v>6</v>
      </c>
      <c r="U29" s="143">
        <v>2</v>
      </c>
    </row>
    <row r="30" spans="1:61" ht="15.75" x14ac:dyDescent="0.25">
      <c r="A30" s="37" t="s">
        <v>88</v>
      </c>
      <c r="B30" s="138" t="str">
        <f>INDEX('[1]2025 Sign Ups'!$C$2:$C$103,MATCH(A30,'[1]2025 Sign Ups'!$B$2:$B$103,0))</f>
        <v>Y</v>
      </c>
      <c r="C30" s="138">
        <f>VLOOKUP($A30,'[1]2025 Sign Ups'!$B$2:$F$127,4,FALSE)</f>
        <v>4</v>
      </c>
      <c r="D30" s="138" t="str">
        <f>VLOOKUP($A30,'[1]2025 Sign Ups'!$B$2:$G$127,5,FALSE)</f>
        <v>R</v>
      </c>
      <c r="E30" s="139">
        <f t="shared" si="3"/>
        <v>49.3</v>
      </c>
      <c r="F30" s="139">
        <f t="shared" si="0"/>
        <v>49.3</v>
      </c>
      <c r="G30" s="140" t="s">
        <v>234</v>
      </c>
      <c r="H30" s="140" t="s">
        <v>234</v>
      </c>
      <c r="I30" s="140">
        <v>52</v>
      </c>
      <c r="J30" s="140" t="s">
        <v>234</v>
      </c>
      <c r="K30" s="140" t="s">
        <v>234</v>
      </c>
      <c r="L30" s="140" t="s">
        <v>234</v>
      </c>
      <c r="M30" s="139">
        <f>VLOOKUP($A30,'[1]2025 Sign Ups'!$B$2:$K$104,3,FALSE)</f>
        <v>13.899999999999999</v>
      </c>
      <c r="N30" s="141">
        <f>_xlfn.IFS(COUNTIF($G30:G30, "&gt;1")&gt;6,AVERAGE(SMALL(($G30:G30),{1,2,3,4,5}))-$F$1,COUNTIF($G30:G30, "&gt;1")&gt;5,AVERAGE(SMALL(($G30:G30),{1,2,3,4}))-$F$1,COUNTIF($G30:G30, "&gt;1")&gt;3,AVERAGE(SMALL(($F30:G30),{1,2,3,4}))-$F$1,COUNTIF($G30:G30, "&gt;1")&gt;1,AVERAGE(SMALL(($E30:G30),{1,2,3,4}))-$F$1,COUNTIF($G30:G30, "&gt;0")=1,AVERAGE(SMALL(($E30:G30),{1,2,3}))-$F$1,COUNTIF($G30:G30, "=0")=0,AVERAGE(SMALL(($E30:G30),{1,2}))-$F$1)</f>
        <v>13.899999999999999</v>
      </c>
      <c r="O30" s="141">
        <f>_xlfn.IFS(COUNTIF($G30:H30, "&gt;1")&gt;6,AVERAGE(SMALL(($G30:H30),{1,2,3,4,5}))-$F$1,COUNTIF($G30:H30, "&gt;1")&gt;5,AVERAGE(SMALL(($G30:H30),{1,2,3,4}))-$F$1,COUNTIF($G30:H30, "&gt;1")&gt;3,AVERAGE(SMALL(($F30:H30),{1,2,3,4}))-$F$1,COUNTIF($G30:H30, "&gt;1")&gt;1,AVERAGE(SMALL(($E30:H30),{1,2,3,4}))-$F$1,COUNTIF($G30:H30, "&gt;0")=1,AVERAGE(SMALL(($E30:H30),{1,2,3}))-$F$1,COUNTIF($G30:H30, "=0")=0,AVERAGE(SMALL(($E30:H30),{1,2}))-$F$1)</f>
        <v>13.899999999999999</v>
      </c>
      <c r="P30" s="141">
        <f>_xlfn.IFS(COUNTIF($G30:I30, "&gt;1")&gt;6,AVERAGE(SMALL(($G30:I30),{1,2,3,4,5}))-$F$1,COUNTIF($G30:I30, "&gt;1")&gt;5,AVERAGE(SMALL(($G30:I30),{1,2,3,4}))-$F$1,COUNTIF($G30:I30, "&gt;1")&gt;3,AVERAGE(SMALL(($F30:I30),{1,2,3,4}))-$F$1,COUNTIF($G30:I30, "&gt;1")&gt;1,AVERAGE(SMALL(($E30:I30),{1,2,3,4}))-$F$1,COUNTIF($G30:I30, "&gt;0")=1,AVERAGE(SMALL(($E30:I30),{1,2,3}))-$F$1,COUNTIF($G30:I30, "=0")=0,AVERAGE(SMALL(($E30:I30),{1,2}))-$F$1)</f>
        <v>14.799999999999997</v>
      </c>
      <c r="Q30" s="141">
        <f>_xlfn.IFS(COUNTIF($G30:J30, "&gt;1")&gt;6,AVERAGE(SMALL(($G30:J30),{1,2,3,4,5}))-$F$1,COUNTIF($G30:J30, "&gt;1")&gt;5,AVERAGE(SMALL(($G30:J30),{1,2,3,4}))-$F$1,COUNTIF($G30:J30, "&gt;1")&gt;3,AVERAGE(SMALL(($F30:J30),{1,2,3,4}))-$F$1,COUNTIF($G30:J30, "&gt;1")&gt;1,AVERAGE(SMALL(($E30:J30),{1,2,3,4}))-$F$1,COUNTIF($G30:J30, "&gt;0")=1,AVERAGE(SMALL(($E30:J30),{1,2,3}))-$F$1,COUNTIF($G30:J30, "=0")=0,AVERAGE(SMALL(($E30:J30),{1,2}))-$F$1)</f>
        <v>14.799999999999997</v>
      </c>
      <c r="R30" s="141">
        <f>_xlfn.IFS(COUNTIF($G30:K30, "&gt;1")&gt;6,AVERAGE(SMALL(($G30:K30),{1,2,3,4,5}))-$F$1,COUNTIF($G30:K30, "&gt;1")&gt;5,AVERAGE(SMALL(($G30:K30),{1,2,3,4}))-$F$1,COUNTIF($G30:K30, "&gt;1")&gt;3,AVERAGE(SMALL(($F30:K30),{1,2,3,4}))-$F$1,COUNTIF($G30:K30, "&gt;1")&gt;1,AVERAGE(SMALL(($E30:K30),{1,2,3,4}))-$F$1,COUNTIF($G30:K30, "&gt;0")=1,AVERAGE(SMALL(($E30:K30),{1,2,3}))-$F$1,COUNTIF($G30:K30, "=0")=0,AVERAGE(SMALL(($E30:K30),{1,2}))-$F$1)</f>
        <v>14.799999999999997</v>
      </c>
      <c r="S30" s="141">
        <f>_xlfn.IFS(COUNTIF($G30:L30, "&gt;1")&gt;6,AVERAGE(SMALL(($G30:L30),{1,2,3,4,5}))-$F$1,COUNTIF($G30:L30, "&gt;1")&gt;5,AVERAGE(SMALL(($G30:L30),{1,2,3,4}))-$F$1,COUNTIF($G30:L30, "&gt;1")&gt;3,AVERAGE(SMALL(($F30:L30),{1,2,3,4}))-$F$1,COUNTIF($G30:L30, "&gt;1")&gt;1,AVERAGE(SMALL(($E30:L30),{1,2,3,4}))-$F$1,COUNTIF($G30:L30, "&gt;0")=1,AVERAGE(SMALL(($E30:L30),{1,2,3}))-$F$1,COUNTIF($G30:L30, "=0")=0,AVERAGE(SMALL(($E30:L30),{1,2}))-$F$1)</f>
        <v>14.799999999999997</v>
      </c>
      <c r="T30" s="142">
        <f t="shared" si="1"/>
        <v>1</v>
      </c>
      <c r="U30" s="143">
        <v>2</v>
      </c>
    </row>
    <row r="31" spans="1:61" ht="15.75" x14ac:dyDescent="0.25">
      <c r="A31" s="37" t="s">
        <v>91</v>
      </c>
      <c r="B31" s="138" t="str">
        <f>INDEX('[1]2025 Sign Ups'!$C$2:$C$103,MATCH(A31,'[1]2025 Sign Ups'!$B$2:$B$103,0))</f>
        <v>Y</v>
      </c>
      <c r="C31" s="138">
        <f>VLOOKUP($A31,'[1]2025 Sign Ups'!$B$2:$F$127,4,FALSE)</f>
        <v>3</v>
      </c>
      <c r="D31" s="138" t="str">
        <f>VLOOKUP($A31,'[1]2025 Sign Ups'!$B$2:$G$127,5,FALSE)</f>
        <v>S</v>
      </c>
      <c r="E31" s="139">
        <f t="shared" si="3"/>
        <v>36.166666666666664</v>
      </c>
      <c r="F31" s="139">
        <f t="shared" si="0"/>
        <v>36.166666666666664</v>
      </c>
      <c r="G31" s="140" t="s">
        <v>234</v>
      </c>
      <c r="H31" s="140">
        <v>42</v>
      </c>
      <c r="I31" s="140">
        <v>41</v>
      </c>
      <c r="J31" s="140">
        <v>35</v>
      </c>
      <c r="K31" s="140">
        <v>38</v>
      </c>
      <c r="L31" s="140">
        <v>36</v>
      </c>
      <c r="M31" s="139">
        <f>VLOOKUP($A31,'[1]2025 Sign Ups'!$B$2:$K$104,3,FALSE)</f>
        <v>0.76666666666666572</v>
      </c>
      <c r="N31" s="141">
        <f>_xlfn.IFS(COUNTIF($G31:G31, "&gt;1")&gt;6,AVERAGE(SMALL(($G31:G31),{1,2,3,4,5}))-$F$1,COUNTIF($G31:G31, "&gt;1")&gt;5,AVERAGE(SMALL(($G31:G31),{1,2,3,4}))-$F$1,COUNTIF($G31:G31, "&gt;1")&gt;3,AVERAGE(SMALL(($F31:G31),{1,2,3,4}))-$F$1,COUNTIF($G31:G31, "&gt;1")&gt;1,AVERAGE(SMALL(($E31:G31),{1,2,3,4}))-$F$1,COUNTIF($G31:G31, "&gt;0")=1,AVERAGE(SMALL(($E31:G31),{1,2,3}))-$F$1,COUNTIF($G31:G31, "=0")=0,AVERAGE(SMALL(($E31:G31),{1,2}))-$F$1)</f>
        <v>0.76666666666666572</v>
      </c>
      <c r="O31" s="141">
        <f>_xlfn.IFS(COUNTIF($G31:H31, "&gt;1")&gt;6,AVERAGE(SMALL(($G31:H31),{1,2,3,4,5}))-$F$1,COUNTIF($G31:H31, "&gt;1")&gt;5,AVERAGE(SMALL(($G31:H31),{1,2,3,4}))-$F$1,COUNTIF($G31:H31, "&gt;1")&gt;3,AVERAGE(SMALL(($F31:H31),{1,2,3,4}))-$F$1,COUNTIF($G31:H31, "&gt;1")&gt;1,AVERAGE(SMALL(($E31:H31),{1,2,3,4}))-$F$1,COUNTIF($G31:H31, "&gt;0")=1,AVERAGE(SMALL(($E31:H31),{1,2,3}))-$F$1,COUNTIF($G31:H31, "=0")=0,AVERAGE(SMALL(($E31:H31),{1,2}))-$F$1)</f>
        <v>2.7111111111111086</v>
      </c>
      <c r="P31" s="141">
        <f>_xlfn.IFS(COUNTIF($G31:I31, "&gt;1")&gt;6,AVERAGE(SMALL(($G31:I31),{1,2,3,4,5}))-$F$1,COUNTIF($G31:I31, "&gt;1")&gt;5,AVERAGE(SMALL(($G31:I31),{1,2,3,4}))-$F$1,COUNTIF($G31:I31, "&gt;1")&gt;3,AVERAGE(SMALL(($F31:I31),{1,2,3,4}))-$F$1,COUNTIF($G31:I31, "&gt;1")&gt;1,AVERAGE(SMALL(($E31:I31),{1,2,3,4}))-$F$1,COUNTIF($G31:I31, "&gt;0")=1,AVERAGE(SMALL(($E31:I31),{1,2,3}))-$F$1,COUNTIF($G31:I31, "=0")=0,AVERAGE(SMALL(($E31:I31),{1,2}))-$F$1)</f>
        <v>3.43333333333333</v>
      </c>
      <c r="Q31" s="141">
        <f>_xlfn.IFS(COUNTIF($G31:J31, "&gt;1")&gt;6,AVERAGE(SMALL(($G31:J31),{1,2,3,4,5}))-$F$1,COUNTIF($G31:J31, "&gt;1")&gt;5,AVERAGE(SMALL(($G31:J31),{1,2,3,4}))-$F$1,COUNTIF($G31:J31, "&gt;1")&gt;3,AVERAGE(SMALL(($F31:J31),{1,2,3,4}))-$F$1,COUNTIF($G31:J31, "&gt;1")&gt;1,AVERAGE(SMALL(($E31:J31),{1,2,3,4}))-$F$1,COUNTIF($G31:J31, "&gt;0")=1,AVERAGE(SMALL(($E31:J31),{1,2,3}))-$F$1,COUNTIF($G31:J31, "=0")=0,AVERAGE(SMALL(($E31:J31),{1,2}))-$F$1)</f>
        <v>1.68333333333333</v>
      </c>
      <c r="R31" s="141">
        <f>_xlfn.IFS(COUNTIF($G31:K31, "&gt;1")&gt;6,AVERAGE(SMALL(($G31:K31),{1,2,3,4,5}))-$F$1,COUNTIF($G31:K31, "&gt;1")&gt;5,AVERAGE(SMALL(($G31:K31),{1,2,3,4}))-$F$1,COUNTIF($G31:K31, "&gt;1")&gt;3,AVERAGE(SMALL(($F31:K31),{1,2,3,4}))-$F$1,COUNTIF($G31:K31, "&gt;1")&gt;1,AVERAGE(SMALL(($E31:K31),{1,2,3,4}))-$F$1,COUNTIF($G31:K31, "&gt;0")=1,AVERAGE(SMALL(($E31:K31),{1,2,3}))-$F$1,COUNTIF($G31:K31, "=0")=0,AVERAGE(SMALL(($E31:K31),{1,2}))-$F$1)</f>
        <v>2.1416666666666657</v>
      </c>
      <c r="S31" s="141">
        <f>_xlfn.IFS(COUNTIF($G31:L31, "&gt;1")&gt;6,AVERAGE(SMALL(($G31:L31),{1,2,3,4,5}))-$F$1,COUNTIF($G31:L31, "&gt;1")&gt;5,AVERAGE(SMALL(($G31:L31),{1,2,3,4}))-$F$1,COUNTIF($G31:L31, "&gt;1")&gt;3,AVERAGE(SMALL(($F31:L31),{1,2,3,4}))-$F$1,COUNTIF($G31:L31, "&gt;1")&gt;1,AVERAGE(SMALL(($E31:L31),{1,2,3,4}))-$F$1,COUNTIF($G31:L31, "&gt;0")=1,AVERAGE(SMALL(($E31:L31),{1,2,3}))-$F$1,COUNTIF($G31:L31, "=0")=0,AVERAGE(SMALL(($E31:L31),{1,2}))-$F$1)</f>
        <v>0.89166666666666572</v>
      </c>
      <c r="T31" s="142">
        <f t="shared" si="1"/>
        <v>5</v>
      </c>
      <c r="U31" s="143">
        <v>2</v>
      </c>
    </row>
    <row r="32" spans="1:61" ht="15.75" x14ac:dyDescent="0.25">
      <c r="A32" s="37" t="s">
        <v>92</v>
      </c>
      <c r="B32" s="138" t="str">
        <f>INDEX('[1]2025 Sign Ups'!$C$2:$C$103,MATCH(A32,'[1]2025 Sign Ups'!$B$2:$B$103,0))</f>
        <v>Y</v>
      </c>
      <c r="C32" s="138">
        <f>VLOOKUP($A32,'[1]2025 Sign Ups'!$B$2:$F$127,4,FALSE)</f>
        <v>3</v>
      </c>
      <c r="D32" s="138" t="str">
        <f>VLOOKUP($A32,'[1]2025 Sign Ups'!$B$2:$G$127,5,FALSE)</f>
        <v>S</v>
      </c>
      <c r="E32" s="139">
        <f t="shared" si="3"/>
        <v>44.666666666666664</v>
      </c>
      <c r="F32" s="139">
        <f t="shared" si="0"/>
        <v>44.666666666666664</v>
      </c>
      <c r="G32" s="140">
        <v>45</v>
      </c>
      <c r="H32" s="140">
        <v>50</v>
      </c>
      <c r="I32" s="140">
        <v>49</v>
      </c>
      <c r="J32" s="140">
        <v>44</v>
      </c>
      <c r="K32" s="140">
        <v>47</v>
      </c>
      <c r="L32" s="140">
        <v>43</v>
      </c>
      <c r="M32" s="139">
        <f>VLOOKUP($A32,'[1]2025 Sign Ups'!$B$2:$K$104,3,FALSE)</f>
        <v>9.2666666666666657</v>
      </c>
      <c r="N32" s="141">
        <f>_xlfn.IFS(COUNTIF($G32:G32, "&gt;6")&gt;6,AVERAGE(SMALL(($G32:G32),{1,2,3,4,5}))-$F$1,COUNTIF($G32:G32, "&gt;5")&gt;3,AVERAGE(SMALL(($G32:G32),{1,2,3,4}))-$F$1,COUNTIF($G32:G32, "&gt;3")&gt;3,AVERAGE(SMALL(($F32:G32),{1,2,3,4}))-$F$1,COUNTIF($G32:G32, "&gt;1")&gt;1,AVERAGE(SMALL(($E32:G32),{1,2,3,4}))-$F$1,COUNTIF($G32:G32, "&gt;0")=1,AVERAGE(SMALL(($E32:G32),{1,2,3}))-$F$1,COUNTIF($G32:G32, "=0")=0,AVERAGE(SMALL(($E32:G32),{1,2}))-$F$1)</f>
        <v>9.3777777777777729</v>
      </c>
      <c r="O32" s="141">
        <f>_xlfn.IFS(COUNTIF($G32:H32, "&gt;1")&gt;6,AVERAGE(SMALL(($G32:H32),{1,2,3,4,5}))-$F$1,COUNTIF($G32:H32, "&gt;1")&gt;5,AVERAGE(SMALL(($G32:H32),{1,2,3,4}))-$F$1,COUNTIF($G32:H32, "&gt;1")&gt;3,AVERAGE(SMALL(($F32:H32),{1,2,3,4}))-$F$1,COUNTIF($G32:H32, "&gt;1")&gt;1,AVERAGE(SMALL(($E32:H32),{1,2,3,4}))-$F$1,COUNTIF($G32:H32, "&gt;0")=1,AVERAGE(SMALL(($E32:H32),{1,2,3}))-$F$1,COUNTIF($G32:H32, "=0")=0,AVERAGE(SMALL(($E32:H32),{1,2}))-$F$1)</f>
        <v>10.68333333333333</v>
      </c>
      <c r="P32" s="141">
        <f>_xlfn.IFS(COUNTIF($G32:I32, "&gt;1")&gt;6,AVERAGE(SMALL(($G32:I32),{1,2,3,4,5}))-$F$1,COUNTIF($G32:I32, "&gt;1")&gt;5,AVERAGE(SMALL(($G32:I32),{1,2,3,4}))-$F$1,COUNTIF($G32:I32, "&gt;1")&gt;3,AVERAGE(SMALL(($F32:I32),{1,2,3,4}))-$F$1,COUNTIF($G32:I32, "&gt;1")&gt;1,AVERAGE(SMALL(($E32:I32),{1,2,3,4}))-$F$1,COUNTIF($G32:I32, "&gt;0")=1,AVERAGE(SMALL(($E32:I32),{1,2,3}))-$F$1,COUNTIF($G32:I32, "=0")=0,AVERAGE(SMALL(($E32:I32),{1,2}))-$F$1)</f>
        <v>10.43333333333333</v>
      </c>
      <c r="Q32" s="141">
        <f>_xlfn.IFS(COUNTIF($G32:J32, "&gt;1")&gt;6,AVERAGE(SMALL(($G32:J32),{1,2,3,4,5}))-$F$1,COUNTIF($G32:J32, "&gt;1")&gt;5,AVERAGE(SMALL(($G32:J32),{1,2,3,4}))-$F$1,COUNTIF($G32:J32, "&gt;1")&gt;3,AVERAGE(SMALL(($F32:J32),{1,2,3,4}))-$F$1,COUNTIF($G32:J32, "&gt;1")&gt;1,AVERAGE(SMALL(($E32:J32),{1,2,3,4}))-$F$1,COUNTIF($G32:J32, "&gt;0")=1,AVERAGE(SMALL(($E32:J32),{1,2,3}))-$F$1,COUNTIF($G32:J32, "=0")=0,AVERAGE(SMALL(($E32:J32),{1,2}))-$F$1)</f>
        <v>10.266666666666666</v>
      </c>
      <c r="R32" s="141">
        <f>_xlfn.IFS(COUNTIF($G32:K32, "&gt;1")&gt;6,AVERAGE(SMALL(($G32:K32),{1,2,3,4,5}))-$F$1,COUNTIF($G32:K32, "&gt;1")&gt;5,AVERAGE(SMALL(($G32:K32),{1,2,3,4}))-$F$1,COUNTIF($G32:K32, "&gt;1")&gt;3,AVERAGE(SMALL(($F32:K32),{1,2,3,4}))-$F$1,COUNTIF($G32:K32, "&gt;1")&gt;1,AVERAGE(SMALL(($E32:K32),{1,2,3,4}))-$F$1,COUNTIF($G32:K32, "&gt;0")=1,AVERAGE(SMALL(($E32:K32),{1,2,3}))-$F$1,COUNTIF($G32:K32, "=0")=0,AVERAGE(SMALL(($E32:K32),{1,2}))-$F$1)</f>
        <v>9.7666666666666657</v>
      </c>
      <c r="S32" s="141">
        <f>_xlfn.IFS(COUNTIF($G32:L32, "&gt;1")&gt;6,AVERAGE(SMALL(($G32:L32),{1,2,3,4,5}))-$F$1,COUNTIF($G32:L32, "&gt;1")&gt;5,AVERAGE(SMALL(($G32:L32),{1,2,3,4}))-$F$1,COUNTIF($G32:L32, "&gt;1")&gt;3,AVERAGE(SMALL(($F32:L32),{1,2,3,4}))-$F$1,COUNTIF($G32:L32, "&gt;1")&gt;1,AVERAGE(SMALL(($E32:L32),{1,2,3,4}))-$F$1,COUNTIF($G32:L32, "&gt;0")=1,AVERAGE(SMALL(($E32:L32),{1,2,3}))-$F$1,COUNTIF($G32:L32, "=0")=0,AVERAGE(SMALL(($E32:L32),{1,2}))-$F$1)</f>
        <v>9.3500000000000014</v>
      </c>
      <c r="T32" s="142">
        <f t="shared" si="1"/>
        <v>6</v>
      </c>
      <c r="U32" s="143">
        <v>2</v>
      </c>
    </row>
    <row r="33" spans="1:21" ht="15.75" x14ac:dyDescent="0.25">
      <c r="A33" s="45" t="s">
        <v>81</v>
      </c>
      <c r="B33" s="146" t="s">
        <v>208</v>
      </c>
      <c r="C33" s="138">
        <f>VLOOKUP($A33,'[1]2025 Sign Ups'!$B$2:$F$127,4,FALSE)</f>
        <v>5</v>
      </c>
      <c r="D33" s="138" t="str">
        <f>VLOOKUP($A33,'[1]2025 Sign Ups'!$B$2:$G$127,5,FALSE)</f>
        <v>R</v>
      </c>
      <c r="E33" s="139">
        <f>AVERAGE(G33:I33)</f>
        <v>46</v>
      </c>
      <c r="F33" s="139">
        <f t="shared" si="0"/>
        <v>46</v>
      </c>
      <c r="G33" s="140">
        <v>43</v>
      </c>
      <c r="H33" s="140" t="s">
        <v>234</v>
      </c>
      <c r="I33" s="140">
        <v>49</v>
      </c>
      <c r="J33" s="140">
        <v>40</v>
      </c>
      <c r="K33" s="140">
        <v>43</v>
      </c>
      <c r="L33" s="140">
        <v>44</v>
      </c>
      <c r="M33" s="139">
        <f>(G33-$F$1)*0.6</f>
        <v>4.5600000000000005</v>
      </c>
      <c r="N33" s="139" t="s">
        <v>180</v>
      </c>
      <c r="O33" s="139">
        <f>(I33-$F$1)*0.7</f>
        <v>9.52</v>
      </c>
      <c r="P33" s="141">
        <f>_xlfn.IFS(COUNTIF($G33:I33, "&gt;1")&gt;6,AVERAGE(SMALL(($G33:I33),{1,2,3,4,5}))-$F$1,COUNTIF($G33:I33, "&gt;1")&gt;5,AVERAGE(SMALL(($G33:I33),{1,2,3,4}))-$F$1,COUNTIF($G33:I33, "&gt;1")&gt;3,AVERAGE(SMALL(($F33:I33),{1,2,3,4}))-$F$1,COUNTIF($G33:I33, "&gt;1")&gt;1,AVERAGE(SMALL(($E33:I33),{1,2,3,4}))-$F$1,COUNTIF($G33:I33, "&gt;0")=1,AVERAGE(SMALL(($E33:I33),{1,2,3}))-$F$1,COUNTIF($G33:I33, "=0")=0,AVERAGE(SMALL(($E33:I33),{1,2}))-$F$1)</f>
        <v>10.600000000000001</v>
      </c>
      <c r="Q33" s="141">
        <f>_xlfn.IFS(COUNTIF($G33:J33, "&gt;1")&gt;6,AVERAGE(SMALL(($G33:J33),{1,2,3,4,5}))-$F$1,COUNTIF($G33:J33, "&gt;1")&gt;5,AVERAGE(SMALL(($G33:J33),{1,2,3,4}))-$F$1,COUNTIF($G33:J33, "&gt;1")&gt;3,AVERAGE(SMALL(($F33:J33),{1,2,3,4}))-$F$1,COUNTIF($G33:J33, "&gt;1")&gt;1,AVERAGE(SMALL(($E33:J33),{1,2,3,4}))-$F$1,COUNTIF($G33:J33, "&gt;0")=1,AVERAGE(SMALL(($E33:J33),{1,2,3}))-$F$1,COUNTIF($G33:J33, "=0")=0,AVERAGE(SMALL(($E33:J33),{1,2}))-$F$1)</f>
        <v>8.3500000000000014</v>
      </c>
      <c r="R33" s="141">
        <f>_xlfn.IFS($T33&gt;6,AVERAGE(SMALL(($G33:$L33),{1,2,3,4,5}))-$F$1,$T33&gt;5,AVERAGE(SMALL(($G33:$L33),{1,2,3,4}))-$F$1,$T33&gt;3,AVERAGE(SMALL(($F33:$L33),{1,2,3,4}))-$F$1,$T33&gt;1,AVERAGE(SMALL(($E33:$L33),{1,2,3,4}))-$F$1,$T33=1,AVERAGE(SMALL(($E33:$L33),{1,2,3}))-$F$1,$T33=0,AVERAGE(SMALL(($E33:$L33),{1,2}))-$F$1)</f>
        <v>7.1000000000000014</v>
      </c>
      <c r="S33" s="141">
        <f>_xlfn.IFS($T33&gt;6,AVERAGE(SMALL(($G33:$L33),{1,2,3,4,5}))-$F$1,$T33&gt;5,AVERAGE(SMALL(($G33:$L33),{1,2,3,4}))-$F$1,$T33&gt;3,AVERAGE(SMALL(($F33:$L33),{1,2,3,4}))-$F$1,$T33&gt;1,AVERAGE(SMALL(($E33:$L33),{1,2,3,4}))-$F$1,$T33=1,AVERAGE(SMALL(($E33:$L33),{1,2,3}))-$F$1,$T33=0,AVERAGE(SMALL(($E33:$L33),{1,2}))-$F$1)</f>
        <v>7.1000000000000014</v>
      </c>
      <c r="T33" s="142">
        <f t="shared" si="1"/>
        <v>5</v>
      </c>
      <c r="U33" s="143">
        <v>0</v>
      </c>
    </row>
    <row r="34" spans="1:21" ht="15.75" x14ac:dyDescent="0.25">
      <c r="A34" s="45" t="s">
        <v>97</v>
      </c>
      <c r="B34" s="138" t="str">
        <f>INDEX('[1]2025 Sign Ups'!$C$2:$C$103,MATCH(A34,'[1]2025 Sign Ups'!$B$2:$B$103,0))</f>
        <v>Y</v>
      </c>
      <c r="C34" s="138">
        <f>VLOOKUP($A34,'[1]2025 Sign Ups'!$B$2:$F$127,4,FALSE)</f>
        <v>8</v>
      </c>
      <c r="D34" s="138" t="str">
        <f>VLOOKUP($A34,'[1]2025 Sign Ups'!$B$2:$G$127,5,FALSE)</f>
        <v>R</v>
      </c>
      <c r="E34" s="139">
        <f t="shared" ref="E34:E40" si="4">M34+35.4</f>
        <v>41.8</v>
      </c>
      <c r="F34" s="139">
        <f t="shared" si="0"/>
        <v>41.8</v>
      </c>
      <c r="G34" s="140" t="s">
        <v>234</v>
      </c>
      <c r="H34" s="140">
        <v>43</v>
      </c>
      <c r="I34" s="140">
        <v>41</v>
      </c>
      <c r="J34" s="140">
        <v>42</v>
      </c>
      <c r="K34" s="140">
        <v>42</v>
      </c>
      <c r="L34" s="140" t="s">
        <v>234</v>
      </c>
      <c r="M34" s="139">
        <f>VLOOKUP($A34,'[1]2025 Sign Ups'!$B$2:$K$104,3,FALSE)</f>
        <v>6.3999999999999986</v>
      </c>
      <c r="N34" s="141">
        <f>_xlfn.IFS(COUNTIF($G34:G34, "&gt;1")&gt;6,AVERAGE(SMALL(($G34:G34),{1,2,3,4,5}))-$F$1,COUNTIF($G34:G34, "&gt;1")&gt;5,AVERAGE(SMALL(($G34:G34),{1,2,3,4}))-$F$1,COUNTIF($G34:G34, "&gt;1")&gt;3,AVERAGE(SMALL(($F34:G34),{1,2,3,4}))-$F$1,COUNTIF($G34:G34, "&gt;1")&gt;1,AVERAGE(SMALL(($E34:G34),{1,2,3,4}))-$F$1,COUNTIF($G34:G34, "&gt;0")=1,AVERAGE(SMALL(($E34:G34),{1,2,3}))-$F$1,COUNTIF($G34:G34, "=0")=0,AVERAGE(SMALL(($E34:G34),{1,2}))-$F$1)</f>
        <v>6.3999999999999986</v>
      </c>
      <c r="O34" s="141">
        <f>_xlfn.IFS(COUNTIF($G34:H34, "&gt;1")&gt;6,AVERAGE(SMALL(($G34:H34),{1,2,3,4,5}))-$F$1,COUNTIF($G34:H34, "&gt;1")&gt;5,AVERAGE(SMALL(($G34:H34),{1,2,3,4}))-$F$1,COUNTIF($G34:H34, "&gt;1")&gt;3,AVERAGE(SMALL(($F34:H34),{1,2,3,4}))-$F$1,COUNTIF($G34:H34, "&gt;1")&gt;1,AVERAGE(SMALL(($E34:H34),{1,2,3,4}))-$F$1,COUNTIF($G34:H34, "&gt;0")=1,AVERAGE(SMALL(($E34:H34),{1,2,3}))-$F$1,COUNTIF($G34:H34, "=0")=0,AVERAGE(SMALL(($E34:H34),{1,2}))-$F$1)</f>
        <v>6.7999999999999972</v>
      </c>
      <c r="P34" s="141">
        <f>_xlfn.IFS(COUNTIF($G34:I34, "&gt;1")&gt;6,AVERAGE(SMALL(($G34:I34),{1,2,3,4,5}))-$F$1,COUNTIF($G34:I34, "&gt;1")&gt;5,AVERAGE(SMALL(($G34:I34),{1,2,3,4}))-$F$1,COUNTIF($G34:I34, "&gt;1")&gt;3,AVERAGE(SMALL(($F34:I34),{1,2,3,4}))-$F$1,COUNTIF($G34:I34, "&gt;1")&gt;1,AVERAGE(SMALL(($E34:I34),{1,2,3,4}))-$F$1,COUNTIF($G34:I34, "&gt;0")=1,AVERAGE(SMALL(($E34:I34),{1,2,3}))-$F$1,COUNTIF($G34:I34, "=0")=0,AVERAGE(SMALL(($E34:I34),{1,2}))-$F$1)</f>
        <v>6.5</v>
      </c>
      <c r="Q34" s="141">
        <f>_xlfn.IFS(COUNTIF($G34:J34, "&gt;1")&gt;6,AVERAGE(SMALL(($G34:J34),{1,2,3,4,5}))-$F$1,COUNTIF($G34:J34, "&gt;1")&gt;5,AVERAGE(SMALL(($G34:J34),{1,2,3,4}))-$F$1,COUNTIF($G34:J34, "&gt;1")&gt;3,AVERAGE(SMALL(($F34:J34),{1,2,3,4}))-$F$1,COUNTIF($G34:J34, "&gt;1")&gt;1,AVERAGE(SMALL(($E34:J34),{1,2,3,4}))-$F$1,COUNTIF($G34:J34, "&gt;0")=1,AVERAGE(SMALL(($E34:J34),{1,2,3}))-$F$1,COUNTIF($G34:J34, "=0")=0,AVERAGE(SMALL(($E34:J34),{1,2}))-$F$1)</f>
        <v>6.25</v>
      </c>
      <c r="R34" s="141">
        <f>_xlfn.IFS(COUNTIF($G34:K34, "&gt;1")&gt;6,AVERAGE(SMALL(($G34:K34),{1,2,3,4,5}))-$F$1,COUNTIF($G34:K34, "&gt;1")&gt;5,AVERAGE(SMALL(($G34:K34),{1,2,3,4}))-$F$1,COUNTIF($G34:K34, "&gt;1")&gt;3,AVERAGE(SMALL(($F34:K34),{1,2,3,4}))-$F$1,COUNTIF($G34:K34, "&gt;1")&gt;1,AVERAGE(SMALL(($E34:K34),{1,2,3,4}))-$F$1,COUNTIF($G34:K34, "&gt;0")=1,AVERAGE(SMALL(($E34:K34),{1,2,3}))-$F$1,COUNTIF($G34:K34, "=0")=0,AVERAGE(SMALL(($E34:K34),{1,2}))-$F$1)</f>
        <v>6.3000000000000043</v>
      </c>
      <c r="S34" s="141">
        <f>_xlfn.IFS(COUNTIF($G34:L34, "&gt;1")&gt;6,AVERAGE(SMALL(($G34:L34),{1,2,3,4,5}))-$F$1,COUNTIF($G34:L34, "&gt;1")&gt;5,AVERAGE(SMALL(($G34:L34),{1,2,3,4}))-$F$1,COUNTIF($G34:L34, "&gt;1")&gt;3,AVERAGE(SMALL(($F34:L34),{1,2,3,4}))-$F$1,COUNTIF($G34:L34, "&gt;1")&gt;1,AVERAGE(SMALL(($E34:L34),{1,2,3,4}))-$F$1,COUNTIF($G34:L34, "&gt;0")=1,AVERAGE(SMALL(($E34:L34),{1,2,3}))-$F$1,COUNTIF($G34:L34, "=0")=0,AVERAGE(SMALL(($E34:L34),{1,2}))-$F$1)</f>
        <v>6.3000000000000043</v>
      </c>
      <c r="T34" s="142">
        <f t="shared" si="1"/>
        <v>4</v>
      </c>
      <c r="U34" s="143">
        <v>2</v>
      </c>
    </row>
    <row r="35" spans="1:21" s="150" customFormat="1" ht="15.75" x14ac:dyDescent="0.25">
      <c r="A35" s="37" t="s">
        <v>100</v>
      </c>
      <c r="B35" s="138" t="str">
        <f>INDEX('[1]2025 Sign Ups'!$C$2:$C$103,MATCH(A35,'[1]2025 Sign Ups'!$B$2:$B$103,0))</f>
        <v>Y</v>
      </c>
      <c r="C35" s="138">
        <f>VLOOKUP($A35,'[1]2025 Sign Ups'!$B$2:$F$127,4,FALSE)</f>
        <v>7</v>
      </c>
      <c r="D35" s="138" t="str">
        <f>VLOOKUP($A35,'[1]2025 Sign Ups'!$B$2:$G$127,5,FALSE)</f>
        <v>R</v>
      </c>
      <c r="E35" s="139">
        <f t="shared" si="4"/>
        <v>41.833333333333336</v>
      </c>
      <c r="F35" s="139">
        <f t="shared" si="0"/>
        <v>41.833333333333336</v>
      </c>
      <c r="G35" s="140">
        <v>41</v>
      </c>
      <c r="H35" s="140">
        <v>44</v>
      </c>
      <c r="I35" s="140">
        <v>42</v>
      </c>
      <c r="J35" s="140">
        <v>38</v>
      </c>
      <c r="K35" s="140">
        <v>40</v>
      </c>
      <c r="L35" s="140">
        <v>46</v>
      </c>
      <c r="M35" s="139">
        <f>VLOOKUP($A35,'[1]2025 Sign Ups'!$B$2:$K$104,3,FALSE)</f>
        <v>6.4333333333333371</v>
      </c>
      <c r="N35" s="141">
        <f>_xlfn.IFS(COUNTIF($G35:G35, "&gt;6")&gt;6,AVERAGE(SMALL(($G35:G35),{1,2,3,4,5}))-$F$1,COUNTIF($G35:G35, "&gt;5")&gt;3,AVERAGE(SMALL(($G35:G35),{1,2,3,4}))-$F$1,COUNTIF($G35:G35, "&gt;3")&gt;3,AVERAGE(SMALL(($F35:G35),{1,2,3,4}))-$F$1,COUNTIF($G35:G35, "&gt;1")&gt;1,AVERAGE(SMALL(($E35:G35),{1,2,3,4}))-$F$1,COUNTIF($G35:G35, "&gt;0")=1,AVERAGE(SMALL(($E35:G35),{1,2,3}))-$F$1,COUNTIF($G35:G35, "=0")=0,AVERAGE(SMALL(($E35:G35),{1,2}))-$F$1)</f>
        <v>6.1555555555555657</v>
      </c>
      <c r="O35" s="141">
        <f>_xlfn.IFS(COUNTIF($G35:H35, "&gt;1")&gt;6,AVERAGE(SMALL(($G35:H35),{1,2,3,4,5}))-$F$1,COUNTIF($G35:H35, "&gt;1")&gt;5,AVERAGE(SMALL(($G35:H35),{1,2,3,4}))-$F$1,COUNTIF($G35:H35, "&gt;1")&gt;3,AVERAGE(SMALL(($F35:H35),{1,2,3,4}))-$F$1,COUNTIF($G35:H35, "&gt;1")&gt;1,AVERAGE(SMALL(($E35:H35),{1,2,3,4}))-$F$1,COUNTIF($G35:H35, "&gt;0")=1,AVERAGE(SMALL(($E35:H35),{1,2,3}))-$F$1,COUNTIF($G35:H35, "=0")=0,AVERAGE(SMALL(($E35:H35),{1,2}))-$F$1)</f>
        <v>6.7666666666666728</v>
      </c>
      <c r="P35" s="141">
        <f>_xlfn.IFS(COUNTIF($G35:I35, "&gt;1")&gt;6,AVERAGE(SMALL(($G35:I35),{1,2,3,4,5}))-$F$1,COUNTIF($G35:I35, "&gt;1")&gt;5,AVERAGE(SMALL(($G35:I35),{1,2,3,4}))-$F$1,COUNTIF($G35:I35, "&gt;1")&gt;3,AVERAGE(SMALL(($F35:I35),{1,2,3,4}))-$F$1,COUNTIF($G35:I35, "&gt;1")&gt;1,AVERAGE(SMALL(($E35:I35),{1,2,3,4}))-$F$1,COUNTIF($G35:I35, "&gt;0")=1,AVERAGE(SMALL(($E35:I35),{1,2,3}))-$F$1,COUNTIF($G35:I35, "=0")=0,AVERAGE(SMALL(($E35:I35),{1,2}))-$F$1)</f>
        <v>6.2666666666666728</v>
      </c>
      <c r="Q35" s="141">
        <f>_xlfn.IFS(COUNTIF($G35:J35, "&gt;1")&gt;6,AVERAGE(SMALL(($G35:J35),{1,2,3,4,5}))-$F$1,COUNTIF($G35:J35, "&gt;1")&gt;5,AVERAGE(SMALL(($G35:J35),{1,2,3,4}))-$F$1,COUNTIF($G35:J35, "&gt;1")&gt;3,AVERAGE(SMALL(($F35:J35),{1,2,3,4}))-$F$1,COUNTIF($G35:J35, "&gt;1")&gt;1,AVERAGE(SMALL(($E35:J35),{1,2,3,4}))-$F$1,COUNTIF($G35:J35, "&gt;0")=1,AVERAGE(SMALL(($E35:J35),{1,2,3}))-$F$1,COUNTIF($G35:J35, "=0")=0,AVERAGE(SMALL(($E35:J35),{1,2}))-$F$1)</f>
        <v>5.3083333333333371</v>
      </c>
      <c r="R35" s="141">
        <f>_xlfn.IFS(COUNTIF($G35:K35, "&gt;1")&gt;6,AVERAGE(SMALL(($G35:K35),{1,2,3,4,5}))-$F$1,COUNTIF($G35:K35, "&gt;1")&gt;5,AVERAGE(SMALL(($G35:K35),{1,2,3,4}))-$F$1,COUNTIF($G35:K35, "&gt;1")&gt;3,AVERAGE(SMALL(($F35:K35),{1,2,3,4}))-$F$1,COUNTIF($G35:K35, "&gt;1")&gt;1,AVERAGE(SMALL(($E35:K35),{1,2,3,4}))-$F$1,COUNTIF($G35:K35, "&gt;0")=1,AVERAGE(SMALL(($E35:K35),{1,2,3}))-$F$1,COUNTIF($G35:K35, "=0")=0,AVERAGE(SMALL(($E35:K35),{1,2}))-$F$1)</f>
        <v>4.8083333333333371</v>
      </c>
      <c r="S35" s="141">
        <f>_xlfn.IFS(COUNTIF($G35:L35, "&gt;1")&gt;6,AVERAGE(SMALL(($G35:L35),{1,2,3,4,5}))-$F$1,COUNTIF($G35:L35, "&gt;1")&gt;5,AVERAGE(SMALL(($G35:L35),{1,2,3,4}))-$F$1,COUNTIF($G35:L35, "&gt;1")&gt;3,AVERAGE(SMALL(($F35:L35),{1,2,3,4}))-$F$1,COUNTIF($G35:L35, "&gt;1")&gt;1,AVERAGE(SMALL(($E35:L35),{1,2,3,4}))-$F$1,COUNTIF($G35:L35, "&gt;0")=1,AVERAGE(SMALL(($E35:L35),{1,2,3}))-$F$1,COUNTIF($G35:L35, "=0")=0,AVERAGE(SMALL(($E35:L35),{1,2}))-$F$1)</f>
        <v>4.8500000000000014</v>
      </c>
      <c r="T35" s="142">
        <f t="shared" ref="T35:T66" si="5">COUNT(G35:L35)</f>
        <v>6</v>
      </c>
      <c r="U35" s="143">
        <v>2</v>
      </c>
    </row>
    <row r="36" spans="1:21" ht="15.75" x14ac:dyDescent="0.25">
      <c r="A36" s="37" t="s">
        <v>101</v>
      </c>
      <c r="B36" s="138" t="str">
        <f>INDEX('[1]2025 Sign Ups'!$C$2:$C$103,MATCH(A36,'[1]2025 Sign Ups'!$B$2:$B$103,0))</f>
        <v>Y</v>
      </c>
      <c r="C36" s="138">
        <f>VLOOKUP($A36,'[1]2025 Sign Ups'!$B$2:$F$127,4,FALSE)</f>
        <v>7</v>
      </c>
      <c r="D36" s="138" t="str">
        <f>VLOOKUP($A36,'[1]2025 Sign Ups'!$B$2:$G$127,5,FALSE)</f>
        <v>R</v>
      </c>
      <c r="E36" s="139">
        <f t="shared" si="4"/>
        <v>41.2</v>
      </c>
      <c r="F36" s="139">
        <f t="shared" si="0"/>
        <v>41.2</v>
      </c>
      <c r="G36" s="140">
        <v>55</v>
      </c>
      <c r="H36" s="140">
        <v>43</v>
      </c>
      <c r="I36" s="140">
        <v>42</v>
      </c>
      <c r="J36" s="140">
        <v>37</v>
      </c>
      <c r="K36" s="140" t="s">
        <v>234</v>
      </c>
      <c r="L36" s="140">
        <v>41</v>
      </c>
      <c r="M36" s="139">
        <f>VLOOKUP($A36,'[1]2025 Sign Ups'!$B$2:$K$104,3,FALSE)</f>
        <v>5.8000000000000043</v>
      </c>
      <c r="N36" s="141">
        <f>_xlfn.IFS(COUNTIF($G36:G36, "&gt;6")&gt;6,AVERAGE(SMALL(($G36:G36),{1,2,3,4,5}))-$F$1,COUNTIF($G36:G36, "&gt;5")&gt;3,AVERAGE(SMALL(($G36:G36),{1,2,3,4}))-$F$1,COUNTIF($G36:G36, "&gt;3")&gt;3,AVERAGE(SMALL(($F36:G36),{1,2,3,4}))-$F$1,COUNTIF($G36:G36, "&gt;1")&gt;1,AVERAGE(SMALL(($E36:G36),{1,2,3,4}))-$F$1,COUNTIF($G36:G36, "&gt;0")=1,AVERAGE(SMALL(($E36:G36),{1,2,3}))-$F$1,COUNTIF($G36:G36, "=0")=0,AVERAGE(SMALL(($E36:G36),{1,2}))-$F$1)</f>
        <v>10.400000000000006</v>
      </c>
      <c r="O36" s="141">
        <f>_xlfn.IFS(COUNTIF($G36:H36, "&gt;1")&gt;6,AVERAGE(SMALL(($G36:H36),{1,2,3,4,5}))-$F$1,COUNTIF($G36:H36, "&gt;1")&gt;5,AVERAGE(SMALL(($G36:H36),{1,2,3,4}))-$F$1,COUNTIF($G36:H36, "&gt;1")&gt;3,AVERAGE(SMALL(($F36:H36),{1,2,3,4}))-$F$1,COUNTIF($G36:H36, "&gt;1")&gt;1,AVERAGE(SMALL(($E36:H36),{1,2,3,4}))-$F$1,COUNTIF($G36:H36, "&gt;0")=1,AVERAGE(SMALL(($E36:H36),{1,2,3}))-$F$1,COUNTIF($G36:H36, "=0")=0,AVERAGE(SMALL(($E36:H36),{1,2}))-$F$1)</f>
        <v>9.7000000000000028</v>
      </c>
      <c r="P36" s="141">
        <f>_xlfn.IFS(COUNTIF($G36:I36, "&gt;1")&gt;6,AVERAGE(SMALL(($G36:I36),{1,2,3,4,5}))-$F$1,COUNTIF($G36:I36, "&gt;1")&gt;5,AVERAGE(SMALL(($G36:I36),{1,2,3,4}))-$F$1,COUNTIF($G36:I36, "&gt;1")&gt;3,AVERAGE(SMALL(($F36:I36),{1,2,3,4}))-$F$1,COUNTIF($G36:I36, "&gt;1")&gt;1,AVERAGE(SMALL(($E36:I36),{1,2,3,4}))-$F$1,COUNTIF($G36:I36, "&gt;0")=1,AVERAGE(SMALL(($E36:I36),{1,2,3}))-$F$1,COUNTIF($G36:I36, "=0")=0,AVERAGE(SMALL(($E36:I36),{1,2}))-$F$1)</f>
        <v>6.4500000000000028</v>
      </c>
      <c r="Q36" s="141">
        <f>_xlfn.IFS(COUNTIF($G36:J36, "&gt;1")&gt;6,AVERAGE(SMALL(($G36:J36),{1,2,3,4,5}))-$F$1,COUNTIF($G36:J36, "&gt;1")&gt;5,AVERAGE(SMALL(($G36:J36),{1,2,3,4}))-$F$1,COUNTIF($G36:J36, "&gt;1")&gt;3,AVERAGE(SMALL(($F36:J36),{1,2,3,4}))-$F$1,COUNTIF($G36:J36, "&gt;1")&gt;1,AVERAGE(SMALL(($E36:J36),{1,2,3,4}))-$F$1,COUNTIF($G36:J36, "&gt;0")=1,AVERAGE(SMALL(($E36:J36),{1,2,3}))-$F$1,COUNTIF($G36:J36, "=0")=0,AVERAGE(SMALL(($E36:J36),{1,2}))-$F$1)</f>
        <v>5.3999999999999986</v>
      </c>
      <c r="R36" s="141">
        <f>_xlfn.IFS(COUNTIF($G36:K36, "&gt;1")&gt;6,AVERAGE(SMALL(($G36:K36),{1,2,3,4,5}))-$F$1,COUNTIF($G36:K36, "&gt;1")&gt;5,AVERAGE(SMALL(($G36:K36),{1,2,3,4}))-$F$1,COUNTIF($G36:K36, "&gt;1")&gt;3,AVERAGE(SMALL(($F36:K36),{1,2,3,4}))-$F$1,COUNTIF($G36:K36, "&gt;1")&gt;1,AVERAGE(SMALL(($E36:K36),{1,2,3,4}))-$F$1,COUNTIF($G36:K36, "&gt;0")=1,AVERAGE(SMALL(($E36:K36),{1,2,3}))-$F$1,COUNTIF($G36:K36, "=0")=0,AVERAGE(SMALL(($E36:K36),{1,2}))-$F$1)</f>
        <v>5.3999999999999986</v>
      </c>
      <c r="S36" s="141">
        <f>_xlfn.IFS(COUNTIF($G36:L36, "&gt;1")&gt;6,AVERAGE(SMALL(($G36:L36),{1,2,3,4,5}))-$F$1,COUNTIF($G36:L36, "&gt;1")&gt;5,AVERAGE(SMALL(($G36:L36),{1,2,3,4}))-$F$1,COUNTIF($G36:L36, "&gt;1")&gt;3,AVERAGE(SMALL(($F36:L36),{1,2,3,4}))-$F$1,COUNTIF($G36:L36, "&gt;1")&gt;1,AVERAGE(SMALL(($E36:L36),{1,2,3,4}))-$F$1,COUNTIF($G36:L36, "&gt;0")=1,AVERAGE(SMALL(($E36:L36),{1,2,3}))-$F$1,COUNTIF($G36:L36, "=0")=0,AVERAGE(SMALL(($E36:L36),{1,2}))-$F$1)</f>
        <v>4.8999999999999986</v>
      </c>
      <c r="T36" s="142">
        <f t="shared" si="5"/>
        <v>5</v>
      </c>
      <c r="U36" s="143">
        <v>2</v>
      </c>
    </row>
    <row r="37" spans="1:21" ht="15.75" x14ac:dyDescent="0.25">
      <c r="A37" s="37" t="s">
        <v>76</v>
      </c>
      <c r="B37" s="138" t="str">
        <f>INDEX('[1]2025 Sign Ups'!$C$2:$C$103,MATCH(A37,'[1]2025 Sign Ups'!$B$2:$B$103,0))</f>
        <v>Y</v>
      </c>
      <c r="C37" s="138">
        <f>VLOOKUP($A37,'[1]2025 Sign Ups'!$B$2:$F$127,4,FALSE)</f>
        <v>4</v>
      </c>
      <c r="D37" s="138" t="str">
        <f>VLOOKUP($A37,'[1]2025 Sign Ups'!$B$2:$G$127,5,FALSE)</f>
        <v>R</v>
      </c>
      <c r="E37" s="139">
        <f t="shared" si="4"/>
        <v>42</v>
      </c>
      <c r="F37" s="139">
        <f t="shared" si="0"/>
        <v>42</v>
      </c>
      <c r="G37" s="140">
        <v>52</v>
      </c>
      <c r="H37" s="140">
        <v>49</v>
      </c>
      <c r="I37" s="140">
        <v>44</v>
      </c>
      <c r="J37" s="140">
        <v>47</v>
      </c>
      <c r="K37" s="140">
        <v>44</v>
      </c>
      <c r="L37" s="140">
        <v>44</v>
      </c>
      <c r="M37" s="139">
        <f>VLOOKUP($A37,'[1]2025 Sign Ups'!$B$2:$K$104,3,FALSE)</f>
        <v>6.6000000000000014</v>
      </c>
      <c r="N37" s="141">
        <f>_xlfn.IFS(COUNTIF($G37:G37, "&gt;6")&gt;6,AVERAGE(SMALL(($G37:G37),{1,2,3,4,5}))-$F$1,COUNTIF($G37:G37, "&gt;5")&gt;3,AVERAGE(SMALL(($G37:G37),{1,2,3,4}))-$F$1,COUNTIF($G37:G37, "&gt;3")&gt;3,AVERAGE(SMALL(($F37:G37),{1,2,3,4}))-$F$1,COUNTIF($G37:G37, "&gt;1")&gt;1,AVERAGE(SMALL(($E37:G37),{1,2,3,4}))-$F$1,COUNTIF($G37:G37, "&gt;0")=1,AVERAGE(SMALL(($E37:G37),{1,2,3}))-$F$1,COUNTIF($G37:G37, "=0")=0,AVERAGE(SMALL(($E37:G37),{1,2}))-$F$1)</f>
        <v>9.9333333333333371</v>
      </c>
      <c r="O37" s="141">
        <f>_xlfn.IFS(COUNTIF($G37:H37, "&gt;1")&gt;6,AVERAGE(SMALL(($G37:H37),{1,2,3,4,5}))-$F$1,COUNTIF($G37:H37, "&gt;1")&gt;5,AVERAGE(SMALL(($G37:H37),{1,2,3,4}))-$F$1,COUNTIF($G37:H37, "&gt;1")&gt;3,AVERAGE(SMALL(($F37:H37),{1,2,3,4}))-$F$1,COUNTIF($G37:H37, "&gt;1")&gt;1,AVERAGE(SMALL(($E37:H37),{1,2,3,4}))-$F$1,COUNTIF($G37:H37, "&gt;0")=1,AVERAGE(SMALL(($E37:H37),{1,2,3}))-$F$1,COUNTIF($G37:H37, "=0")=0,AVERAGE(SMALL(($E37:H37),{1,2}))-$F$1)</f>
        <v>10.850000000000001</v>
      </c>
      <c r="P37" s="141">
        <f>_xlfn.IFS(COUNTIF($G37:I37, "&gt;1")&gt;6,AVERAGE(SMALL(($G37:I37),{1,2,3,4,5}))-$F$1,COUNTIF($G37:I37, "&gt;1")&gt;5,AVERAGE(SMALL(($G37:I37),{1,2,3,4}))-$F$1,COUNTIF($G37:I37, "&gt;1")&gt;3,AVERAGE(SMALL(($F37:I37),{1,2,3,4}))-$F$1,COUNTIF($G37:I37, "&gt;1")&gt;1,AVERAGE(SMALL(($E37:I37),{1,2,3,4}))-$F$1,COUNTIF($G37:I37, "&gt;0")=1,AVERAGE(SMALL(($E37:I37),{1,2,3}))-$F$1,COUNTIF($G37:I37, "=0")=0,AVERAGE(SMALL(($E37:I37),{1,2}))-$F$1)</f>
        <v>8.8500000000000014</v>
      </c>
      <c r="Q37" s="141">
        <f>_xlfn.IFS(COUNTIF($G37:J37, "&gt;1")&gt;6,AVERAGE(SMALL(($G37:J37),{1,2,3,4,5}))-$F$1,COUNTIF($G37:J37, "&gt;1")&gt;5,AVERAGE(SMALL(($G37:J37),{1,2,3,4}))-$F$1,COUNTIF($G37:J37, "&gt;1")&gt;3,AVERAGE(SMALL(($F37:J37),{1,2,3,4}))-$F$1,COUNTIF($G37:J37, "&gt;1")&gt;1,AVERAGE(SMALL(($E37:J37),{1,2,3,4}))-$F$1,COUNTIF($G37:J37, "&gt;0")=1,AVERAGE(SMALL(($E37:J37),{1,2,3}))-$F$1,COUNTIF($G37:J37, "=0")=0,AVERAGE(SMALL(($E37:J37),{1,2}))-$F$1)</f>
        <v>10.100000000000001</v>
      </c>
      <c r="R37" s="141">
        <f>_xlfn.IFS(COUNTIF($G37:K37, "&gt;1")&gt;6,AVERAGE(SMALL(($G37:K37),{1,2,3,4,5}))-$F$1,COUNTIF($G37:K37, "&gt;1")&gt;5,AVERAGE(SMALL(($G37:K37),{1,2,3,4}))-$F$1,COUNTIF($G37:K37, "&gt;1")&gt;3,AVERAGE(SMALL(($F37:K37),{1,2,3,4}))-$F$1,COUNTIF($G37:K37, "&gt;1")&gt;1,AVERAGE(SMALL(($E37:K37),{1,2,3,4}))-$F$1,COUNTIF($G37:K37, "&gt;0")=1,AVERAGE(SMALL(($E37:K37),{1,2,3}))-$F$1,COUNTIF($G37:K37, "=0")=0,AVERAGE(SMALL(($E37:K37),{1,2}))-$F$1)</f>
        <v>8.8500000000000014</v>
      </c>
      <c r="S37" s="141">
        <f>_xlfn.IFS(COUNTIF($G37:L37, "&gt;1")&gt;6,AVERAGE(SMALL(($G37:L37),{1,2,3,4,5}))-$F$1,COUNTIF($G37:L37, "&gt;1")&gt;5,AVERAGE(SMALL(($G37:L37),{1,2,3,4}))-$F$1,COUNTIF($G37:L37, "&gt;1")&gt;3,AVERAGE(SMALL(($F37:L37),{1,2,3,4}))-$F$1,COUNTIF($G37:L37, "&gt;1")&gt;1,AVERAGE(SMALL(($E37:L37),{1,2,3,4}))-$F$1,COUNTIF($G37:L37, "&gt;0")=1,AVERAGE(SMALL(($E37:L37),{1,2,3}))-$F$1,COUNTIF($G37:L37, "=0")=0,AVERAGE(SMALL(($E37:L37),{1,2}))-$F$1)</f>
        <v>9.3500000000000014</v>
      </c>
      <c r="T37" s="142">
        <f t="shared" si="5"/>
        <v>6</v>
      </c>
      <c r="U37" s="143">
        <v>2</v>
      </c>
    </row>
    <row r="38" spans="1:21" ht="15.75" x14ac:dyDescent="0.25">
      <c r="A38" s="37" t="s">
        <v>103</v>
      </c>
      <c r="B38" s="138" t="str">
        <f>INDEX('[1]2025 Sign Ups'!$C$2:$C$103,MATCH(A38,'[1]2025 Sign Ups'!$B$2:$B$103,0))</f>
        <v>Y</v>
      </c>
      <c r="C38" s="138">
        <f>VLOOKUP($A38,'[1]2025 Sign Ups'!$B$2:$F$127,4,FALSE)</f>
        <v>3</v>
      </c>
      <c r="D38" s="138" t="str">
        <f>VLOOKUP($A38,'[1]2025 Sign Ups'!$B$2:$G$127,5,FALSE)</f>
        <v>R</v>
      </c>
      <c r="E38" s="139">
        <f t="shared" si="4"/>
        <v>42.166666666666664</v>
      </c>
      <c r="F38" s="139">
        <f t="shared" si="0"/>
        <v>42.166666666666664</v>
      </c>
      <c r="G38" s="140">
        <v>45</v>
      </c>
      <c r="H38" s="140">
        <v>48</v>
      </c>
      <c r="I38" s="140">
        <v>40</v>
      </c>
      <c r="J38" s="140">
        <v>42</v>
      </c>
      <c r="K38" s="140">
        <v>42</v>
      </c>
      <c r="L38" s="140">
        <v>39</v>
      </c>
      <c r="M38" s="139">
        <f>VLOOKUP($A38,'[1]2025 Sign Ups'!$B$2:$K$104,3,FALSE)</f>
        <v>6.7666666666666657</v>
      </c>
      <c r="N38" s="141">
        <f>_xlfn.IFS(COUNTIF($G38:G38, "&gt;6")&gt;6,AVERAGE(SMALL(($G38:G38),{1,2,3,4,5}))-$F$1,COUNTIF($G38:G38, "&gt;5")&gt;3,AVERAGE(SMALL(($G38:G38),{1,2,3,4}))-$F$1,COUNTIF($G38:G38, "&gt;3")&gt;3,AVERAGE(SMALL(($F38:G38),{1,2,3,4}))-$F$1,COUNTIF($G38:G38, "&gt;1")&gt;1,AVERAGE(SMALL(($E38:G38),{1,2,3,4}))-$F$1,COUNTIF($G38:G38, "&gt;0")=1,AVERAGE(SMALL(($E38:G38),{1,2,3}))-$F$1,COUNTIF($G38:G38, "=0")=0,AVERAGE(SMALL(($E38:G38),{1,2}))-$F$1)</f>
        <v>7.7111111111111086</v>
      </c>
      <c r="O38" s="141">
        <f>_xlfn.IFS(COUNTIF($G38:H38, "&gt;1")&gt;6,AVERAGE(SMALL(($G38:H38),{1,2,3,4,5}))-$F$1,COUNTIF($G38:H38, "&gt;1")&gt;5,AVERAGE(SMALL(($G38:H38),{1,2,3,4}))-$F$1,COUNTIF($G38:H38, "&gt;1")&gt;3,AVERAGE(SMALL(($F38:H38),{1,2,3,4}))-$F$1,COUNTIF($G38:H38, "&gt;1")&gt;1,AVERAGE(SMALL(($E38:H38),{1,2,3,4}))-$F$1,COUNTIF($G38:H38, "&gt;0")=1,AVERAGE(SMALL(($E38:H38),{1,2,3}))-$F$1,COUNTIF($G38:H38, "=0")=0,AVERAGE(SMALL(($E38:H38),{1,2}))-$F$1)</f>
        <v>8.93333333333333</v>
      </c>
      <c r="P38" s="141">
        <f>_xlfn.IFS(COUNTIF($G38:I38, "&gt;1")&gt;6,AVERAGE(SMALL(($G38:I38),{1,2,3,4,5}))-$F$1,COUNTIF($G38:I38, "&gt;1")&gt;5,AVERAGE(SMALL(($G38:I38),{1,2,3,4}))-$F$1,COUNTIF($G38:I38, "&gt;1")&gt;3,AVERAGE(SMALL(($F38:I38),{1,2,3,4}))-$F$1,COUNTIF($G38:I38, "&gt;1")&gt;1,AVERAGE(SMALL(($E38:I38),{1,2,3,4}))-$F$1,COUNTIF($G38:I38, "&gt;0")=1,AVERAGE(SMALL(($E38:I38),{1,2,3}))-$F$1,COUNTIF($G38:I38, "=0")=0,AVERAGE(SMALL(($E38:I38),{1,2}))-$F$1)</f>
        <v>6.93333333333333</v>
      </c>
      <c r="Q38" s="141">
        <f>_xlfn.IFS(COUNTIF($G38:J38, "&gt;1")&gt;6,AVERAGE(SMALL(($G38:J38),{1,2,3,4,5}))-$F$1,COUNTIF($G38:J38, "&gt;1")&gt;5,AVERAGE(SMALL(($G38:J38),{1,2,3,4}))-$F$1,COUNTIF($G38:J38, "&gt;1")&gt;3,AVERAGE(SMALL(($F38:J38),{1,2,3,4}))-$F$1,COUNTIF($G38:J38, "&gt;1")&gt;1,AVERAGE(SMALL(($E38:J38),{1,2,3,4}))-$F$1,COUNTIF($G38:J38, "&gt;0")=1,AVERAGE(SMALL(($E38:J38),{1,2,3}))-$F$1,COUNTIF($G38:J38, "=0")=0,AVERAGE(SMALL(($E38:J38),{1,2}))-$F$1)</f>
        <v>6.8916666666666657</v>
      </c>
      <c r="R38" s="141">
        <f>_xlfn.IFS(COUNTIF($G38:K38, "&gt;1")&gt;6,AVERAGE(SMALL(($G38:K38),{1,2,3,4,5}))-$F$1,COUNTIF($G38:K38, "&gt;1")&gt;5,AVERAGE(SMALL(($G38:K38),{1,2,3,4}))-$F$1,COUNTIF($G38:K38, "&gt;1")&gt;3,AVERAGE(SMALL(($F38:K38),{1,2,3,4}))-$F$1,COUNTIF($G38:K38, "&gt;1")&gt;1,AVERAGE(SMALL(($E38:K38),{1,2,3,4}))-$F$1,COUNTIF($G38:K38, "&gt;0")=1,AVERAGE(SMALL(($E38:K38),{1,2,3}))-$F$1,COUNTIF($G38:K38, "=0")=0,AVERAGE(SMALL(($E38:K38),{1,2}))-$F$1)</f>
        <v>6.1416666666666657</v>
      </c>
      <c r="S38" s="141">
        <f>_xlfn.IFS(COUNTIF($G38:L38, "&gt;1")&gt;6,AVERAGE(SMALL(($G38:L38),{1,2,3,4,5}))-$F$1,COUNTIF($G38:L38, "&gt;1")&gt;5,AVERAGE(SMALL(($G38:L38),{1,2,3,4}))-$F$1,COUNTIF($G38:L38, "&gt;1")&gt;3,AVERAGE(SMALL(($F38:L38),{1,2,3,4}))-$F$1,COUNTIF($G38:L38, "&gt;1")&gt;1,AVERAGE(SMALL(($E38:L38),{1,2,3,4}))-$F$1,COUNTIF($G38:L38, "&gt;0")=1,AVERAGE(SMALL(($E38:L38),{1,2,3}))-$F$1,COUNTIF($G38:L38, "=0")=0,AVERAGE(SMALL(($E38:L38),{1,2}))-$F$1)</f>
        <v>5.3500000000000014</v>
      </c>
      <c r="T38" s="142">
        <f t="shared" si="5"/>
        <v>6</v>
      </c>
      <c r="U38" s="143">
        <v>2</v>
      </c>
    </row>
    <row r="39" spans="1:21" ht="15.75" x14ac:dyDescent="0.25">
      <c r="A39" s="37" t="s">
        <v>104</v>
      </c>
      <c r="B39" s="138" t="str">
        <f>INDEX('[1]2025 Sign Ups'!$C$2:$C$103,MATCH(A39,'[1]2025 Sign Ups'!$B$2:$B$103,0))</f>
        <v>Y</v>
      </c>
      <c r="C39" s="138">
        <f>VLOOKUP($A39,'[1]2025 Sign Ups'!$B$2:$F$127,4,FALSE)</f>
        <v>10</v>
      </c>
      <c r="D39" s="138" t="str">
        <f>VLOOKUP($A39,'[1]2025 Sign Ups'!$B$2:$G$127,5,FALSE)</f>
        <v>R</v>
      </c>
      <c r="E39" s="139">
        <f t="shared" si="4"/>
        <v>46.2</v>
      </c>
      <c r="F39" s="139">
        <f t="shared" si="0"/>
        <v>46.2</v>
      </c>
      <c r="G39" s="140">
        <v>50</v>
      </c>
      <c r="H39" s="140">
        <v>48</v>
      </c>
      <c r="I39" s="140" t="s">
        <v>234</v>
      </c>
      <c r="J39" s="140">
        <v>47</v>
      </c>
      <c r="K39" s="140">
        <v>52</v>
      </c>
      <c r="L39" s="140" t="s">
        <v>234</v>
      </c>
      <c r="M39" s="139">
        <f>VLOOKUP($A39,'[1]2025 Sign Ups'!$B$2:$K$104,3,FALSE)</f>
        <v>10.800000000000004</v>
      </c>
      <c r="N39" s="141">
        <f>_xlfn.IFS(COUNTIF($G39:G39, "&gt;6")&gt;6,AVERAGE(SMALL(($G39:G39),{1,2,3,4,5}))-$F$1,COUNTIF($G39:G39, "&gt;5")&gt;3,AVERAGE(SMALL(($G39:G39),{1,2,3,4}))-$F$1,COUNTIF($G39:G39, "&gt;3")&gt;3,AVERAGE(SMALL(($F39:G39),{1,2,3,4}))-$F$1,COUNTIF($G39:G39, "&gt;1")&gt;1,AVERAGE(SMALL(($E39:G39),{1,2,3,4}))-$F$1,COUNTIF($G39:G39, "&gt;0")=1,AVERAGE(SMALL(($E39:G39),{1,2,3}))-$F$1,COUNTIF($G39:G39, "=0")=0,AVERAGE(SMALL(($E39:G39),{1,2}))-$F$1)</f>
        <v>12.06666666666667</v>
      </c>
      <c r="O39" s="141">
        <f>_xlfn.IFS(COUNTIF($G39:H39, "&gt;1")&gt;6,AVERAGE(SMALL(($G39:H39),{1,2,3,4,5}))-$F$1,COUNTIF($G39:H39, "&gt;1")&gt;5,AVERAGE(SMALL(($G39:H39),{1,2,3,4}))-$F$1,COUNTIF($G39:H39, "&gt;1")&gt;3,AVERAGE(SMALL(($F39:H39),{1,2,3,4}))-$F$1,COUNTIF($G39:H39, "&gt;1")&gt;1,AVERAGE(SMALL(($E39:H39),{1,2,3,4}))-$F$1,COUNTIF($G39:H39, "&gt;0")=1,AVERAGE(SMALL(($E39:H39),{1,2,3}))-$F$1,COUNTIF($G39:H39, "=0")=0,AVERAGE(SMALL(($E39:H39),{1,2}))-$F$1)</f>
        <v>12.200000000000003</v>
      </c>
      <c r="P39" s="141">
        <f>_xlfn.IFS(COUNTIF($G39:I39, "&gt;1")&gt;6,AVERAGE(SMALL(($G39:I39),{1,2,3,4,5}))-$F$1,COUNTIF($G39:I39, "&gt;1")&gt;5,AVERAGE(SMALL(($G39:I39),{1,2,3,4}))-$F$1,COUNTIF($G39:I39, "&gt;1")&gt;3,AVERAGE(SMALL(($F39:I39),{1,2,3,4}))-$F$1,COUNTIF($G39:I39, "&gt;1")&gt;1,AVERAGE(SMALL(($E39:I39),{1,2,3,4}))-$F$1,COUNTIF($G39:I39, "&gt;0")=1,AVERAGE(SMALL(($E39:I39),{1,2,3}))-$F$1,COUNTIF($G39:I39, "=0")=0,AVERAGE(SMALL(($E39:I39),{1,2}))-$F$1)</f>
        <v>12.200000000000003</v>
      </c>
      <c r="Q39" s="141">
        <f>_xlfn.IFS(COUNTIF($G39:J39, "&gt;1")&gt;6,AVERAGE(SMALL(($G39:J39),{1,2,3,4,5}))-$F$1,COUNTIF($G39:J39, "&gt;1")&gt;5,AVERAGE(SMALL(($G39:J39),{1,2,3,4}))-$F$1,COUNTIF($G39:J39, "&gt;1")&gt;3,AVERAGE(SMALL(($F39:J39),{1,2,3,4}))-$F$1,COUNTIF($G39:J39, "&gt;1")&gt;1,AVERAGE(SMALL(($E39:J39),{1,2,3,4}))-$F$1,COUNTIF($G39:J39, "&gt;0")=1,AVERAGE(SMALL(($E39:J39),{1,2,3}))-$F$1,COUNTIF($G39:J39, "=0")=0,AVERAGE(SMALL(($E39:J39),{1,2}))-$F$1)</f>
        <v>11.450000000000003</v>
      </c>
      <c r="R39" s="141">
        <f>_xlfn.IFS(COUNTIF($G39:K39, "&gt;1")&gt;6,AVERAGE(SMALL(($G39:K39),{1,2,3,4,5}))-$F$1,COUNTIF($G39:K39, "&gt;1")&gt;5,AVERAGE(SMALL(($G39:K39),{1,2,3,4}))-$F$1,COUNTIF($G39:K39, "&gt;1")&gt;3,AVERAGE(SMALL(($F39:K39),{1,2,3,4}))-$F$1,COUNTIF($G39:K39, "&gt;1")&gt;1,AVERAGE(SMALL(($E39:K39),{1,2,3,4}))-$F$1,COUNTIF($G39:K39, "&gt;0")=1,AVERAGE(SMALL(($E39:K39),{1,2,3}))-$F$1,COUNTIF($G39:K39, "=0")=0,AVERAGE(SMALL(($E39:K39),{1,2}))-$F$1)</f>
        <v>12.399999999999999</v>
      </c>
      <c r="S39" s="141">
        <f>_xlfn.IFS(COUNTIF($G39:L39, "&gt;1")&gt;6,AVERAGE(SMALL(($G39:L39),{1,2,3,4,5}))-$F$1,COUNTIF($G39:L39, "&gt;1")&gt;5,AVERAGE(SMALL(($G39:L39),{1,2,3,4}))-$F$1,COUNTIF($G39:L39, "&gt;1")&gt;3,AVERAGE(SMALL(($F39:L39),{1,2,3,4}))-$F$1,COUNTIF($G39:L39, "&gt;1")&gt;1,AVERAGE(SMALL(($E39:L39),{1,2,3,4}))-$F$1,COUNTIF($G39:L39, "&gt;0")=1,AVERAGE(SMALL(($E39:L39),{1,2,3}))-$F$1,COUNTIF($G39:L39, "=0")=0,AVERAGE(SMALL(($E39:L39),{1,2}))-$F$1)</f>
        <v>12.399999999999999</v>
      </c>
      <c r="T39" s="142">
        <f t="shared" si="5"/>
        <v>4</v>
      </c>
      <c r="U39" s="143">
        <v>2</v>
      </c>
    </row>
    <row r="40" spans="1:21" ht="15.75" x14ac:dyDescent="0.25">
      <c r="A40" s="45" t="s">
        <v>54</v>
      </c>
      <c r="B40" s="138" t="str">
        <f>INDEX('[1]2025 Sign Ups'!$C$2:$C$103,MATCH(A40,'[1]2025 Sign Ups'!$B$2:$B$103,0))</f>
        <v>Y</v>
      </c>
      <c r="C40" s="138">
        <f>VLOOKUP($A40,'[1]2025 Sign Ups'!$B$2:$F$127,4,FALSE)</f>
        <v>1</v>
      </c>
      <c r="D40" s="138" t="str">
        <f>VLOOKUP($A40,'[1]2025 Sign Ups'!$B$2:$G$127,5,FALSE)</f>
        <v>R</v>
      </c>
      <c r="E40" s="139">
        <f t="shared" si="4"/>
        <v>48.8</v>
      </c>
      <c r="F40" s="139">
        <f t="shared" si="0"/>
        <v>48.8</v>
      </c>
      <c r="G40" s="140">
        <v>50</v>
      </c>
      <c r="H40" s="140">
        <v>43</v>
      </c>
      <c r="I40" s="140">
        <v>45</v>
      </c>
      <c r="J40" s="140">
        <v>53</v>
      </c>
      <c r="K40" s="140" t="s">
        <v>234</v>
      </c>
      <c r="L40" s="140" t="s">
        <v>234</v>
      </c>
      <c r="M40" s="139">
        <f>VLOOKUP($A40,'[1]2025 Sign Ups'!$B$2:$K$104,3,FALSE)</f>
        <v>13.399999999999999</v>
      </c>
      <c r="N40" s="141">
        <f>_xlfn.IFS(COUNTIF($G40:G40, "&gt;6")&gt;6,AVERAGE(SMALL(($G40:G40),{1,2,3,4,5}))-$F$1,COUNTIF($G40:G40, "&gt;5")&gt;3,AVERAGE(SMALL(($G40:G40),{1,2,3,4}))-$F$1,COUNTIF($G40:G40, "&gt;3")&gt;3,AVERAGE(SMALL(($F40:G40),{1,2,3,4}))-$F$1,COUNTIF($G40:G40, "&gt;1")&gt;1,AVERAGE(SMALL(($E40:G40),{1,2,3,4}))-$F$1,COUNTIF($G40:G40, "&gt;0")=1,AVERAGE(SMALL(($E40:G40),{1,2,3}))-$F$1,COUNTIF($G40:G40, "=0")=0,AVERAGE(SMALL(($E40:G40),{1,2}))-$F$1)</f>
        <v>13.799999999999997</v>
      </c>
      <c r="O40" s="141">
        <f>_xlfn.IFS(COUNTIF($G40:H40, "&gt;1")&gt;6,AVERAGE(SMALL(($G40:H40),{1,2,3,4,5}))-$F$1,COUNTIF($G40:H40, "&gt;1")&gt;5,AVERAGE(SMALL(($G40:H40),{1,2,3,4}))-$F$1,COUNTIF($G40:H40, "&gt;1")&gt;3,AVERAGE(SMALL(($F40:H40),{1,2,3,4}))-$F$1,COUNTIF($G40:H40, "&gt;1")&gt;1,AVERAGE(SMALL(($E40:H40),{1,2,3,4}))-$F$1,COUNTIF($G40:H40, "&gt;0")=1,AVERAGE(SMALL(($E40:H40),{1,2,3}))-$F$1,COUNTIF($G40:H40, "=0")=0,AVERAGE(SMALL(($E40:H40),{1,2}))-$F$1)</f>
        <v>12.25</v>
      </c>
      <c r="P40" s="141">
        <f>_xlfn.IFS(COUNTIF($G40:I40, "&gt;1")&gt;6,AVERAGE(SMALL(($G40:I40),{1,2,3,4,5}))-$F$1,COUNTIF($G40:I40, "&gt;1")&gt;5,AVERAGE(SMALL(($G40:I40),{1,2,3,4}))-$F$1,COUNTIF($G40:I40, "&gt;1")&gt;3,AVERAGE(SMALL(($F40:I40),{1,2,3,4}))-$F$1,COUNTIF($G40:I40, "&gt;1")&gt;1,AVERAGE(SMALL(($E40:I40),{1,2,3,4}))-$F$1,COUNTIF($G40:I40, "&gt;0")=1,AVERAGE(SMALL(($E40:I40),{1,2,3}))-$F$1,COUNTIF($G40:I40, "=0")=0,AVERAGE(SMALL(($E40:I40),{1,2}))-$F$1)</f>
        <v>11.000000000000007</v>
      </c>
      <c r="Q40" s="141">
        <f>_xlfn.IFS(COUNTIF($G40:J40, "&gt;1")&gt;6,AVERAGE(SMALL(($G40:J40),{1,2,3,4,5}))-$F$1,COUNTIF($G40:J40, "&gt;1")&gt;5,AVERAGE(SMALL(($G40:J40),{1,2,3,4}))-$F$1,COUNTIF($G40:J40, "&gt;1")&gt;3,AVERAGE(SMALL(($F40:J40),{1,2,3,4}))-$F$1,COUNTIF($G40:J40, "&gt;1")&gt;1,AVERAGE(SMALL(($E40:J40),{1,2,3,4}))-$F$1,COUNTIF($G40:J40, "&gt;0")=1,AVERAGE(SMALL(($E40:J40),{1,2,3}))-$F$1,COUNTIF($G40:J40, "=0")=0,AVERAGE(SMALL(($E40:J40),{1,2}))-$F$1)</f>
        <v>11.300000000000004</v>
      </c>
      <c r="R40" s="141">
        <f>_xlfn.IFS(COUNTIF($G40:K40, "&gt;1")&gt;6,AVERAGE(SMALL(($G40:K40),{1,2,3,4,5}))-$F$1,COUNTIF($G40:K40, "&gt;1")&gt;5,AVERAGE(SMALL(($G40:K40),{1,2,3,4}))-$F$1,COUNTIF($G40:K40, "&gt;1")&gt;3,AVERAGE(SMALL(($F40:K40),{1,2,3,4}))-$F$1,COUNTIF($G40:K40, "&gt;1")&gt;1,AVERAGE(SMALL(($E40:K40),{1,2,3,4}))-$F$1,COUNTIF($G40:K40, "&gt;0")=1,AVERAGE(SMALL(($E40:K40),{1,2,3}))-$F$1,COUNTIF($G40:K40, "=0")=0,AVERAGE(SMALL(($E40:K40),{1,2}))-$F$1)</f>
        <v>11.300000000000004</v>
      </c>
      <c r="S40" s="141">
        <f>_xlfn.IFS(COUNTIF($G40:L40, "&gt;1")&gt;6,AVERAGE(SMALL(($G40:L40),{1,2,3,4,5}))-$F$1,COUNTIF($G40:L40, "&gt;1")&gt;5,AVERAGE(SMALL(($G40:L40),{1,2,3,4}))-$F$1,COUNTIF($G40:L40, "&gt;1")&gt;3,AVERAGE(SMALL(($F40:L40),{1,2,3,4}))-$F$1,COUNTIF($G40:L40, "&gt;1")&gt;1,AVERAGE(SMALL(($E40:L40),{1,2,3,4}))-$F$1,COUNTIF($G40:L40, "&gt;0")=1,AVERAGE(SMALL(($E40:L40),{1,2,3}))-$F$1,COUNTIF($G40:L40, "=0")=0,AVERAGE(SMALL(($E40:L40),{1,2}))-$F$1)</f>
        <v>11.300000000000004</v>
      </c>
      <c r="T40" s="142">
        <f t="shared" si="5"/>
        <v>4</v>
      </c>
      <c r="U40" s="143">
        <v>2</v>
      </c>
    </row>
    <row r="41" spans="1:21" ht="15.75" x14ac:dyDescent="0.25">
      <c r="A41" s="45" t="s">
        <v>98</v>
      </c>
      <c r="B41" s="146" t="s">
        <v>208</v>
      </c>
      <c r="C41" s="138">
        <f>VLOOKUP($A41,'[1]2025 Sign Ups'!$B$2:$F$127,4,FALSE)</f>
        <v>7</v>
      </c>
      <c r="D41" s="138" t="str">
        <f>VLOOKUP($A41,'[1]2025 Sign Ups'!$B$2:$G$127,5,FALSE)</f>
        <v>R</v>
      </c>
      <c r="E41" s="139">
        <f>AVERAGE(G41:I41)</f>
        <v>45.5</v>
      </c>
      <c r="F41" s="139">
        <f t="shared" si="0"/>
        <v>45.5</v>
      </c>
      <c r="G41" s="140">
        <v>45</v>
      </c>
      <c r="H41" s="140" t="s">
        <v>234</v>
      </c>
      <c r="I41" s="140">
        <v>46</v>
      </c>
      <c r="J41" s="140">
        <v>48</v>
      </c>
      <c r="K41" s="140">
        <v>48</v>
      </c>
      <c r="L41" s="140">
        <v>41</v>
      </c>
      <c r="M41" s="139">
        <f>(G41-$F$1)*0.6</f>
        <v>5.7600000000000007</v>
      </c>
      <c r="N41" s="139" t="s">
        <v>180</v>
      </c>
      <c r="O41" s="139">
        <f>(I41-$F$1)*0.6</f>
        <v>6.36</v>
      </c>
      <c r="P41" s="141">
        <f>_xlfn.IFS(COUNTIF($G41:I41, "&gt;1")&gt;6,AVERAGE(SMALL(($G41:I41),{1,2,3,4,5}))-$F$1,COUNTIF($G41:I41, "&gt;1")&gt;5,AVERAGE(SMALL(($G41:I41),{1,2,3,4}))-$F$1,COUNTIF($G41:I41, "&gt;1")&gt;3,AVERAGE(SMALL(($F41:I41),{1,2,3,4}))-$F$1,COUNTIF($G41:I41, "&gt;1")&gt;1,AVERAGE(SMALL(($E41:I41),{1,2,3,4}))-$F$1,COUNTIF($G41:I41, "&gt;0")=1,AVERAGE(SMALL(($E41:I41),{1,2,3}))-$F$1,COUNTIF($G41:I41, "=0")=0,AVERAGE(SMALL(($E41:I41),{1,2}))-$F$1)</f>
        <v>10.100000000000001</v>
      </c>
      <c r="Q41" s="141">
        <f>_xlfn.IFS(COUNTIF($G41:J41, "&gt;1")&gt;6,AVERAGE(SMALL(($G41:J41),{1,2,3,4,5}))-$F$1,COUNTIF($G41:J41, "&gt;1")&gt;5,AVERAGE(SMALL(($G41:J41),{1,2,3,4}))-$F$1,COUNTIF($G41:J41, "&gt;1")&gt;3,AVERAGE(SMALL(($F41:J41),{1,2,3,4}))-$F$1,COUNTIF($G41:J41, "&gt;1")&gt;1,AVERAGE(SMALL(($E41:J41),{1,2,3,4}))-$F$1,COUNTIF($G41:J41, "&gt;0")=1,AVERAGE(SMALL(($E41:J41),{1,2,3}))-$F$1,COUNTIF($G41:J41, "=0")=0,AVERAGE(SMALL(($E41:J41),{1,2}))-$F$1)</f>
        <v>10.100000000000001</v>
      </c>
      <c r="R41" s="141">
        <f>_xlfn.IFS($T41&gt;6,AVERAGE(SMALL(($G41:$L41),{1,2,3,4,5}))-$F$1,$T41&gt;5,AVERAGE(SMALL(($G41:$L41),{1,2,3,4}))-$F$1,$T41&gt;3,AVERAGE(SMALL(($F41:$L41),{1,2,3,4}))-$F$1,$T41&gt;1,AVERAGE(SMALL(($E41:$L41),{1,2,3,4}))-$F$1,$T41=1,AVERAGE(SMALL(($E41:$L41),{1,2,3}))-$F$1,$T41=0,AVERAGE(SMALL(($E41:$L41),{1,2}))-$F$1)</f>
        <v>8.9750000000000014</v>
      </c>
      <c r="S41" s="141">
        <f>_xlfn.IFS($T41&gt;6,AVERAGE(SMALL(($G41:$L41),{1,2,3,4,5}))-$F$1,$T41&gt;5,AVERAGE(SMALL(($G41:$L41),{1,2,3,4}))-$F$1,$T41&gt;3,AVERAGE(SMALL(($F41:$L41),{1,2,3,4}))-$F$1,$T41&gt;1,AVERAGE(SMALL(($E41:$L41),{1,2,3,4}))-$F$1,$T41=1,AVERAGE(SMALL(($E41:$L41),{1,2,3}))-$F$1,$T41=0,AVERAGE(SMALL(($E41:$L41),{1,2}))-$F$1)</f>
        <v>8.9750000000000014</v>
      </c>
      <c r="T41" s="142">
        <f t="shared" si="5"/>
        <v>5</v>
      </c>
      <c r="U41" s="143">
        <v>0</v>
      </c>
    </row>
    <row r="42" spans="1:21" ht="15.75" x14ac:dyDescent="0.25">
      <c r="A42" s="37" t="s">
        <v>109</v>
      </c>
      <c r="B42" s="138" t="str">
        <f>INDEX('[1]2025 Sign Ups'!$C$2:$C$103,MATCH(A42,'[1]2025 Sign Ups'!$B$2:$B$103,0))</f>
        <v>Y</v>
      </c>
      <c r="C42" s="138">
        <f>VLOOKUP($A42,'[1]2025 Sign Ups'!$B$2:$F$127,4,FALSE)</f>
        <v>6</v>
      </c>
      <c r="D42" s="138" t="str">
        <f>VLOOKUP($A42,'[1]2025 Sign Ups'!$B$2:$G$127,5,FALSE)</f>
        <v>R</v>
      </c>
      <c r="E42" s="139">
        <f>M42+35.4</f>
        <v>45.6</v>
      </c>
      <c r="F42" s="139">
        <f t="shared" si="0"/>
        <v>45.6</v>
      </c>
      <c r="G42" s="140" t="s">
        <v>234</v>
      </c>
      <c r="H42" s="140">
        <v>44</v>
      </c>
      <c r="I42" s="140" t="s">
        <v>234</v>
      </c>
      <c r="J42" s="140">
        <v>46</v>
      </c>
      <c r="K42" s="140">
        <v>44</v>
      </c>
      <c r="L42" s="140">
        <v>45</v>
      </c>
      <c r="M42" s="139">
        <f>VLOOKUP($A42,'[1]2025 Sign Ups'!$B$2:$K$104,3,FALSE)</f>
        <v>10.200000000000003</v>
      </c>
      <c r="N42" s="141">
        <f>_xlfn.IFS(COUNTIF($G42:G42, "&gt;1")&gt;6,AVERAGE(SMALL(($G42:G42),{1,2,3,4,5}))-$F$1,COUNTIF($G42:G42, "&gt;1")&gt;5,AVERAGE(SMALL(($G42:G42),{1,2,3,4}))-$F$1,COUNTIF($G42:G42, "&gt;1")&gt;3,AVERAGE(SMALL(($F42:G42),{1,2,3,4}))-$F$1,COUNTIF($G42:G42, "&gt;1")&gt;1,AVERAGE(SMALL(($E42:G42),{1,2,3,4}))-$F$1,COUNTIF($G42:G42, "&gt;0")=1,AVERAGE(SMALL(($E42:G42),{1,2,3}))-$F$1,COUNTIF($G42:G42, "=0")=0,AVERAGE(SMALL(($E42:G42),{1,2}))-$F$1)</f>
        <v>10.200000000000003</v>
      </c>
      <c r="O42" s="141">
        <f>_xlfn.IFS(COUNTIF($G42:H42, "&gt;1")&gt;6,AVERAGE(SMALL(($G42:H42),{1,2,3,4,5}))-$F$1,COUNTIF($G42:H42, "&gt;1")&gt;5,AVERAGE(SMALL(($G42:H42),{1,2,3,4}))-$F$1,COUNTIF($G42:H42, "&gt;1")&gt;3,AVERAGE(SMALL(($F42:H42),{1,2,3,4}))-$F$1,COUNTIF($G42:H42, "&gt;1")&gt;1,AVERAGE(SMALL(($E42:H42),{1,2,3,4}))-$F$1,COUNTIF($G42:H42, "&gt;0")=1,AVERAGE(SMALL(($E42:H42),{1,2,3}))-$F$1,COUNTIF($G42:H42, "=0")=0,AVERAGE(SMALL(($E42:H42),{1,2}))-$F$1)</f>
        <v>9.6666666666666643</v>
      </c>
      <c r="P42" s="141">
        <f>_xlfn.IFS(COUNTIF($G42:I42, "&gt;1")&gt;6,AVERAGE(SMALL(($G42:I42),{1,2,3,4,5}))-$F$1,COUNTIF($G42:I42, "&gt;1")&gt;5,AVERAGE(SMALL(($G42:I42),{1,2,3,4}))-$F$1,COUNTIF($G42:I42, "&gt;1")&gt;3,AVERAGE(SMALL(($F42:I42),{1,2,3,4}))-$F$1,COUNTIF($G42:I42, "&gt;1")&gt;1,AVERAGE(SMALL(($E42:I42),{1,2,3,4}))-$F$1,COUNTIF($G42:I42, "&gt;0")=1,AVERAGE(SMALL(($E42:I42),{1,2,3}))-$F$1,COUNTIF($G42:I42, "=0")=0,AVERAGE(SMALL(($E42:I42),{1,2}))-$F$1)</f>
        <v>9.6666666666666643</v>
      </c>
      <c r="Q42" s="141">
        <f>_xlfn.IFS(COUNTIF($G42:J42, "&gt;1")&gt;6,AVERAGE(SMALL(($G42:J42),{1,2,3,4,5}))-$F$1,COUNTIF($G42:J42, "&gt;1")&gt;5,AVERAGE(SMALL(($G42:J42),{1,2,3,4}))-$F$1,COUNTIF($G42:J42, "&gt;1")&gt;3,AVERAGE(SMALL(($F42:J42),{1,2,3,4}))-$F$1,COUNTIF($G42:J42, "&gt;1")&gt;1,AVERAGE(SMALL(($E42:J42),{1,2,3,4}))-$F$1,COUNTIF($G42:J42, "&gt;0")=1,AVERAGE(SMALL(($E42:J42),{1,2,3}))-$F$1,COUNTIF($G42:J42, "=0")=0,AVERAGE(SMALL(($E42:J42),{1,2}))-$F$1)</f>
        <v>9.8999999999999986</v>
      </c>
      <c r="R42" s="141">
        <f>_xlfn.IFS(COUNTIF($G42:K42, "&gt;1")&gt;6,AVERAGE(SMALL(($G42:K42),{1,2,3,4,5}))-$F$1,COUNTIF($G42:K42, "&gt;1")&gt;5,AVERAGE(SMALL(($G42:K42),{1,2,3,4}))-$F$1,COUNTIF($G42:K42, "&gt;1")&gt;3,AVERAGE(SMALL(($F42:K42),{1,2,3,4}))-$F$1,COUNTIF($G42:K42, "&gt;1")&gt;1,AVERAGE(SMALL(($E42:K42),{1,2,3,4}))-$F$1,COUNTIF($G42:K42, "&gt;0")=1,AVERAGE(SMALL(($E42:K42),{1,2,3}))-$F$1,COUNTIF($G42:K42, "=0")=0,AVERAGE(SMALL(($E42:K42),{1,2}))-$F$1)</f>
        <v>9.3999999999999986</v>
      </c>
      <c r="S42" s="141">
        <f>_xlfn.IFS(COUNTIF($G42:L42, "&gt;1")&gt;6,AVERAGE(SMALL(($G42:L42),{1,2,3,4,5}))-$F$1,COUNTIF($G42:L42, "&gt;1")&gt;5,AVERAGE(SMALL(($G42:L42),{1,2,3,4}))-$F$1,COUNTIF($G42:L42, "&gt;1")&gt;3,AVERAGE(SMALL(($F42:L42),{1,2,3,4}))-$F$1,COUNTIF($G42:L42, "&gt;1")&gt;1,AVERAGE(SMALL(($E42:L42),{1,2,3,4}))-$F$1,COUNTIF($G42:L42, "&gt;0")=1,AVERAGE(SMALL(($E42:L42),{1,2,3}))-$F$1,COUNTIF($G42:L42, "=0")=0,AVERAGE(SMALL(($E42:L42),{1,2}))-$F$1)</f>
        <v>9.25</v>
      </c>
      <c r="T42" s="142">
        <f t="shared" si="5"/>
        <v>4</v>
      </c>
      <c r="U42" s="143">
        <v>2</v>
      </c>
    </row>
    <row r="43" spans="1:21" ht="15.75" x14ac:dyDescent="0.25">
      <c r="A43" s="45" t="s">
        <v>111</v>
      </c>
      <c r="B43" s="138" t="str">
        <f>INDEX('[1]2025 Sign Ups'!$C$2:$C$103,MATCH(A43,'[1]2025 Sign Ups'!$B$2:$B$103,0))</f>
        <v>Y</v>
      </c>
      <c r="C43" s="138">
        <f>VLOOKUP($A43,'[1]2025 Sign Ups'!$B$2:$F$127,4,FALSE)</f>
        <v>3</v>
      </c>
      <c r="D43" s="138" t="str">
        <f>VLOOKUP($A43,'[1]2025 Sign Ups'!$B$2:$G$127,5,FALSE)</f>
        <v>R</v>
      </c>
      <c r="E43" s="139">
        <f>M43+35.4</f>
        <v>39.833333333333336</v>
      </c>
      <c r="F43" s="139">
        <f t="shared" si="0"/>
        <v>39.833333333333336</v>
      </c>
      <c r="G43" s="140">
        <v>41</v>
      </c>
      <c r="H43" s="140" t="s">
        <v>234</v>
      </c>
      <c r="I43" s="140">
        <v>39</v>
      </c>
      <c r="J43" s="140" t="s">
        <v>234</v>
      </c>
      <c r="K43" s="140">
        <v>41</v>
      </c>
      <c r="L43" s="140" t="s">
        <v>234</v>
      </c>
      <c r="M43" s="139">
        <f>VLOOKUP($A43,'[1]2025 Sign Ups'!$B$2:$K$104,3,FALSE)</f>
        <v>4.4333333333333371</v>
      </c>
      <c r="N43" s="141">
        <f>_xlfn.IFS(COUNTIF($G43:G43, "&gt;1")&gt;6,AVERAGE(SMALL(($G43:G43),{1,2,3,4,5}))-$F$1,COUNTIF($G43:G43, "&gt;1")&gt;5,AVERAGE(SMALL(($G43:G43),{1,2,3,4}))-$F$1,COUNTIF($G43:G43, "&gt;1")&gt;3,AVERAGE(SMALL(($F43:G43),{1,2,3,4}))-$F$1,COUNTIF($G43:G43, "&gt;1")&gt;1,AVERAGE(SMALL(($E43:G43),{1,2,3,4}))-$F$1,COUNTIF($G43:G43, "&gt;0")=1,AVERAGE(SMALL(($E43:G43),{1,2,3}))-$F$1,COUNTIF($G43:G43, "=0")=0,AVERAGE(SMALL(($E43:G43),{1,2}))-$F$1)</f>
        <v>4.8222222222222229</v>
      </c>
      <c r="O43" s="141">
        <f>_xlfn.IFS(COUNTIF($G43:H43, "&gt;1")&gt;6,AVERAGE(SMALL(($G43:H43),{1,2,3,4,5}))-$F$1,COUNTIF($G43:H43, "&gt;1")&gt;5,AVERAGE(SMALL(($G43:H43),{1,2,3,4}))-$F$1,COUNTIF($G43:H43, "&gt;1")&gt;3,AVERAGE(SMALL(($F43:H43),{1,2,3,4}))-$F$1,COUNTIF($G43:H43, "&gt;1")&gt;1,AVERAGE(SMALL(($E43:H43),{1,2,3,4}))-$F$1,COUNTIF($G43:H43, "&gt;0")=1,AVERAGE(SMALL(($E43:H43),{1,2,3}))-$F$1,COUNTIF($G43:H43, "=0")=0,AVERAGE(SMALL(($E43:H43),{1,2}))-$F$1)</f>
        <v>4.8222222222222229</v>
      </c>
      <c r="P43" s="141">
        <f>_xlfn.IFS(COUNTIF($G43:I43, "&gt;1")&gt;6,AVERAGE(SMALL(($G43:I43),{1,2,3,4,5}))-$F$1,COUNTIF($G43:I43, "&gt;1")&gt;5,AVERAGE(SMALL(($G43:I43),{1,2,3,4}))-$F$1,COUNTIF($G43:I43, "&gt;1")&gt;3,AVERAGE(SMALL(($F43:I43),{1,2,3,4}))-$F$1,COUNTIF($G43:I43, "&gt;1")&gt;1,AVERAGE(SMALL(($E43:I43),{1,2,3,4}))-$F$1,COUNTIF($G43:I43, "&gt;0")=1,AVERAGE(SMALL(($E43:I43),{1,2,3}))-$F$1,COUNTIF($G43:I43, "=0")=0,AVERAGE(SMALL(($E43:I43),{1,2}))-$F$1)</f>
        <v>4.5166666666666728</v>
      </c>
      <c r="Q43" s="141">
        <f>_xlfn.IFS(COUNTIF($G43:J43, "&gt;1")&gt;6,AVERAGE(SMALL(($G43:J43),{1,2,3,4,5}))-$F$1,COUNTIF($G43:J43, "&gt;1")&gt;5,AVERAGE(SMALL(($G43:J43),{1,2,3,4}))-$F$1,COUNTIF($G43:J43, "&gt;1")&gt;3,AVERAGE(SMALL(($F43:J43),{1,2,3,4}))-$F$1,COUNTIF($G43:J43, "&gt;1")&gt;1,AVERAGE(SMALL(($E43:J43),{1,2,3,4}))-$F$1,COUNTIF($G43:J43, "&gt;0")=1,AVERAGE(SMALL(($E43:J43),{1,2,3}))-$F$1,COUNTIF($G43:J43, "=0")=0,AVERAGE(SMALL(($E43:J43),{1,2}))-$F$1)</f>
        <v>4.5166666666666728</v>
      </c>
      <c r="R43" s="141">
        <f>_xlfn.IFS(COUNTIF($G43:K43, "&gt;1")&gt;6,AVERAGE(SMALL(($G43:K43),{1,2,3,4,5}))-$F$1,COUNTIF($G43:K43, "&gt;1")&gt;5,AVERAGE(SMALL(($G43:K43),{1,2,3,4}))-$F$1,COUNTIF($G43:K43, "&gt;1")&gt;3,AVERAGE(SMALL(($F43:K43),{1,2,3,4}))-$F$1,COUNTIF($G43:K43, "&gt;1")&gt;1,AVERAGE(SMALL(($E43:K43),{1,2,3,4}))-$F$1,COUNTIF($G43:K43, "&gt;0")=1,AVERAGE(SMALL(($E43:K43),{1,2,3}))-$F$1,COUNTIF($G43:K43, "=0")=0,AVERAGE(SMALL(($E43:K43),{1,2}))-$F$1)</f>
        <v>4.5166666666666728</v>
      </c>
      <c r="S43" s="141">
        <f>_xlfn.IFS(COUNTIF($G43:L43, "&gt;1")&gt;6,AVERAGE(SMALL(($G43:L43),{1,2,3,4,5}))-$F$1,COUNTIF($G43:L43, "&gt;1")&gt;5,AVERAGE(SMALL(($G43:L43),{1,2,3,4}))-$F$1,COUNTIF($G43:L43, "&gt;1")&gt;3,AVERAGE(SMALL(($F43:L43),{1,2,3,4}))-$F$1,COUNTIF($G43:L43, "&gt;1")&gt;1,AVERAGE(SMALL(($E43:L43),{1,2,3,4}))-$F$1,COUNTIF($G43:L43, "&gt;0")=1,AVERAGE(SMALL(($E43:L43),{1,2,3}))-$F$1,COUNTIF($G43:L43, "=0")=0,AVERAGE(SMALL(($E43:L43),{1,2}))-$F$1)</f>
        <v>4.5166666666666728</v>
      </c>
      <c r="T43" s="142">
        <f t="shared" si="5"/>
        <v>3</v>
      </c>
      <c r="U43" s="143">
        <v>2</v>
      </c>
    </row>
    <row r="44" spans="1:21" ht="15.75" x14ac:dyDescent="0.25">
      <c r="A44" s="37" t="s">
        <v>114</v>
      </c>
      <c r="B44" s="138" t="str">
        <f>INDEX('[1]2025 Sign Ups'!$C$2:$C$103,MATCH(A44,'[1]2025 Sign Ups'!$B$2:$B$103,0))</f>
        <v>Y</v>
      </c>
      <c r="C44" s="138">
        <f>VLOOKUP($A44,'[1]2025 Sign Ups'!$B$2:$F$127,4,FALSE)</f>
        <v>10</v>
      </c>
      <c r="D44" s="138" t="str">
        <f>VLOOKUP($A44,'[1]2025 Sign Ups'!$B$2:$G$127,5,FALSE)</f>
        <v>R</v>
      </c>
      <c r="E44" s="139">
        <f>M44+35.4</f>
        <v>43.4</v>
      </c>
      <c r="F44" s="139">
        <f t="shared" si="0"/>
        <v>43.4</v>
      </c>
      <c r="G44" s="139" t="s">
        <v>234</v>
      </c>
      <c r="H44" s="139" t="s">
        <v>234</v>
      </c>
      <c r="I44" s="139" t="s">
        <v>234</v>
      </c>
      <c r="J44" s="139">
        <v>47</v>
      </c>
      <c r="K44" s="139">
        <v>47</v>
      </c>
      <c r="L44" s="139">
        <v>46</v>
      </c>
      <c r="M44" s="139">
        <f>VLOOKUP($A44,'[1]2025 Sign Ups'!$B$2:$K$104,3,FALSE)</f>
        <v>8</v>
      </c>
      <c r="N44" s="141">
        <f>_xlfn.IFS(COUNTIF($G44:G44, "&gt;1")&gt;6,AVERAGE(SMALL(($G44:G44),{1,2,3,4,5}))-$F$1,COUNTIF($G44:G44, "&gt;1")&gt;5,AVERAGE(SMALL(($G44:G44),{1,2,3,4}))-$F$1,COUNTIF($G44:G44, "&gt;1")&gt;3,AVERAGE(SMALL(($F44:G44),{1,2,3,4}))-$F$1,COUNTIF($G44:G44, "&gt;1")&gt;1,AVERAGE(SMALL(($E44:G44),{1,2,3,4}))-$F$1,COUNTIF($G44:G44, "&gt;0")=1,AVERAGE(SMALL(($E44:G44),{1,2,3}))-$F$1,COUNTIF($G44:G44, "=0")=0,AVERAGE(SMALL(($E44:G44),{1,2}))-$F$1)</f>
        <v>8</v>
      </c>
      <c r="O44" s="141">
        <f>_xlfn.IFS(COUNTIF($G44:H44, "&gt;1")&gt;6,AVERAGE(SMALL(($G44:H44),{1,2,3,4,5}))-$F$1,COUNTIF($G44:H44, "&gt;1")&gt;5,AVERAGE(SMALL(($G44:H44),{1,2,3,4}))-$F$1,COUNTIF($G44:H44, "&gt;1")&gt;3,AVERAGE(SMALL(($F44:H44),{1,2,3,4}))-$F$1,COUNTIF($G44:H44, "&gt;1")&gt;1,AVERAGE(SMALL(($E44:H44),{1,2,3,4}))-$F$1,COUNTIF($G44:H44, "&gt;0")=1,AVERAGE(SMALL(($E44:H44),{1,2,3}))-$F$1,COUNTIF($G44:H44, "=0")=0,AVERAGE(SMALL(($E44:H44),{1,2}))-$F$1)</f>
        <v>8</v>
      </c>
      <c r="P44" s="141">
        <f>_xlfn.IFS(COUNTIF($G44:I44, "&gt;1")&gt;6,AVERAGE(SMALL(($G44:I44),{1,2,3,4,5}))-$F$1,COUNTIF($G44:I44, "&gt;1")&gt;5,AVERAGE(SMALL(($G44:I44),{1,2,3,4}))-$F$1,COUNTIF($G44:I44, "&gt;1")&gt;3,AVERAGE(SMALL(($F44:I44),{1,2,3,4}))-$F$1,COUNTIF($G44:I44, "&gt;1")&gt;1,AVERAGE(SMALL(($E44:I44),{1,2,3,4}))-$F$1,COUNTIF($G44:I44, "&gt;0")=1,AVERAGE(SMALL(($E44:I44),{1,2,3}))-$F$1,COUNTIF($G44:I44, "=0")=0,AVERAGE(SMALL(($E44:I44),{1,2}))-$F$1)</f>
        <v>8</v>
      </c>
      <c r="Q44" s="141">
        <f>_xlfn.IFS(COUNTIF($G44:J44, "&gt;1")&gt;6,AVERAGE(SMALL(($G44:J44),{1,2,3,4,5}))-$F$1,COUNTIF($G44:J44, "&gt;1")&gt;5,AVERAGE(SMALL(($G44:J44),{1,2,3,4}))-$F$1,COUNTIF($G44:J44, "&gt;1")&gt;3,AVERAGE(SMALL(($F44:J44),{1,2,3,4}))-$F$1,COUNTIF($G44:J44, "&gt;1")&gt;1,AVERAGE(SMALL(($E44:J44),{1,2,3,4}))-$F$1,COUNTIF($G44:J44, "&gt;0")=1,AVERAGE(SMALL(($E44:J44),{1,2,3}))-$F$1,COUNTIF($G44:J44, "=0")=0,AVERAGE(SMALL(($E44:J44),{1,2}))-$F$1)</f>
        <v>9.2000000000000028</v>
      </c>
      <c r="R44" s="141">
        <f>_xlfn.IFS(COUNTIF($G44:K44, "&gt;1")&gt;6,AVERAGE(SMALL(($G44:K44),{1,2,3,4,5}))-$F$1,COUNTIF($G44:K44, "&gt;1")&gt;5,AVERAGE(SMALL(($G44:K44),{1,2,3,4}))-$F$1,COUNTIF($G44:K44, "&gt;1")&gt;3,AVERAGE(SMALL(($F44:K44),{1,2,3,4}))-$F$1,COUNTIF($G44:K44, "&gt;1")&gt;1,AVERAGE(SMALL(($E44:K44),{1,2,3,4}))-$F$1,COUNTIF($G44:K44, "&gt;0")=1,AVERAGE(SMALL(($E44:K44),{1,2,3}))-$F$1,COUNTIF($G44:K44, "=0")=0,AVERAGE(SMALL(($E44:K44),{1,2}))-$F$1)</f>
        <v>9.8000000000000043</v>
      </c>
      <c r="S44" s="141">
        <f>_xlfn.IFS(COUNTIF($G44:L44, "&gt;1")&gt;6,AVERAGE(SMALL(($G44:L44),{1,2,3,4,5}))-$F$1,COUNTIF($G44:L44, "&gt;1")&gt;5,AVERAGE(SMALL(($G44:L44),{1,2,3,4}))-$F$1,COUNTIF($G44:L44, "&gt;1")&gt;3,AVERAGE(SMALL(($F44:L44),{1,2,3,4}))-$F$1,COUNTIF($G44:L44, "&gt;1")&gt;1,AVERAGE(SMALL(($E44:L44),{1,2,3,4}))-$F$1,COUNTIF($G44:L44, "&gt;0")=1,AVERAGE(SMALL(($E44:L44),{1,2,3}))-$F$1,COUNTIF($G44:L44, "=0")=0,AVERAGE(SMALL(($E44:L44),{1,2}))-$F$1)</f>
        <v>9.5500000000000043</v>
      </c>
      <c r="T44" s="142">
        <f t="shared" si="5"/>
        <v>3</v>
      </c>
      <c r="U44" s="143">
        <v>2</v>
      </c>
    </row>
    <row r="45" spans="1:21" ht="15.75" x14ac:dyDescent="0.25">
      <c r="A45" s="45" t="s">
        <v>46</v>
      </c>
      <c r="B45" s="146" t="s">
        <v>208</v>
      </c>
      <c r="C45" s="138">
        <f>VLOOKUP($A45,'[1]2025 Sign Ups'!$B$2:$F$127,4,FALSE)</f>
        <v>9</v>
      </c>
      <c r="D45" s="138" t="str">
        <f>VLOOKUP($A45,'[1]2025 Sign Ups'!$B$2:$G$127,5,FALSE)</f>
        <v>R</v>
      </c>
      <c r="E45" s="139" t="str">
        <f>M45</f>
        <v>TBD</v>
      </c>
      <c r="F45" s="139" t="str">
        <f t="shared" si="0"/>
        <v>TBD</v>
      </c>
      <c r="G45" s="139" t="s">
        <v>234</v>
      </c>
      <c r="H45" s="140" t="s">
        <v>234</v>
      </c>
      <c r="I45" s="139" t="s">
        <v>234</v>
      </c>
      <c r="J45" s="139" t="s">
        <v>234</v>
      </c>
      <c r="K45" s="139" t="s">
        <v>234</v>
      </c>
      <c r="L45" s="139" t="s">
        <v>234</v>
      </c>
      <c r="M45" s="139" t="s">
        <v>180</v>
      </c>
      <c r="N45" s="139" t="str">
        <f>M45</f>
        <v>TBD</v>
      </c>
      <c r="O45" s="139" t="s">
        <v>180</v>
      </c>
      <c r="P45" s="139" t="s">
        <v>180</v>
      </c>
      <c r="Q45" s="139" t="s">
        <v>180</v>
      </c>
      <c r="R45" s="139" t="s">
        <v>180</v>
      </c>
      <c r="S45" s="139" t="s">
        <v>180</v>
      </c>
      <c r="T45" s="142">
        <f t="shared" si="5"/>
        <v>0</v>
      </c>
      <c r="U45" s="143">
        <v>0</v>
      </c>
    </row>
    <row r="46" spans="1:21" ht="15.75" x14ac:dyDescent="0.25">
      <c r="A46" s="37" t="s">
        <v>80</v>
      </c>
      <c r="B46" s="138" t="str">
        <f>INDEX('[1]2025 Sign Ups'!$C$2:$C$103,MATCH(A46,'[1]2025 Sign Ups'!$B$2:$B$103,0))</f>
        <v>Y</v>
      </c>
      <c r="C46" s="138">
        <f>VLOOKUP($A46,'[1]2025 Sign Ups'!$B$2:$F$127,4,FALSE)</f>
        <v>4</v>
      </c>
      <c r="D46" s="138" t="str">
        <f>VLOOKUP($A46,'[1]2025 Sign Ups'!$B$2:$G$127,5,FALSE)</f>
        <v>R</v>
      </c>
      <c r="E46" s="139">
        <f>M46+35.4</f>
        <v>36.333333333333336</v>
      </c>
      <c r="F46" s="139">
        <f t="shared" si="0"/>
        <v>36.333333333333336</v>
      </c>
      <c r="G46" s="140">
        <v>41</v>
      </c>
      <c r="H46" s="140">
        <v>35</v>
      </c>
      <c r="I46" s="140">
        <v>41</v>
      </c>
      <c r="J46" s="140">
        <v>36</v>
      </c>
      <c r="K46" s="140">
        <v>38</v>
      </c>
      <c r="L46" s="140">
        <v>39</v>
      </c>
      <c r="M46" s="139">
        <f>VLOOKUP($A46,'[1]2025 Sign Ups'!$B$2:$K$104,3,FALSE)</f>
        <v>0.93333333333333712</v>
      </c>
      <c r="N46" s="141">
        <f>_xlfn.IFS(COUNTIF($G46:G46, "&gt;6")&gt;6,AVERAGE(SMALL(($G46:G46),{1,2,3,4,5}))-$F$1,COUNTIF($G46:G46, "&gt;5")&gt;3,AVERAGE(SMALL(($G46:G46),{1,2,3,4}))-$F$1,COUNTIF($G46:G46, "&gt;3")&gt;3,AVERAGE(SMALL(($F46:G46),{1,2,3,4}))-$F$1,COUNTIF($G46:G46, "&gt;1")&gt;1,AVERAGE(SMALL(($E46:G46),{1,2,3,4}))-$F$1,COUNTIF($G46:G46, "&gt;0")=1,AVERAGE(SMALL(($E46:G46),{1,2,3}))-$F$1,COUNTIF($G46:G46, "=0")=0,AVERAGE(SMALL(($E46:G46),{1,2}))-$F$1)</f>
        <v>2.4888888888888943</v>
      </c>
      <c r="O46" s="141">
        <f>_xlfn.IFS(COUNTIF($G46:H46, "&gt;1")&gt;6,AVERAGE(SMALL(($G46:H46),{1,2,3,4,5}))-$F$1,COUNTIF($G46:H46, "&gt;1")&gt;5,AVERAGE(SMALL(($G46:H46),{1,2,3,4}))-$F$1,COUNTIF($G46:H46, "&gt;1")&gt;3,AVERAGE(SMALL(($F46:H46),{1,2,3,4}))-$F$1,COUNTIF($G46:H46, "&gt;1")&gt;1,AVERAGE(SMALL(($E46:H46),{1,2,3,4}))-$F$1,COUNTIF($G46:H46, "&gt;0")=1,AVERAGE(SMALL(($E46:H46),{1,2,3}))-$F$1,COUNTIF($G46:H46, "=0")=0,AVERAGE(SMALL(($E46:H46),{1,2}))-$F$1)</f>
        <v>1.7666666666666728</v>
      </c>
      <c r="P46" s="141">
        <f>_xlfn.IFS(COUNTIF($G46:I46, "&gt;1")&gt;6,AVERAGE(SMALL(($G46:I46),{1,2,3,4,5}))-$F$1,COUNTIF($G46:I46, "&gt;1")&gt;5,AVERAGE(SMALL(($G46:I46),{1,2,3,4}))-$F$1,COUNTIF($G46:I46, "&gt;1")&gt;3,AVERAGE(SMALL(($F46:I46),{1,2,3,4}))-$F$1,COUNTIF($G46:I46, "&gt;1")&gt;1,AVERAGE(SMALL(($E46:I46),{1,2,3,4}))-$F$1,COUNTIF($G46:I46, "&gt;0")=1,AVERAGE(SMALL(($E46:I46),{1,2,3}))-$F$1,COUNTIF($G46:I46, "=0")=0,AVERAGE(SMALL(($E46:I46),{1,2}))-$F$1)</f>
        <v>1.7666666666666728</v>
      </c>
      <c r="Q46" s="141">
        <f>_xlfn.IFS(COUNTIF($G46:J46, "&gt;1")&gt;6,AVERAGE(SMALL(($G46:J46),{1,2,3,4,5}))-$F$1,COUNTIF($G46:J46, "&gt;1")&gt;5,AVERAGE(SMALL(($G46:J46),{1,2,3,4}))-$F$1,COUNTIF($G46:J46, "&gt;1")&gt;3,AVERAGE(SMALL(($F46:J46),{1,2,3,4}))-$F$1,COUNTIF($G46:J46, "&gt;1")&gt;1,AVERAGE(SMALL(($E46:J46),{1,2,3,4}))-$F$1,COUNTIF($G46:J46, "&gt;0")=1,AVERAGE(SMALL(($E46:J46),{1,2,3}))-$F$1,COUNTIF($G46:J46, "=0")=0,AVERAGE(SMALL(($E46:J46),{1,2}))-$F$1)</f>
        <v>1.6833333333333371</v>
      </c>
      <c r="R46" s="141">
        <f>_xlfn.IFS(COUNTIF($G46:K46, "&gt;1")&gt;6,AVERAGE(SMALL(($G46:K46),{1,2,3,4,5}))-$F$1,COUNTIF($G46:K46, "&gt;1")&gt;5,AVERAGE(SMALL(($G46:K46),{1,2,3,4}))-$F$1,COUNTIF($G46:K46, "&gt;1")&gt;3,AVERAGE(SMALL(($F46:K46),{1,2,3,4}))-$F$1,COUNTIF($G46:K46, "&gt;1")&gt;1,AVERAGE(SMALL(($E46:K46),{1,2,3,4}))-$F$1,COUNTIF($G46:K46, "&gt;0")=1,AVERAGE(SMALL(($E46:K46),{1,2,3}))-$F$1,COUNTIF($G46:K46, "=0")=0,AVERAGE(SMALL(($E46:K46),{1,2}))-$F$1)</f>
        <v>0.93333333333333712</v>
      </c>
      <c r="S46" s="141">
        <f>_xlfn.IFS(COUNTIF($G46:L46, "&gt;1")&gt;6,AVERAGE(SMALL(($G46:L46),{1,2,3,4,5}))-$F$1,COUNTIF($G46:L46, "&gt;1")&gt;5,AVERAGE(SMALL(($G46:L46),{1,2,3,4}))-$F$1,COUNTIF($G46:L46, "&gt;1")&gt;3,AVERAGE(SMALL(($F46:L46),{1,2,3,4}))-$F$1,COUNTIF($G46:L46, "&gt;1")&gt;1,AVERAGE(SMALL(($E46:L46),{1,2,3,4}))-$F$1,COUNTIF($G46:L46, "&gt;0")=1,AVERAGE(SMALL(($E46:L46),{1,2,3}))-$F$1,COUNTIF($G46:L46, "=0")=0,AVERAGE(SMALL(($E46:L46),{1,2}))-$F$1)</f>
        <v>1.6000000000000014</v>
      </c>
      <c r="T46" s="142">
        <f t="shared" si="5"/>
        <v>6</v>
      </c>
      <c r="U46" s="143">
        <v>2</v>
      </c>
    </row>
    <row r="47" spans="1:21" ht="15.75" x14ac:dyDescent="0.25">
      <c r="A47" s="37" t="s">
        <v>45</v>
      </c>
      <c r="B47" s="138" t="str">
        <f>INDEX('[1]2025 Sign Ups'!$C$2:$C$103,MATCH(A47,'[1]2025 Sign Ups'!$B$2:$B$103,0))</f>
        <v>Y</v>
      </c>
      <c r="C47" s="138">
        <f>VLOOKUP($A47,'[1]2025 Sign Ups'!$B$2:$F$127,4,FALSE)</f>
        <v>1</v>
      </c>
      <c r="D47" s="138" t="str">
        <f>VLOOKUP($A47,'[1]2025 Sign Ups'!$B$2:$G$127,5,FALSE)</f>
        <v>R</v>
      </c>
      <c r="E47" s="139">
        <f>M47+35.4</f>
        <v>40.200000000000003</v>
      </c>
      <c r="F47" s="139">
        <f t="shared" si="0"/>
        <v>40.200000000000003</v>
      </c>
      <c r="G47" s="140">
        <v>43</v>
      </c>
      <c r="H47" s="140">
        <v>42</v>
      </c>
      <c r="I47" s="140">
        <v>42</v>
      </c>
      <c r="J47" s="140">
        <v>46</v>
      </c>
      <c r="K47" s="140">
        <v>40</v>
      </c>
      <c r="L47" s="140">
        <v>51</v>
      </c>
      <c r="M47" s="139">
        <f>VLOOKUP($A47,'[1]2025 Sign Ups'!$B$2:$K$104,3,FALSE)</f>
        <v>4.8000000000000043</v>
      </c>
      <c r="N47" s="141">
        <f>_xlfn.IFS(COUNTIF($G47:G47, "&gt;6")&gt;6,AVERAGE(SMALL(($G47:G47),{1,2,3,4,5}))-$F$1,COUNTIF($G47:G47, "&gt;5")&gt;3,AVERAGE(SMALL(($G47:G47),{1,2,3,4}))-$F$1,COUNTIF($G47:G47, "&gt;3")&gt;3,AVERAGE(SMALL(($F47:G47),{1,2,3,4}))-$F$1,COUNTIF($G47:G47, "&gt;1")&gt;1,AVERAGE(SMALL(($E47:G47),{1,2,3,4}))-$F$1,COUNTIF($G47:G47, "&gt;0")=1,AVERAGE(SMALL(($E47:G47),{1,2,3}))-$F$1,COUNTIF($G47:G47, "=0")=0,AVERAGE(SMALL(($E47:G47),{1,2}))-$F$1)</f>
        <v>5.7333333333333343</v>
      </c>
      <c r="O47" s="141">
        <f>_xlfn.IFS(COUNTIF($G47:H47, "&gt;1")&gt;6,AVERAGE(SMALL(($G47:H47),{1,2,3,4,5}))-$F$1,COUNTIF($G47:H47, "&gt;1")&gt;5,AVERAGE(SMALL(($G47:H47),{1,2,3,4}))-$F$1,COUNTIF($G47:H47, "&gt;1")&gt;3,AVERAGE(SMALL(($F47:H47),{1,2,3,4}))-$F$1,COUNTIF($G47:H47, "&gt;1")&gt;1,AVERAGE(SMALL(($E47:H47),{1,2,3,4}))-$F$1,COUNTIF($G47:H47, "&gt;0")=1,AVERAGE(SMALL(($E47:H47),{1,2,3}))-$F$1,COUNTIF($G47:H47, "=0")=0,AVERAGE(SMALL(($E47:H47),{1,2}))-$F$1)</f>
        <v>5.9500000000000028</v>
      </c>
      <c r="P47" s="141">
        <f>_xlfn.IFS(COUNTIF($G47:I47, "&gt;1")&gt;6,AVERAGE(SMALL(($G47:I47),{1,2,3,4,5}))-$F$1,COUNTIF($G47:I47, "&gt;1")&gt;5,AVERAGE(SMALL(($G47:I47),{1,2,3,4}))-$F$1,COUNTIF($G47:I47, "&gt;1")&gt;3,AVERAGE(SMALL(($F47:I47),{1,2,3,4}))-$F$1,COUNTIF($G47:I47, "&gt;1")&gt;1,AVERAGE(SMALL(($E47:I47),{1,2,3,4}))-$F$1,COUNTIF($G47:I47, "&gt;0")=1,AVERAGE(SMALL(($E47:I47),{1,2,3}))-$F$1,COUNTIF($G47:I47, "=0")=0,AVERAGE(SMALL(($E47:I47),{1,2}))-$F$1)</f>
        <v>5.7000000000000028</v>
      </c>
      <c r="Q47" s="141">
        <f>_xlfn.IFS(COUNTIF($G47:J47, "&gt;1")&gt;6,AVERAGE(SMALL(($G47:J47),{1,2,3,4,5}))-$F$1,COUNTIF($G47:J47, "&gt;1")&gt;5,AVERAGE(SMALL(($G47:J47),{1,2,3,4}))-$F$1,COUNTIF($G47:J47, "&gt;1")&gt;3,AVERAGE(SMALL(($F47:J47),{1,2,3,4}))-$F$1,COUNTIF($G47:J47, "&gt;1")&gt;1,AVERAGE(SMALL(($E47:J47),{1,2,3,4}))-$F$1,COUNTIF($G47:J47, "&gt;0")=1,AVERAGE(SMALL(($E47:J47),{1,2,3}))-$F$1,COUNTIF($G47:J47, "=0")=0,AVERAGE(SMALL(($E47:J47),{1,2}))-$F$1)</f>
        <v>6.3999999999999986</v>
      </c>
      <c r="R47" s="141">
        <f>_xlfn.IFS(COUNTIF($G47:K47, "&gt;1")&gt;6,AVERAGE(SMALL(($G47:K47),{1,2,3,4,5}))-$F$1,COUNTIF($G47:K47, "&gt;1")&gt;5,AVERAGE(SMALL(($G47:K47),{1,2,3,4}))-$F$1,COUNTIF($G47:K47, "&gt;1")&gt;3,AVERAGE(SMALL(($F47:K47),{1,2,3,4}))-$F$1,COUNTIF($G47:K47, "&gt;1")&gt;1,AVERAGE(SMALL(($E47:K47),{1,2,3,4}))-$F$1,COUNTIF($G47:K47, "&gt;0")=1,AVERAGE(SMALL(($E47:K47),{1,2,3}))-$F$1,COUNTIF($G47:K47, "=0")=0,AVERAGE(SMALL(($E47:K47),{1,2}))-$F$1)</f>
        <v>5.6499999999999986</v>
      </c>
      <c r="S47" s="141">
        <f>_xlfn.IFS(COUNTIF($G47:L47, "&gt;1")&gt;6,AVERAGE(SMALL(($G47:L47),{1,2,3,4,5}))-$F$1,COUNTIF($G47:L47, "&gt;1")&gt;5,AVERAGE(SMALL(($G47:L47),{1,2,3,4}))-$F$1,COUNTIF($G47:L47, "&gt;1")&gt;3,AVERAGE(SMALL(($F47:L47),{1,2,3,4}))-$F$1,COUNTIF($G47:L47, "&gt;1")&gt;1,AVERAGE(SMALL(($E47:L47),{1,2,3,4}))-$F$1,COUNTIF($G47:L47, "&gt;0")=1,AVERAGE(SMALL(($E47:L47),{1,2,3}))-$F$1,COUNTIF($G47:L47, "=0")=0,AVERAGE(SMALL(($E47:L47),{1,2}))-$F$1)</f>
        <v>6.3500000000000014</v>
      </c>
      <c r="T47" s="142">
        <f t="shared" si="5"/>
        <v>6</v>
      </c>
      <c r="U47" s="143">
        <v>2</v>
      </c>
    </row>
    <row r="48" spans="1:21" ht="15.75" x14ac:dyDescent="0.25">
      <c r="A48" s="37" t="s">
        <v>117</v>
      </c>
      <c r="B48" s="138" t="str">
        <f>INDEX('[1]2025 Sign Ups'!$C$2:$C$103,MATCH(A48,'[1]2025 Sign Ups'!$B$2:$B$103,0))</f>
        <v>Y</v>
      </c>
      <c r="C48" s="138">
        <f>VLOOKUP($A48,'[1]2025 Sign Ups'!$B$2:$F$127,4,FALSE)</f>
        <v>8</v>
      </c>
      <c r="D48" s="138" t="str">
        <f>VLOOKUP($A48,'[1]2025 Sign Ups'!$B$2:$G$127,5,FALSE)</f>
        <v>R</v>
      </c>
      <c r="E48" s="139">
        <f>M48+35.4</f>
        <v>41.333333333333336</v>
      </c>
      <c r="F48" s="139">
        <f t="shared" si="0"/>
        <v>41.333333333333336</v>
      </c>
      <c r="G48" s="140" t="s">
        <v>234</v>
      </c>
      <c r="H48" s="140" t="s">
        <v>234</v>
      </c>
      <c r="I48" s="140" t="s">
        <v>234</v>
      </c>
      <c r="J48" s="140" t="s">
        <v>234</v>
      </c>
      <c r="K48" s="140">
        <v>42</v>
      </c>
      <c r="L48" s="140" t="s">
        <v>234</v>
      </c>
      <c r="M48" s="139">
        <f>VLOOKUP($A48,'[1]2025 Sign Ups'!$B$2:$K$104,3,FALSE)</f>
        <v>5.9333333333333371</v>
      </c>
      <c r="N48" s="141">
        <f>_xlfn.IFS(COUNTIF($G48:G48, "&gt;1")&gt;6,AVERAGE(SMALL(($G48:G48),{1,2,3,4,5}))-$F$1,COUNTIF($G48:G48, "&gt;1")&gt;5,AVERAGE(SMALL(($G48:G48),{1,2,3,4}))-$F$1,COUNTIF($G48:G48, "&gt;1")&gt;3,AVERAGE(SMALL(($F48:G48),{1,2,3,4}))-$F$1,COUNTIF($G48:G48, "&gt;1")&gt;1,AVERAGE(SMALL(($E48:G48),{1,2,3,4}))-$F$1,COUNTIF($G48:G48, "&gt;0")=1,AVERAGE(SMALL(($E48:G48),{1,2,3}))-$F$1,COUNTIF($G48:G48, "=0")=0,AVERAGE(SMALL(($E48:G48),{1,2}))-$F$1)</f>
        <v>5.9333333333333371</v>
      </c>
      <c r="O48" s="141">
        <f>_xlfn.IFS(COUNTIF($G48:H48, "&gt;1")&gt;6,AVERAGE(SMALL(($G48:H48),{1,2,3,4,5}))-$F$1,COUNTIF($G48:H48, "&gt;1")&gt;5,AVERAGE(SMALL(($G48:H48),{1,2,3,4}))-$F$1,COUNTIF($G48:H48, "&gt;1")&gt;3,AVERAGE(SMALL(($F48:H48),{1,2,3,4}))-$F$1,COUNTIF($G48:H48, "&gt;1")&gt;1,AVERAGE(SMALL(($E48:H48),{1,2,3,4}))-$F$1,COUNTIF($G48:H48, "&gt;0")=1,AVERAGE(SMALL(($E48:H48),{1,2,3}))-$F$1,COUNTIF($G48:H48, "=0")=0,AVERAGE(SMALL(($E48:H48),{1,2}))-$F$1)</f>
        <v>5.9333333333333371</v>
      </c>
      <c r="P48" s="141">
        <f>_xlfn.IFS(COUNTIF($G48:I48, "&gt;1")&gt;6,AVERAGE(SMALL(($G48:I48),{1,2,3,4,5}))-$F$1,COUNTIF($G48:I48, "&gt;1")&gt;5,AVERAGE(SMALL(($G48:I48),{1,2,3,4}))-$F$1,COUNTIF($G48:I48, "&gt;1")&gt;3,AVERAGE(SMALL(($F48:I48),{1,2,3,4}))-$F$1,COUNTIF($G48:I48, "&gt;1")&gt;1,AVERAGE(SMALL(($E48:I48),{1,2,3,4}))-$F$1,COUNTIF($G48:I48, "&gt;0")=1,AVERAGE(SMALL(($E48:I48),{1,2,3}))-$F$1,COUNTIF($G48:I48, "=0")=0,AVERAGE(SMALL(($E48:I48),{1,2}))-$F$1)</f>
        <v>5.9333333333333371</v>
      </c>
      <c r="Q48" s="141">
        <f>_xlfn.IFS(COUNTIF($G48:J48, "&gt;1")&gt;6,AVERAGE(SMALL(($G48:J48),{1,2,3,4,5}))-$F$1,COUNTIF($G48:J48, "&gt;1")&gt;5,AVERAGE(SMALL(($G48:J48),{1,2,3,4}))-$F$1,COUNTIF($G48:J48, "&gt;1")&gt;3,AVERAGE(SMALL(($F48:J48),{1,2,3,4}))-$F$1,COUNTIF($G48:J48, "&gt;1")&gt;1,AVERAGE(SMALL(($E48:J48),{1,2,3,4}))-$F$1,COUNTIF($G48:J48, "&gt;0")=1,AVERAGE(SMALL(($E48:J48),{1,2,3}))-$F$1,COUNTIF($G48:J48, "=0")=0,AVERAGE(SMALL(($E48:J48),{1,2}))-$F$1)</f>
        <v>5.9333333333333371</v>
      </c>
      <c r="R48" s="141">
        <f>_xlfn.IFS(COUNTIF($G48:K48, "&gt;1")&gt;6,AVERAGE(SMALL(($G48:K48),{1,2,3,4,5}))-$F$1,COUNTIF($G48:K48, "&gt;1")&gt;5,AVERAGE(SMALL(($G48:K48),{1,2,3,4}))-$F$1,COUNTIF($G48:K48, "&gt;1")&gt;3,AVERAGE(SMALL(($F48:K48),{1,2,3,4}))-$F$1,COUNTIF($G48:K48, "&gt;1")&gt;1,AVERAGE(SMALL(($E48:K48),{1,2,3,4}))-$F$1,COUNTIF($G48:K48, "&gt;0")=1,AVERAGE(SMALL(($E48:K48),{1,2,3}))-$F$1,COUNTIF($G48:K48, "=0")=0,AVERAGE(SMALL(($E48:K48),{1,2}))-$F$1)</f>
        <v>6.1555555555555586</v>
      </c>
      <c r="S48" s="141">
        <f>_xlfn.IFS(COUNTIF($G48:L48, "&gt;1")&gt;6,AVERAGE(SMALL(($G48:L48),{1,2,3,4,5}))-$F$1,COUNTIF($G48:L48, "&gt;1")&gt;5,AVERAGE(SMALL(($G48:L48),{1,2,3,4}))-$F$1,COUNTIF($G48:L48, "&gt;1")&gt;3,AVERAGE(SMALL(($F48:L48),{1,2,3,4}))-$F$1,COUNTIF($G48:L48, "&gt;1")&gt;1,AVERAGE(SMALL(($E48:L48),{1,2,3,4}))-$F$1,COUNTIF($G48:L48, "&gt;0")=1,AVERAGE(SMALL(($E48:L48),{1,2,3}))-$F$1,COUNTIF($G48:L48, "=0")=0,AVERAGE(SMALL(($E48:L48),{1,2}))-$F$1)</f>
        <v>6.1555555555555586</v>
      </c>
      <c r="T48" s="142">
        <f t="shared" si="5"/>
        <v>1</v>
      </c>
      <c r="U48" s="143">
        <v>2</v>
      </c>
    </row>
    <row r="49" spans="1:22" ht="15.75" x14ac:dyDescent="0.25">
      <c r="A49" s="45" t="s">
        <v>120</v>
      </c>
      <c r="B49" s="146" t="s">
        <v>208</v>
      </c>
      <c r="C49" s="138">
        <f>VLOOKUP($A49,'[1]2025 Sign Ups'!$B$2:$F$127,4,FALSE)</f>
        <v>10</v>
      </c>
      <c r="D49" s="138" t="str">
        <f>VLOOKUP($A49,'[1]2025 Sign Ups'!$B$2:$G$127,5,FALSE)</f>
        <v>R</v>
      </c>
      <c r="E49" s="139">
        <f>AVERAGE(G49:I49)</f>
        <v>47.5</v>
      </c>
      <c r="F49" s="139">
        <f t="shared" si="0"/>
        <v>47.5</v>
      </c>
      <c r="G49" s="140" t="s">
        <v>234</v>
      </c>
      <c r="H49" s="140">
        <v>49</v>
      </c>
      <c r="I49" s="140">
        <v>46</v>
      </c>
      <c r="J49" s="140">
        <v>50</v>
      </c>
      <c r="K49" s="140">
        <v>51</v>
      </c>
      <c r="L49" s="140">
        <v>49</v>
      </c>
      <c r="M49" s="139" t="s">
        <v>180</v>
      </c>
      <c r="N49" s="139">
        <f>(H49-$F$1)*0.7</f>
        <v>9.52</v>
      </c>
      <c r="O49" s="139">
        <f>(I49-$F$1)*0.6</f>
        <v>6.36</v>
      </c>
      <c r="P49" s="141">
        <f>_xlfn.IFS(COUNTIF($G49:I49, "&gt;1")&gt;6,AVERAGE(SMALL(($G49:I49),{1,2,3,4,5}))-$F$1,COUNTIF($G49:I49, "&gt;1")&gt;5,AVERAGE(SMALL(($G49:I49),{1,2,3,4}))-$F$1,COUNTIF($G49:I49, "&gt;1")&gt;3,AVERAGE(SMALL(($F49:I49),{1,2,3,4}))-$F$1,COUNTIF($G49:I49, "&gt;1")&gt;1,AVERAGE(SMALL(($E49:I49),{1,2,3,4}))-$F$1,COUNTIF($G49:I49, "&gt;0")=1,AVERAGE(SMALL(($E49:I49),{1,2,3}))-$F$1,COUNTIF($G49:I49, "=0")=0,AVERAGE(SMALL(($E49:I49),{1,2}))-$F$1)</f>
        <v>12.100000000000001</v>
      </c>
      <c r="Q49" s="141">
        <f>_xlfn.IFS(COUNTIF($G49:J49, "&gt;1")&gt;6,AVERAGE(SMALL(($G49:J49),{1,2,3,4,5}))-$F$1,COUNTIF($G49:J49, "&gt;1")&gt;5,AVERAGE(SMALL(($G49:J49),{1,2,3,4}))-$F$1,COUNTIF($G49:J49, "&gt;1")&gt;3,AVERAGE(SMALL(($F49:J49),{1,2,3,4}))-$F$1,COUNTIF($G49:J49, "&gt;1")&gt;1,AVERAGE(SMALL(($E49:J49),{1,2,3,4}))-$F$1,COUNTIF($G49:J49, "&gt;0")=1,AVERAGE(SMALL(($E49:J49),{1,2,3}))-$F$1,COUNTIF($G49:J49, "=0")=0,AVERAGE(SMALL(($E49:J49),{1,2}))-$F$1)</f>
        <v>12.100000000000001</v>
      </c>
      <c r="R49" s="141">
        <f>_xlfn.IFS($T49&gt;6,AVERAGE(SMALL(($G49:$L49),{1,2,3,4,5}))-$F$1,$T49&gt;5,AVERAGE(SMALL(($G49:$L49),{1,2,3,4}))-$F$1,$T49&gt;3,AVERAGE(SMALL(($F49:$L49),{1,2,3,4}))-$F$1,$T49&gt;1,AVERAGE(SMALL(($E49:$L49),{1,2,3,4}))-$F$1,$T49=1,AVERAGE(SMALL(($E49:$L49),{1,2,3}))-$F$1,$T49=0,AVERAGE(SMALL(($E49:$L49),{1,2}))-$F$1)</f>
        <v>12.475000000000001</v>
      </c>
      <c r="S49" s="141">
        <f>_xlfn.IFS($T49&gt;6,AVERAGE(SMALL(($G49:$L49),{1,2,3,4,5}))-$F$1,$T49&gt;5,AVERAGE(SMALL(($G49:$L49),{1,2,3,4}))-$F$1,$T49&gt;3,AVERAGE(SMALL(($F49:$L49),{1,2,3,4}))-$F$1,$T49&gt;1,AVERAGE(SMALL(($E49:$L49),{1,2,3,4}))-$F$1,$T49=1,AVERAGE(SMALL(($E49:$L49),{1,2,3}))-$F$1,$T49=0,AVERAGE(SMALL(($E49:$L49),{1,2}))-$F$1)</f>
        <v>12.475000000000001</v>
      </c>
      <c r="T49" s="142">
        <f t="shared" si="5"/>
        <v>5</v>
      </c>
      <c r="U49" s="143">
        <v>0</v>
      </c>
    </row>
    <row r="50" spans="1:22" ht="15.75" x14ac:dyDescent="0.25">
      <c r="A50" s="37" t="s">
        <v>122</v>
      </c>
      <c r="B50" s="138" t="str">
        <f>INDEX('[1]2025 Sign Ups'!$C$2:$C$103,MATCH(A50,'[1]2025 Sign Ups'!$B$2:$B$103,0))</f>
        <v>Y</v>
      </c>
      <c r="C50" s="138">
        <f>VLOOKUP($A50,'[1]2025 Sign Ups'!$B$2:$F$127,4,FALSE)</f>
        <v>10</v>
      </c>
      <c r="D50" s="138" t="str">
        <f>VLOOKUP($A50,'[1]2025 Sign Ups'!$B$2:$G$127,5,FALSE)</f>
        <v>R</v>
      </c>
      <c r="E50" s="139">
        <f t="shared" ref="E50:E60" si="6">M50+35.4</f>
        <v>38.975000000000001</v>
      </c>
      <c r="F50" s="139">
        <f t="shared" si="0"/>
        <v>38.975000000000001</v>
      </c>
      <c r="G50" s="140" t="s">
        <v>234</v>
      </c>
      <c r="H50" s="140" t="s">
        <v>234</v>
      </c>
      <c r="I50" s="140">
        <v>43</v>
      </c>
      <c r="J50" s="140" t="s">
        <v>234</v>
      </c>
      <c r="K50" s="140">
        <v>40</v>
      </c>
      <c r="L50" s="140" t="s">
        <v>234</v>
      </c>
      <c r="M50" s="139">
        <f>VLOOKUP($A50,'[1]2025 Sign Ups'!$B$2:$K$104,3,FALSE)</f>
        <v>3.5750000000000028</v>
      </c>
      <c r="N50" s="141">
        <f>_xlfn.IFS(COUNTIF($G50:G50, "&gt;1")&gt;6,AVERAGE(SMALL(($G50:G50),{1,2,3,4,5}))-$F$1,COUNTIF($G50:G50, "&gt;1")&gt;5,AVERAGE(SMALL(($G50:G50),{1,2,3,4}))-$F$1,COUNTIF($G50:G50, "&gt;1")&gt;3,AVERAGE(SMALL(($F50:G50),{1,2,3,4}))-$F$1,COUNTIF($G50:G50, "&gt;1")&gt;1,AVERAGE(SMALL(($E50:G50),{1,2,3,4}))-$F$1,COUNTIF($G50:G50, "&gt;0")=1,AVERAGE(SMALL(($E50:G50),{1,2,3}))-$F$1,COUNTIF($G50:G50, "=0")=0,AVERAGE(SMALL(($E50:G50),{1,2}))-$F$1)</f>
        <v>3.5750000000000028</v>
      </c>
      <c r="O50" s="141">
        <f>_xlfn.IFS(COUNTIF($G50:H50, "&gt;1")&gt;6,AVERAGE(SMALL(($G50:H50),{1,2,3,4,5}))-$F$1,COUNTIF($G50:H50, "&gt;1")&gt;5,AVERAGE(SMALL(($G50:H50),{1,2,3,4}))-$F$1,COUNTIF($G50:H50, "&gt;1")&gt;3,AVERAGE(SMALL(($F50:H50),{1,2,3,4}))-$F$1,COUNTIF($G50:H50, "&gt;1")&gt;1,AVERAGE(SMALL(($E50:H50),{1,2,3,4}))-$F$1,COUNTIF($G50:H50, "&gt;0")=1,AVERAGE(SMALL(($E50:H50),{1,2,3}))-$F$1,COUNTIF($G50:H50, "=0")=0,AVERAGE(SMALL(($E50:H50),{1,2}))-$F$1)</f>
        <v>3.5750000000000028</v>
      </c>
      <c r="P50" s="141">
        <f>_xlfn.IFS(COUNTIF($G50:I50, "&gt;1")&gt;6,AVERAGE(SMALL(($G50:I50),{1,2,3,4,5}))-$F$1,COUNTIF($G50:I50, "&gt;1")&gt;5,AVERAGE(SMALL(($G50:I50),{1,2,3,4}))-$F$1,COUNTIF($G50:I50, "&gt;1")&gt;3,AVERAGE(SMALL(($F50:I50),{1,2,3,4}))-$F$1,COUNTIF($G50:I50, "&gt;1")&gt;1,AVERAGE(SMALL(($E50:I50),{1,2,3,4}))-$F$1,COUNTIF($G50:I50, "&gt;0")=1,AVERAGE(SMALL(($E50:I50),{1,2,3}))-$F$1,COUNTIF($G50:I50, "=0")=0,AVERAGE(SMALL(($E50:I50),{1,2}))-$F$1)</f>
        <v>4.9166666666666714</v>
      </c>
      <c r="Q50" s="141">
        <f>_xlfn.IFS(COUNTIF($G50:J50, "&gt;1")&gt;6,AVERAGE(SMALL(($G50:J50),{1,2,3,4,5}))-$F$1,COUNTIF($G50:J50, "&gt;1")&gt;5,AVERAGE(SMALL(($G50:J50),{1,2,3,4}))-$F$1,COUNTIF($G50:J50, "&gt;1")&gt;3,AVERAGE(SMALL(($F50:J50),{1,2,3,4}))-$F$1,COUNTIF($G50:J50, "&gt;1")&gt;1,AVERAGE(SMALL(($E50:J50),{1,2,3,4}))-$F$1,COUNTIF($G50:J50, "&gt;0")=1,AVERAGE(SMALL(($E50:J50),{1,2,3}))-$F$1,COUNTIF($G50:J50, "=0")=0,AVERAGE(SMALL(($E50:J50),{1,2}))-$F$1)</f>
        <v>4.9166666666666714</v>
      </c>
      <c r="R50" s="141">
        <f>_xlfn.IFS(COUNTIF($G50:K50, "&gt;1")&gt;6,AVERAGE(SMALL(($G50:K50),{1,2,3,4,5}))-$F$1,COUNTIF($G50:K50, "&gt;1")&gt;5,AVERAGE(SMALL(($G50:K50),{1,2,3,4}))-$F$1,COUNTIF($G50:K50, "&gt;1")&gt;3,AVERAGE(SMALL(($F50:K50),{1,2,3,4}))-$F$1,COUNTIF($G50:K50, "&gt;1")&gt;1,AVERAGE(SMALL(($E50:K50),{1,2,3,4}))-$F$1,COUNTIF($G50:K50, "&gt;0")=1,AVERAGE(SMALL(($E50:K50),{1,2,3}))-$F$1,COUNTIF($G50:K50, "=0")=0,AVERAGE(SMALL(($E50:K50),{1,2}))-$F$1)</f>
        <v>4.8374999999999986</v>
      </c>
      <c r="S50" s="141">
        <f>_xlfn.IFS(COUNTIF($G50:L50, "&gt;1")&gt;6,AVERAGE(SMALL(($G50:L50),{1,2,3,4,5}))-$F$1,COUNTIF($G50:L50, "&gt;1")&gt;5,AVERAGE(SMALL(($G50:L50),{1,2,3,4}))-$F$1,COUNTIF($G50:L50, "&gt;1")&gt;3,AVERAGE(SMALL(($F50:L50),{1,2,3,4}))-$F$1,COUNTIF($G50:L50, "&gt;1")&gt;1,AVERAGE(SMALL(($E50:L50),{1,2,3,4}))-$F$1,COUNTIF($G50:L50, "&gt;0")=1,AVERAGE(SMALL(($E50:L50),{1,2,3}))-$F$1,COUNTIF($G50:L50, "=0")=0,AVERAGE(SMALL(($E50:L50),{1,2}))-$F$1)</f>
        <v>4.8374999999999986</v>
      </c>
      <c r="T50" s="142">
        <f t="shared" si="5"/>
        <v>2</v>
      </c>
      <c r="U50" s="143">
        <v>2</v>
      </c>
    </row>
    <row r="51" spans="1:22" ht="15.75" x14ac:dyDescent="0.25">
      <c r="A51" s="37" t="s">
        <v>125</v>
      </c>
      <c r="B51" s="138" t="str">
        <f>INDEX('[1]2025 Sign Ups'!$C$2:$C$103,MATCH(A51,'[1]2025 Sign Ups'!$B$2:$B$103,0))</f>
        <v>Y</v>
      </c>
      <c r="C51" s="138">
        <f>VLOOKUP($A51,'[1]2025 Sign Ups'!$B$2:$F$127,4,FALSE)</f>
        <v>8</v>
      </c>
      <c r="D51" s="138" t="str">
        <f>VLOOKUP($A51,'[1]2025 Sign Ups'!$B$2:$G$127,5,FALSE)</f>
        <v>R</v>
      </c>
      <c r="E51" s="139">
        <f t="shared" si="6"/>
        <v>38.5</v>
      </c>
      <c r="F51" s="139">
        <f t="shared" si="0"/>
        <v>38.5</v>
      </c>
      <c r="G51" s="140">
        <v>41</v>
      </c>
      <c r="H51" s="140">
        <v>44</v>
      </c>
      <c r="I51" s="140">
        <v>39</v>
      </c>
      <c r="J51" s="140">
        <v>40</v>
      </c>
      <c r="K51" s="140">
        <v>39</v>
      </c>
      <c r="L51" s="140">
        <v>42</v>
      </c>
      <c r="M51" s="139">
        <f>VLOOKUP($A51,'[1]2025 Sign Ups'!$B$2:$K$104,3,FALSE)</f>
        <v>3.1000000000000014</v>
      </c>
      <c r="N51" s="141">
        <f>_xlfn.IFS(COUNTIF($G51:G51, "&gt;6")&gt;6,AVERAGE(SMALL(($G51:G51),{1,2,3,4,5}))-$F$1,COUNTIF($G51:G51, "&gt;5")&gt;3,AVERAGE(SMALL(($G51:G51),{1,2,3,4}))-$F$1,COUNTIF($G51:G51, "&gt;3")&gt;3,AVERAGE(SMALL(($F51:G51),{1,2,3,4}))-$F$1,COUNTIF($G51:G51, "&gt;1")&gt;1,AVERAGE(SMALL(($E51:G51),{1,2,3,4}))-$F$1,COUNTIF($G51:G51, "&gt;0")=1,AVERAGE(SMALL(($E51:G51),{1,2,3}))-$F$1,COUNTIF($G51:G51, "=0")=0,AVERAGE(SMALL(($E51:G51),{1,2}))-$F$1)</f>
        <v>3.9333333333333371</v>
      </c>
      <c r="O51" s="141">
        <f>_xlfn.IFS(COUNTIF($G51:H51, "&gt;1")&gt;6,AVERAGE(SMALL(($G51:H51),{1,2,3,4,5}))-$F$1,COUNTIF($G51:H51, "&gt;1")&gt;5,AVERAGE(SMALL(($G51:H51),{1,2,3,4}))-$F$1,COUNTIF($G51:H51, "&gt;1")&gt;3,AVERAGE(SMALL(($F51:H51),{1,2,3,4}))-$F$1,COUNTIF($G51:H51, "&gt;1")&gt;1,AVERAGE(SMALL(($E51:H51),{1,2,3,4}))-$F$1,COUNTIF($G51:H51, "&gt;0")=1,AVERAGE(SMALL(($E51:H51),{1,2,3}))-$F$1,COUNTIF($G51:H51, "=0")=0,AVERAGE(SMALL(($E51:H51),{1,2}))-$F$1)</f>
        <v>5.1000000000000014</v>
      </c>
      <c r="P51" s="141">
        <f>_xlfn.IFS(COUNTIF($G51:I51, "&gt;1")&gt;6,AVERAGE(SMALL(($G51:I51),{1,2,3,4,5}))-$F$1,COUNTIF($G51:I51, "&gt;1")&gt;5,AVERAGE(SMALL(($G51:I51),{1,2,3,4}))-$F$1,COUNTIF($G51:I51, "&gt;1")&gt;3,AVERAGE(SMALL(($F51:I51),{1,2,3,4}))-$F$1,COUNTIF($G51:I51, "&gt;1")&gt;1,AVERAGE(SMALL(($E51:I51),{1,2,3,4}))-$F$1,COUNTIF($G51:I51, "&gt;0")=1,AVERAGE(SMALL(($E51:I51),{1,2,3}))-$F$1,COUNTIF($G51:I51, "=0")=0,AVERAGE(SMALL(($E51:I51),{1,2}))-$F$1)</f>
        <v>3.8500000000000014</v>
      </c>
      <c r="Q51" s="141">
        <f>_xlfn.IFS(COUNTIF($G51:J51, "&gt;1")&gt;6,AVERAGE(SMALL(($G51:J51),{1,2,3,4,5}))-$F$1,COUNTIF($G51:J51, "&gt;1")&gt;5,AVERAGE(SMALL(($G51:J51),{1,2,3,4}))-$F$1,COUNTIF($G51:J51, "&gt;1")&gt;3,AVERAGE(SMALL(($F51:J51),{1,2,3,4}))-$F$1,COUNTIF($G51:J51, "&gt;1")&gt;1,AVERAGE(SMALL(($E51:J51),{1,2,3,4}))-$F$1,COUNTIF($G51:J51, "&gt;0")=1,AVERAGE(SMALL(($E51:J51),{1,2,3}))-$F$1,COUNTIF($G51:J51, "=0")=0,AVERAGE(SMALL(($E51:J51),{1,2}))-$F$1)</f>
        <v>4.2250000000000014</v>
      </c>
      <c r="R51" s="141">
        <f>_xlfn.IFS(COUNTIF($G51:K51, "&gt;1")&gt;6,AVERAGE(SMALL(($G51:K51),{1,2,3,4,5}))-$F$1,COUNTIF($G51:K51, "&gt;1")&gt;5,AVERAGE(SMALL(($G51:K51),{1,2,3,4}))-$F$1,COUNTIF($G51:K51, "&gt;1")&gt;3,AVERAGE(SMALL(($F51:K51),{1,2,3,4}))-$F$1,COUNTIF($G51:K51, "&gt;1")&gt;1,AVERAGE(SMALL(($E51:K51),{1,2,3,4}))-$F$1,COUNTIF($G51:K51, "&gt;0")=1,AVERAGE(SMALL(($E51:K51),{1,2,3}))-$F$1,COUNTIF($G51:K51, "=0")=0,AVERAGE(SMALL(($E51:K51),{1,2}))-$F$1)</f>
        <v>3.7250000000000014</v>
      </c>
      <c r="S51" s="141">
        <f>_xlfn.IFS(COUNTIF($G51:L51, "&gt;1")&gt;6,AVERAGE(SMALL(($G51:L51),{1,2,3,4,5}))-$F$1,COUNTIF($G51:L51, "&gt;1")&gt;5,AVERAGE(SMALL(($G51:L51),{1,2,3,4}))-$F$1,COUNTIF($G51:L51, "&gt;1")&gt;3,AVERAGE(SMALL(($F51:L51),{1,2,3,4}))-$F$1,COUNTIF($G51:L51, "&gt;1")&gt;1,AVERAGE(SMALL(($E51:L51),{1,2,3,4}))-$F$1,COUNTIF($G51:L51, "&gt;0")=1,AVERAGE(SMALL(($E51:L51),{1,2,3}))-$F$1,COUNTIF($G51:L51, "=0")=0,AVERAGE(SMALL(($E51:L51),{1,2}))-$F$1)</f>
        <v>4.3500000000000014</v>
      </c>
      <c r="T51" s="142">
        <f t="shared" si="5"/>
        <v>6</v>
      </c>
      <c r="U51" s="143">
        <v>2</v>
      </c>
    </row>
    <row r="52" spans="1:22" ht="15.75" x14ac:dyDescent="0.25">
      <c r="A52" s="37" t="s">
        <v>55</v>
      </c>
      <c r="B52" s="138" t="str">
        <f>INDEX('[1]2025 Sign Ups'!$C$2:$C$103,MATCH(A52,'[1]2025 Sign Ups'!$B$2:$B$103,0))</f>
        <v>Y</v>
      </c>
      <c r="C52" s="138">
        <f>VLOOKUP($A52,'[1]2025 Sign Ups'!$B$2:$F$127,4,FALSE)</f>
        <v>9</v>
      </c>
      <c r="D52" s="138" t="str">
        <f>VLOOKUP($A52,'[1]2025 Sign Ups'!$B$2:$G$127,5,FALSE)</f>
        <v>R</v>
      </c>
      <c r="E52" s="139">
        <f t="shared" si="6"/>
        <v>43.4</v>
      </c>
      <c r="F52" s="139">
        <f t="shared" si="0"/>
        <v>43.4</v>
      </c>
      <c r="G52" s="140">
        <v>50</v>
      </c>
      <c r="H52" s="140">
        <v>51</v>
      </c>
      <c r="I52" s="140">
        <v>45</v>
      </c>
      <c r="J52" s="140">
        <v>48</v>
      </c>
      <c r="K52" s="140">
        <v>44</v>
      </c>
      <c r="L52" s="140" t="s">
        <v>234</v>
      </c>
      <c r="M52" s="139">
        <f>VLOOKUP($A52,'[1]2025 Sign Ups'!$B$2:$K$104,3,FALSE)</f>
        <v>8</v>
      </c>
      <c r="N52" s="141">
        <f>_xlfn.IFS(COUNTIF($G52:G52, "&gt;6")&gt;6,AVERAGE(SMALL(($G52:G52),{1,2,3,4,5}))-$F$1,COUNTIF($G52:G52, "&gt;5")&gt;3,AVERAGE(SMALL(($G52:G52),{1,2,3,4}))-$F$1,COUNTIF($G52:G52, "&gt;3")&gt;3,AVERAGE(SMALL(($F52:G52),{1,2,3,4}))-$F$1,COUNTIF($G52:G52, "&gt;1")&gt;1,AVERAGE(SMALL(($E52:G52),{1,2,3,4}))-$F$1,COUNTIF($G52:G52, "&gt;0")=1,AVERAGE(SMALL(($E52:G52),{1,2,3}))-$F$1,COUNTIF($G52:G52, "=0")=0,AVERAGE(SMALL(($E52:G52),{1,2}))-$F$1)</f>
        <v>10.200000000000003</v>
      </c>
      <c r="O52" s="141">
        <f>_xlfn.IFS(COUNTIF($G52:H52, "&gt;1")&gt;6,AVERAGE(SMALL(($G52:H52),{1,2,3,4,5}))-$F$1,COUNTIF($G52:H52, "&gt;1")&gt;5,AVERAGE(SMALL(($G52:H52),{1,2,3,4}))-$F$1,COUNTIF($G52:H52, "&gt;1")&gt;3,AVERAGE(SMALL(($F52:H52),{1,2,3,4}))-$F$1,COUNTIF($G52:H52, "&gt;1")&gt;1,AVERAGE(SMALL(($E52:H52),{1,2,3,4}))-$F$1,COUNTIF($G52:H52, "&gt;0")=1,AVERAGE(SMALL(($E52:H52),{1,2,3}))-$F$1,COUNTIF($G52:H52, "=0")=0,AVERAGE(SMALL(($E52:H52),{1,2}))-$F$1)</f>
        <v>11.550000000000004</v>
      </c>
      <c r="P52" s="141">
        <f>_xlfn.IFS(COUNTIF($G52:I52, "&gt;1")&gt;6,AVERAGE(SMALL(($G52:I52),{1,2,3,4,5}))-$F$1,COUNTIF($G52:I52, "&gt;1")&gt;5,AVERAGE(SMALL(($G52:I52),{1,2,3,4}))-$F$1,COUNTIF($G52:I52, "&gt;1")&gt;3,AVERAGE(SMALL(($F52:I52),{1,2,3,4}))-$F$1,COUNTIF($G52:I52, "&gt;1")&gt;1,AVERAGE(SMALL(($E52:I52),{1,2,3,4}))-$F$1,COUNTIF($G52:I52, "&gt;0")=1,AVERAGE(SMALL(($E52:I52),{1,2,3}))-$F$1,COUNTIF($G52:I52, "=0")=0,AVERAGE(SMALL(($E52:I52),{1,2}))-$F$1)</f>
        <v>10.050000000000004</v>
      </c>
      <c r="Q52" s="141">
        <f>_xlfn.IFS(COUNTIF($G52:J52, "&gt;1")&gt;6,AVERAGE(SMALL(($G52:J52),{1,2,3,4,5}))-$F$1,COUNTIF($G52:J52, "&gt;1")&gt;5,AVERAGE(SMALL(($G52:J52),{1,2,3,4}))-$F$1,COUNTIF($G52:J52, "&gt;1")&gt;3,AVERAGE(SMALL(($F52:J52),{1,2,3,4}))-$F$1,COUNTIF($G52:J52, "&gt;1")&gt;1,AVERAGE(SMALL(($E52:J52),{1,2,3,4}))-$F$1,COUNTIF($G52:J52, "&gt;0")=1,AVERAGE(SMALL(($E52:J52),{1,2,3}))-$F$1,COUNTIF($G52:J52, "=0")=0,AVERAGE(SMALL(($E52:J52),{1,2}))-$F$1)</f>
        <v>11.200000000000003</v>
      </c>
      <c r="R52" s="141">
        <f>_xlfn.IFS(COUNTIF($G52:K52, "&gt;1")&gt;6,AVERAGE(SMALL(($G52:K52),{1,2,3,4,5}))-$F$1,COUNTIF($G52:K52, "&gt;1")&gt;5,AVERAGE(SMALL(($G52:K52),{1,2,3,4}))-$F$1,COUNTIF($G52:K52, "&gt;1")&gt;3,AVERAGE(SMALL(($F52:K52),{1,2,3,4}))-$F$1,COUNTIF($G52:K52, "&gt;1")&gt;1,AVERAGE(SMALL(($E52:K52),{1,2,3,4}))-$F$1,COUNTIF($G52:K52, "&gt;0")=1,AVERAGE(SMALL(($E52:K52),{1,2,3}))-$F$1,COUNTIF($G52:K52, "=0")=0,AVERAGE(SMALL(($E52:K52),{1,2}))-$F$1)</f>
        <v>9.7000000000000028</v>
      </c>
      <c r="S52" s="141">
        <f>_xlfn.IFS(COUNTIF($G52:L52, "&gt;1")&gt;6,AVERAGE(SMALL(($G52:L52),{1,2,3,4,5}))-$F$1,COUNTIF($G52:L52, "&gt;1")&gt;5,AVERAGE(SMALL(($G52:L52),{1,2,3,4}))-$F$1,COUNTIF($G52:L52, "&gt;1")&gt;3,AVERAGE(SMALL(($F52:L52),{1,2,3,4}))-$F$1,COUNTIF($G52:L52, "&gt;1")&gt;1,AVERAGE(SMALL(($E52:L52),{1,2,3,4}))-$F$1,COUNTIF($G52:L52, "&gt;0")=1,AVERAGE(SMALL(($E52:L52),{1,2,3}))-$F$1,COUNTIF($G52:L52, "=0")=0,AVERAGE(SMALL(($E52:L52),{1,2}))-$F$1)</f>
        <v>9.7000000000000028</v>
      </c>
      <c r="T52" s="142">
        <f t="shared" si="5"/>
        <v>5</v>
      </c>
      <c r="U52" s="143">
        <v>2</v>
      </c>
      <c r="V52" s="151" t="b">
        <f>COUNTIF($G52:G52,"=0")=0</f>
        <v>1</v>
      </c>
    </row>
    <row r="53" spans="1:22" ht="15.75" x14ac:dyDescent="0.25">
      <c r="A53" s="37" t="s">
        <v>128</v>
      </c>
      <c r="B53" s="138" t="str">
        <f>INDEX('[1]2025 Sign Ups'!$C$2:$C$103,MATCH(A53,'[1]2025 Sign Ups'!$B$2:$B$103,0))</f>
        <v>Y</v>
      </c>
      <c r="C53" s="138">
        <f>VLOOKUP($A53,'[1]2025 Sign Ups'!$B$2:$F$127,4,FALSE)</f>
        <v>6</v>
      </c>
      <c r="D53" s="138" t="str">
        <f>VLOOKUP($A53,'[1]2025 Sign Ups'!$B$2:$G$127,5,FALSE)</f>
        <v>R</v>
      </c>
      <c r="E53" s="139">
        <f t="shared" si="6"/>
        <v>51</v>
      </c>
      <c r="F53" s="139">
        <f t="shared" si="0"/>
        <v>51</v>
      </c>
      <c r="G53" s="140">
        <v>49</v>
      </c>
      <c r="H53" s="140">
        <v>51</v>
      </c>
      <c r="I53" s="140">
        <v>48</v>
      </c>
      <c r="J53" s="140">
        <v>46</v>
      </c>
      <c r="K53" s="140">
        <v>51</v>
      </c>
      <c r="L53" s="140">
        <v>50</v>
      </c>
      <c r="M53" s="139">
        <f>VLOOKUP($A53,'[1]2025 Sign Ups'!$B$2:$K$104,3,FALSE)</f>
        <v>15.600000000000001</v>
      </c>
      <c r="N53" s="141">
        <f>_xlfn.IFS(COUNTIF($G53:G53, "&gt;6")&gt;6,AVERAGE(SMALL(($G53:G53),{1,2,3,4,5}))-$F$1,COUNTIF($G53:G53, "&gt;5")&gt;3,AVERAGE(SMALL(($G53:G53),{1,2,3,4}))-$F$1,COUNTIF($G53:G53, "&gt;3")&gt;3,AVERAGE(SMALL(($F53:G53),{1,2,3,4}))-$F$1,COUNTIF($G53:G53, "&gt;1")&gt;1,AVERAGE(SMALL(($E53:G53),{1,2,3,4}))-$F$1,COUNTIF($G53:G53, "&gt;0")=1,AVERAGE(SMALL(($E53:G53),{1,2,3}))-$F$1,COUNTIF($G53:G53, "=0")=0,AVERAGE(SMALL(($E53:G53),{1,2}))-$F$1)</f>
        <v>14.933333333333337</v>
      </c>
      <c r="O53" s="141">
        <f>_xlfn.IFS(COUNTIF($G53:H53, "&gt;1")&gt;6,AVERAGE(SMALL(($G53:H53),{1,2,3,4,5}))-$F$1,COUNTIF($G53:H53, "&gt;1")&gt;5,AVERAGE(SMALL(($G53:H53),{1,2,3,4}))-$F$1,COUNTIF($G53:H53, "&gt;1")&gt;3,AVERAGE(SMALL(($F53:H53),{1,2,3,4}))-$F$1,COUNTIF($G53:H53, "&gt;1")&gt;1,AVERAGE(SMALL(($E53:H53),{1,2,3,4}))-$F$1,COUNTIF($G53:H53, "&gt;0")=1,AVERAGE(SMALL(($E53:H53),{1,2,3}))-$F$1,COUNTIF($G53:H53, "=0")=0,AVERAGE(SMALL(($E53:H53),{1,2}))-$F$1)</f>
        <v>15.100000000000001</v>
      </c>
      <c r="P53" s="141">
        <f>_xlfn.IFS(COUNTIF($G53:I53, "&gt;1")&gt;6,AVERAGE(SMALL(($G53:I53),{1,2,3,4,5}))-$F$1,COUNTIF($G53:I53, "&gt;1")&gt;5,AVERAGE(SMALL(($G53:I53),{1,2,3,4}))-$F$1,COUNTIF($G53:I53, "&gt;1")&gt;3,AVERAGE(SMALL(($F53:I53),{1,2,3,4}))-$F$1,COUNTIF($G53:I53, "&gt;1")&gt;1,AVERAGE(SMALL(($E53:I53),{1,2,3,4}))-$F$1,COUNTIF($G53:I53, "&gt;0")=1,AVERAGE(SMALL(($E53:I53),{1,2,3}))-$F$1,COUNTIF($G53:I53, "=0")=0,AVERAGE(SMALL(($E53:I53),{1,2}))-$F$1)</f>
        <v>14.350000000000001</v>
      </c>
      <c r="Q53" s="141">
        <f>_xlfn.IFS(COUNTIF($G53:J53, "&gt;1")&gt;6,AVERAGE(SMALL(($G53:J53),{1,2,3,4,5}))-$F$1,COUNTIF($G53:J53, "&gt;1")&gt;5,AVERAGE(SMALL(($G53:J53),{1,2,3,4}))-$F$1,COUNTIF($G53:J53, "&gt;1")&gt;3,AVERAGE(SMALL(($F53:J53),{1,2,3,4}))-$F$1,COUNTIF($G53:J53, "&gt;1")&gt;1,AVERAGE(SMALL(($E53:J53),{1,2,3,4}))-$F$1,COUNTIF($G53:J53, "&gt;0")=1,AVERAGE(SMALL(($E53:J53),{1,2,3}))-$F$1,COUNTIF($G53:J53, "=0")=0,AVERAGE(SMALL(($E53:J53),{1,2}))-$F$1)</f>
        <v>13.100000000000001</v>
      </c>
      <c r="R53" s="141">
        <f>_xlfn.IFS(COUNTIF($G53:K53, "&gt;1")&gt;6,AVERAGE(SMALL(($G53:K53),{1,2,3,4,5}))-$F$1,COUNTIF($G53:K53, "&gt;1")&gt;5,AVERAGE(SMALL(($G53:K53),{1,2,3,4}))-$F$1,COUNTIF($G53:K53, "&gt;1")&gt;3,AVERAGE(SMALL(($F53:K53),{1,2,3,4}))-$F$1,COUNTIF($G53:K53, "&gt;1")&gt;1,AVERAGE(SMALL(($E53:K53),{1,2,3,4}))-$F$1,COUNTIF($G53:K53, "&gt;0")=1,AVERAGE(SMALL(($E53:K53),{1,2,3}))-$F$1,COUNTIF($G53:K53, "=0")=0,AVERAGE(SMALL(($E53:K53),{1,2}))-$F$1)</f>
        <v>13.100000000000001</v>
      </c>
      <c r="S53" s="141">
        <f>_xlfn.IFS(COUNTIF($G53:L53, "&gt;1")&gt;6,AVERAGE(SMALL(($G53:L53),{1,2,3,4,5}))-$F$1,COUNTIF($G53:L53, "&gt;1")&gt;5,AVERAGE(SMALL(($G53:L53),{1,2,3,4}))-$F$1,COUNTIF($G53:L53, "&gt;1")&gt;3,AVERAGE(SMALL(($F53:L53),{1,2,3,4}))-$F$1,COUNTIF($G53:L53, "&gt;1")&gt;1,AVERAGE(SMALL(($E53:L53),{1,2,3,4}))-$F$1,COUNTIF($G53:L53, "&gt;0")=1,AVERAGE(SMALL(($E53:L53),{1,2,3}))-$F$1,COUNTIF($G53:L53, "=0")=0,AVERAGE(SMALL(($E53:L53),{1,2}))-$F$1)</f>
        <v>12.850000000000001</v>
      </c>
      <c r="T53" s="142">
        <f t="shared" si="5"/>
        <v>6</v>
      </c>
      <c r="U53" s="143">
        <v>2</v>
      </c>
    </row>
    <row r="54" spans="1:22" s="150" customFormat="1" ht="15.75" x14ac:dyDescent="0.25">
      <c r="A54" s="37" t="s">
        <v>112</v>
      </c>
      <c r="B54" s="138" t="str">
        <f>INDEX('[1]2025 Sign Ups'!$C$2:$C$103,MATCH(A54,'[1]2025 Sign Ups'!$B$2:$B$103,0))</f>
        <v>Y</v>
      </c>
      <c r="C54" s="138">
        <f>VLOOKUP($A54,'[1]2025 Sign Ups'!$B$2:$F$127,4,FALSE)</f>
        <v>7</v>
      </c>
      <c r="D54" s="138" t="str">
        <f>VLOOKUP($A54,'[1]2025 Sign Ups'!$B$2:$G$127,5,FALSE)</f>
        <v>R</v>
      </c>
      <c r="E54" s="139">
        <f t="shared" si="6"/>
        <v>44.5</v>
      </c>
      <c r="F54" s="139">
        <f t="shared" si="0"/>
        <v>44.5</v>
      </c>
      <c r="G54" s="140" t="s">
        <v>234</v>
      </c>
      <c r="H54" s="140">
        <v>45</v>
      </c>
      <c r="I54" s="140" t="s">
        <v>234</v>
      </c>
      <c r="J54" s="140">
        <v>53</v>
      </c>
      <c r="K54" s="140" t="s">
        <v>234</v>
      </c>
      <c r="L54" s="140" t="s">
        <v>234</v>
      </c>
      <c r="M54" s="139">
        <f>VLOOKUP($A54,'[1]2025 Sign Ups'!$B$2:$K$104,3,FALSE)</f>
        <v>9.1000000000000014</v>
      </c>
      <c r="N54" s="141">
        <f>_xlfn.IFS(COUNTIF($G54:G54, "&gt;1")&gt;6,AVERAGE(SMALL(($G54:G54),{1,2,3,4,5}))-$F$1,COUNTIF($G54:G54, "&gt;1")&gt;5,AVERAGE(SMALL(($G54:G54),{1,2,3,4}))-$F$1,COUNTIF($G54:G54, "&gt;1")&gt;3,AVERAGE(SMALL(($F54:G54),{1,2,3,4}))-$F$1,COUNTIF($G54:G54, "&gt;1")&gt;1,AVERAGE(SMALL(($E54:G54),{1,2,3,4}))-$F$1,COUNTIF($G54:G54, "&gt;0")=1,AVERAGE(SMALL(($E54:G54),{1,2,3}))-$F$1,COUNTIF($G54:G54, "=0")=0,AVERAGE(SMALL(($E54:G54),{1,2}))-$F$1)</f>
        <v>9.1000000000000014</v>
      </c>
      <c r="O54" s="141">
        <f>_xlfn.IFS(COUNTIF($G54:H54, "&gt;1")&gt;6,AVERAGE(SMALL(($G54:H54),{1,2,3,4,5}))-$F$1,COUNTIF($G54:H54, "&gt;1")&gt;5,AVERAGE(SMALL(($G54:H54),{1,2,3,4}))-$F$1,COUNTIF($G54:H54, "&gt;1")&gt;3,AVERAGE(SMALL(($F54:H54),{1,2,3,4}))-$F$1,COUNTIF($G54:H54, "&gt;1")&gt;1,AVERAGE(SMALL(($E54:H54),{1,2,3,4}))-$F$1,COUNTIF($G54:H54, "&gt;0")=1,AVERAGE(SMALL(($E54:H54),{1,2,3}))-$F$1,COUNTIF($G54:H54, "=0")=0,AVERAGE(SMALL(($E54:H54),{1,2}))-$F$1)</f>
        <v>9.2666666666666657</v>
      </c>
      <c r="P54" s="141">
        <f>_xlfn.IFS(COUNTIF($G54:I54, "&gt;1")&gt;6,AVERAGE(SMALL(($G54:I54),{1,2,3,4,5}))-$F$1,COUNTIF($G54:I54, "&gt;1")&gt;5,AVERAGE(SMALL(($G54:I54),{1,2,3,4}))-$F$1,COUNTIF($G54:I54, "&gt;1")&gt;3,AVERAGE(SMALL(($F54:I54),{1,2,3,4}))-$F$1,COUNTIF($G54:I54, "&gt;1")&gt;1,AVERAGE(SMALL(($E54:I54),{1,2,3,4}))-$F$1,COUNTIF($G54:I54, "&gt;0")=1,AVERAGE(SMALL(($E54:I54),{1,2,3}))-$F$1,COUNTIF($G54:I54, "=0")=0,AVERAGE(SMALL(($E54:I54),{1,2}))-$F$1)</f>
        <v>9.2666666666666657</v>
      </c>
      <c r="Q54" s="141">
        <f>_xlfn.IFS(COUNTIF($G54:J54, "&gt;1")&gt;6,AVERAGE(SMALL(($G54:J54),{1,2,3,4,5}))-$F$1,COUNTIF($G54:J54, "&gt;1")&gt;5,AVERAGE(SMALL(($G54:J54),{1,2,3,4}))-$F$1,COUNTIF($G54:J54, "&gt;1")&gt;3,AVERAGE(SMALL(($F54:J54),{1,2,3,4}))-$F$1,COUNTIF($G54:J54, "&gt;1")&gt;1,AVERAGE(SMALL(($E54:J54),{1,2,3,4}))-$F$1,COUNTIF($G54:J54, "&gt;0")=1,AVERAGE(SMALL(($E54:J54),{1,2,3}))-$F$1,COUNTIF($G54:J54, "=0")=0,AVERAGE(SMALL(($E54:J54),{1,2}))-$F$1)</f>
        <v>11.350000000000001</v>
      </c>
      <c r="R54" s="141">
        <f>_xlfn.IFS(COUNTIF($G54:K54, "&gt;1")&gt;6,AVERAGE(SMALL(($G54:K54),{1,2,3,4,5}))-$F$1,COUNTIF($G54:K54, "&gt;1")&gt;5,AVERAGE(SMALL(($G54:K54),{1,2,3,4}))-$F$1,COUNTIF($G54:K54, "&gt;1")&gt;3,AVERAGE(SMALL(($F54:K54),{1,2,3,4}))-$F$1,COUNTIF($G54:K54, "&gt;1")&gt;1,AVERAGE(SMALL(($E54:K54),{1,2,3,4}))-$F$1,COUNTIF($G54:K54, "&gt;0")=1,AVERAGE(SMALL(($E54:K54),{1,2,3}))-$F$1,COUNTIF($G54:K54, "=0")=0,AVERAGE(SMALL(($E54:K54),{1,2}))-$F$1)</f>
        <v>11.350000000000001</v>
      </c>
      <c r="S54" s="141">
        <f>_xlfn.IFS(COUNTIF($G54:L54, "&gt;1")&gt;6,AVERAGE(SMALL(($G54:L54),{1,2,3,4,5}))-$F$1,COUNTIF($G54:L54, "&gt;1")&gt;5,AVERAGE(SMALL(($G54:L54),{1,2,3,4}))-$F$1,COUNTIF($G54:L54, "&gt;1")&gt;3,AVERAGE(SMALL(($F54:L54),{1,2,3,4}))-$F$1,COUNTIF($G54:L54, "&gt;1")&gt;1,AVERAGE(SMALL(($E54:L54),{1,2,3,4}))-$F$1,COUNTIF($G54:L54, "&gt;0")=1,AVERAGE(SMALL(($E54:L54),{1,2,3}))-$F$1,COUNTIF($G54:L54, "=0")=0,AVERAGE(SMALL(($E54:L54),{1,2}))-$F$1)</f>
        <v>11.350000000000001</v>
      </c>
      <c r="T54" s="142">
        <f t="shared" si="5"/>
        <v>2</v>
      </c>
      <c r="U54" s="143">
        <v>2</v>
      </c>
    </row>
    <row r="55" spans="1:22" s="150" customFormat="1" ht="15.75" x14ac:dyDescent="0.25">
      <c r="A55" s="37" t="s">
        <v>130</v>
      </c>
      <c r="B55" s="138" t="str">
        <f>INDEX('[1]2025 Sign Ups'!$C$2:$C$103,MATCH(A55,'[1]2025 Sign Ups'!$B$2:$B$103,0))</f>
        <v>Y</v>
      </c>
      <c r="C55" s="138">
        <f>VLOOKUP($A55,'[1]2025 Sign Ups'!$B$2:$F$127,4,FALSE)</f>
        <v>6</v>
      </c>
      <c r="D55" s="138" t="str">
        <f>VLOOKUP($A55,'[1]2025 Sign Ups'!$B$2:$G$127,5,FALSE)</f>
        <v>R</v>
      </c>
      <c r="E55" s="139">
        <f t="shared" si="6"/>
        <v>43.166666666666664</v>
      </c>
      <c r="F55" s="139">
        <f t="shared" si="0"/>
        <v>43.166666666666664</v>
      </c>
      <c r="G55" s="140">
        <v>43</v>
      </c>
      <c r="H55" s="140">
        <v>42</v>
      </c>
      <c r="I55" s="140">
        <v>49</v>
      </c>
      <c r="J55" s="140">
        <v>42</v>
      </c>
      <c r="K55" s="140">
        <v>43</v>
      </c>
      <c r="L55" s="140">
        <v>39</v>
      </c>
      <c r="M55" s="139">
        <f>VLOOKUP($A55,'[1]2025 Sign Ups'!$B$2:$K$104,3,FALSE)</f>
        <v>7.7666666666666657</v>
      </c>
      <c r="N55" s="141">
        <f>_xlfn.IFS(COUNTIF($G55:G55, "&gt;6")&gt;6,AVERAGE(SMALL(($G55:G55),{1,2,3,4,5}))-$F$1,COUNTIF($G55:G55, "&gt;5")&gt;3,AVERAGE(SMALL(($G55:G55),{1,2,3,4}))-$F$1,COUNTIF($G55:G55, "&gt;3")&gt;3,AVERAGE(SMALL(($F55:G55),{1,2,3,4}))-$F$1,COUNTIF($G55:G55, "&gt;1")&gt;1,AVERAGE(SMALL(($E55:G55),{1,2,3,4}))-$F$1,COUNTIF($G55:G55, "&gt;0")=1,AVERAGE(SMALL(($E55:G55),{1,2,3}))-$F$1,COUNTIF($G55:G55, "=0")=0,AVERAGE(SMALL(($E55:G55),{1,2}))-$F$1)</f>
        <v>7.7111111111111086</v>
      </c>
      <c r="O55" s="141">
        <f>_xlfn.IFS(COUNTIF($G55:H55, "&gt;1")&gt;6,AVERAGE(SMALL(($G55:H55),{1,2,3,4,5}))-$F$1,COUNTIF($G55:H55, "&gt;1")&gt;5,AVERAGE(SMALL(($G55:H55),{1,2,3,4}))-$F$1,COUNTIF($G55:H55, "&gt;1")&gt;3,AVERAGE(SMALL(($F55:H55),{1,2,3,4}))-$F$1,COUNTIF($G55:H55, "&gt;1")&gt;1,AVERAGE(SMALL(($E55:H55),{1,2,3,4}))-$F$1,COUNTIF($G55:H55, "&gt;0")=1,AVERAGE(SMALL(($E55:H55),{1,2,3}))-$F$1,COUNTIF($G55:H55, "=0")=0,AVERAGE(SMALL(($E55:H55),{1,2}))-$F$1)</f>
        <v>7.43333333333333</v>
      </c>
      <c r="P55" s="141">
        <f>_xlfn.IFS(COUNTIF($G55:I55, "&gt;1")&gt;6,AVERAGE(SMALL(($G55:I55),{1,2,3,4,5}))-$F$1,COUNTIF($G55:I55, "&gt;1")&gt;5,AVERAGE(SMALL(($G55:I55),{1,2,3,4}))-$F$1,COUNTIF($G55:I55, "&gt;1")&gt;3,AVERAGE(SMALL(($F55:I55),{1,2,3,4}))-$F$1,COUNTIF($G55:I55, "&gt;1")&gt;1,AVERAGE(SMALL(($E55:I55),{1,2,3,4}))-$F$1,COUNTIF($G55:I55, "&gt;0")=1,AVERAGE(SMALL(($E55:I55),{1,2,3}))-$F$1,COUNTIF($G55:I55, "=0")=0,AVERAGE(SMALL(($E55:I55),{1,2}))-$F$1)</f>
        <v>7.43333333333333</v>
      </c>
      <c r="Q55" s="141">
        <f>_xlfn.IFS(COUNTIF($G55:J55, "&gt;1")&gt;6,AVERAGE(SMALL(($G55:J55),{1,2,3,4,5}))-$F$1,COUNTIF($G55:J55, "&gt;1")&gt;5,AVERAGE(SMALL(($G55:J55),{1,2,3,4}))-$F$1,COUNTIF($G55:J55, "&gt;1")&gt;3,AVERAGE(SMALL(($F55:J55),{1,2,3,4}))-$F$1,COUNTIF($G55:J55, "&gt;1")&gt;1,AVERAGE(SMALL(($E55:J55),{1,2,3,4}))-$F$1,COUNTIF($G55:J55, "&gt;0")=1,AVERAGE(SMALL(($E55:J55),{1,2,3}))-$F$1,COUNTIF($G55:J55, "=0")=0,AVERAGE(SMALL(($E55:J55),{1,2}))-$F$1)</f>
        <v>7.1416666666666657</v>
      </c>
      <c r="R55" s="141">
        <f>_xlfn.IFS(COUNTIF($G55:K55, "&gt;1")&gt;6,AVERAGE(SMALL(($G55:K55),{1,2,3,4,5}))-$F$1,COUNTIF($G55:K55, "&gt;1")&gt;5,AVERAGE(SMALL(($G55:K55),{1,2,3,4}))-$F$1,COUNTIF($G55:K55, "&gt;1")&gt;3,AVERAGE(SMALL(($F55:K55),{1,2,3,4}))-$F$1,COUNTIF($G55:K55, "&gt;1")&gt;1,AVERAGE(SMALL(($E55:K55),{1,2,3,4}))-$F$1,COUNTIF($G55:K55, "&gt;0")=1,AVERAGE(SMALL(($E55:K55),{1,2,3}))-$F$1,COUNTIF($G55:K55, "=0")=0,AVERAGE(SMALL(($E55:K55),{1,2}))-$F$1)</f>
        <v>7.1000000000000014</v>
      </c>
      <c r="S55" s="141">
        <f>_xlfn.IFS(COUNTIF($G55:L55, "&gt;1")&gt;6,AVERAGE(SMALL(($G55:L55),{1,2,3,4,5}))-$F$1,COUNTIF($G55:L55, "&gt;1")&gt;5,AVERAGE(SMALL(($G55:L55),{1,2,3,4}))-$F$1,COUNTIF($G55:L55, "&gt;1")&gt;3,AVERAGE(SMALL(($F55:L55),{1,2,3,4}))-$F$1,COUNTIF($G55:L55, "&gt;1")&gt;1,AVERAGE(SMALL(($E55:L55),{1,2,3,4}))-$F$1,COUNTIF($G55:L55, "&gt;0")=1,AVERAGE(SMALL(($E55:L55),{1,2,3}))-$F$1,COUNTIF($G55:L55, "=0")=0,AVERAGE(SMALL(($E55:L55),{1,2}))-$F$1)</f>
        <v>6.1000000000000014</v>
      </c>
      <c r="T55" s="142">
        <f t="shared" si="5"/>
        <v>6</v>
      </c>
      <c r="U55" s="143">
        <v>2</v>
      </c>
    </row>
    <row r="56" spans="1:22" s="150" customFormat="1" ht="15.75" x14ac:dyDescent="0.25">
      <c r="A56" s="37" t="s">
        <v>90</v>
      </c>
      <c r="B56" s="138" t="str">
        <f>INDEX('[1]2025 Sign Ups'!$C$2:$C$103,MATCH(A56,'[1]2025 Sign Ups'!$B$2:$B$103,0))</f>
        <v>Y</v>
      </c>
      <c r="C56" s="138">
        <f>VLOOKUP($A56,'[1]2025 Sign Ups'!$B$2:$F$127,4,FALSE)</f>
        <v>5</v>
      </c>
      <c r="D56" s="138" t="str">
        <f>VLOOKUP($A56,'[1]2025 Sign Ups'!$B$2:$G$127,5,FALSE)</f>
        <v>R</v>
      </c>
      <c r="E56" s="139">
        <f t="shared" si="6"/>
        <v>45.6</v>
      </c>
      <c r="F56" s="139">
        <f t="shared" si="0"/>
        <v>45.6</v>
      </c>
      <c r="G56" s="140" t="s">
        <v>234</v>
      </c>
      <c r="H56" s="140" t="s">
        <v>234</v>
      </c>
      <c r="I56" s="140">
        <v>47</v>
      </c>
      <c r="J56" s="140">
        <v>44</v>
      </c>
      <c r="K56" s="140">
        <v>46</v>
      </c>
      <c r="L56" s="140" t="s">
        <v>234</v>
      </c>
      <c r="M56" s="139">
        <f>VLOOKUP($A56,'[1]2025 Sign Ups'!$B$2:$K$104,3,FALSE)</f>
        <v>10.200000000000003</v>
      </c>
      <c r="N56" s="141">
        <f>_xlfn.IFS(COUNTIF($G56:G56, "&gt;1")&gt;6,AVERAGE(SMALL(($G56:G56),{1,2,3,4,5}))-$F$1,COUNTIF($G56:G56, "&gt;1")&gt;5,AVERAGE(SMALL(($G56:G56),{1,2,3,4}))-$F$1,COUNTIF($G56:G56, "&gt;1")&gt;3,AVERAGE(SMALL(($F56:G56),{1,2,3,4}))-$F$1,COUNTIF($G56:G56, "&gt;1")&gt;1,AVERAGE(SMALL(($E56:G56),{1,2,3,4}))-$F$1,COUNTIF($G56:G56, "&gt;0")=1,AVERAGE(SMALL(($E56:G56),{1,2,3}))-$F$1,COUNTIF($G56:G56, "=0")=0,AVERAGE(SMALL(($E56:G56),{1,2}))-$F$1)</f>
        <v>10.200000000000003</v>
      </c>
      <c r="O56" s="141">
        <f>_xlfn.IFS(COUNTIF($G56:H56, "&gt;1")&gt;6,AVERAGE(SMALL(($G56:H56),{1,2,3,4,5}))-$F$1,COUNTIF($G56:H56, "&gt;1")&gt;5,AVERAGE(SMALL(($G56:H56),{1,2,3,4}))-$F$1,COUNTIF($G56:H56, "&gt;1")&gt;3,AVERAGE(SMALL(($F56:H56),{1,2,3,4}))-$F$1,COUNTIF($G56:H56, "&gt;1")&gt;1,AVERAGE(SMALL(($E56:H56),{1,2,3,4}))-$F$1,COUNTIF($G56:H56, "&gt;0")=1,AVERAGE(SMALL(($E56:H56),{1,2,3}))-$F$1,COUNTIF($G56:H56, "=0")=0,AVERAGE(SMALL(($E56:H56),{1,2}))-$F$1)</f>
        <v>10.200000000000003</v>
      </c>
      <c r="P56" s="141">
        <f>_xlfn.IFS(COUNTIF($G56:I56, "&gt;1")&gt;6,AVERAGE(SMALL(($G56:I56),{1,2,3,4,5}))-$F$1,COUNTIF($G56:I56, "&gt;1")&gt;5,AVERAGE(SMALL(($G56:I56),{1,2,3,4}))-$F$1,COUNTIF($G56:I56, "&gt;1")&gt;3,AVERAGE(SMALL(($F56:I56),{1,2,3,4}))-$F$1,COUNTIF($G56:I56, "&gt;1")&gt;1,AVERAGE(SMALL(($E56:I56),{1,2,3,4}))-$F$1,COUNTIF($G56:I56, "&gt;0")=1,AVERAGE(SMALL(($E56:I56),{1,2,3}))-$F$1,COUNTIF($G56:I56, "=0")=0,AVERAGE(SMALL(($E56:I56),{1,2}))-$F$1)</f>
        <v>10.666666666666664</v>
      </c>
      <c r="Q56" s="141">
        <f>_xlfn.IFS(COUNTIF($G56:J56, "&gt;1")&gt;6,AVERAGE(SMALL(($G56:J56),{1,2,3,4,5}))-$F$1,COUNTIF($G56:J56, "&gt;1")&gt;5,AVERAGE(SMALL(($G56:J56),{1,2,3,4}))-$F$1,COUNTIF($G56:J56, "&gt;1")&gt;3,AVERAGE(SMALL(($F56:J56),{1,2,3,4}))-$F$1,COUNTIF($G56:J56, "&gt;1")&gt;1,AVERAGE(SMALL(($E56:J56),{1,2,3,4}))-$F$1,COUNTIF($G56:J56, "&gt;0")=1,AVERAGE(SMALL(($E56:J56),{1,2,3}))-$F$1,COUNTIF($G56:J56, "=0")=0,AVERAGE(SMALL(($E56:J56),{1,2}))-$F$1)</f>
        <v>10.149999999999999</v>
      </c>
      <c r="R56" s="141">
        <f>_xlfn.IFS(COUNTIF($G56:K56, "&gt;1")&gt;6,AVERAGE(SMALL(($G56:K56),{1,2,3,4,5}))-$F$1,COUNTIF($G56:K56, "&gt;1")&gt;5,AVERAGE(SMALL(($G56:K56),{1,2,3,4}))-$F$1,COUNTIF($G56:K56, "&gt;1")&gt;3,AVERAGE(SMALL(($F56:K56),{1,2,3,4}))-$F$1,COUNTIF($G56:K56, "&gt;1")&gt;1,AVERAGE(SMALL(($E56:K56),{1,2,3,4}))-$F$1,COUNTIF($G56:K56, "&gt;0")=1,AVERAGE(SMALL(($E56:K56),{1,2,3}))-$F$1,COUNTIF($G56:K56, "=0")=0,AVERAGE(SMALL(($E56:K56),{1,2}))-$F$1)</f>
        <v>9.8999999999999986</v>
      </c>
      <c r="S56" s="141">
        <f>_xlfn.IFS(COUNTIF($G56:L56, "&gt;1")&gt;6,AVERAGE(SMALL(($G56:L56),{1,2,3,4,5}))-$F$1,COUNTIF($G56:L56, "&gt;1")&gt;5,AVERAGE(SMALL(($G56:L56),{1,2,3,4}))-$F$1,COUNTIF($G56:L56, "&gt;1")&gt;3,AVERAGE(SMALL(($F56:L56),{1,2,3,4}))-$F$1,COUNTIF($G56:L56, "&gt;1")&gt;1,AVERAGE(SMALL(($E56:L56),{1,2,3,4}))-$F$1,COUNTIF($G56:L56, "&gt;0")=1,AVERAGE(SMALL(($E56:L56),{1,2,3}))-$F$1,COUNTIF($G56:L56, "=0")=0,AVERAGE(SMALL(($E56:L56),{1,2}))-$F$1)</f>
        <v>9.8999999999999986</v>
      </c>
      <c r="T56" s="142">
        <f t="shared" si="5"/>
        <v>3</v>
      </c>
      <c r="U56" s="143">
        <v>2</v>
      </c>
      <c r="V56" s="150" t="b">
        <f>COUNTIF($G56:H56,"&gt;0")=1</f>
        <v>0</v>
      </c>
    </row>
    <row r="57" spans="1:22" ht="15.75" x14ac:dyDescent="0.25">
      <c r="A57" s="37" t="s">
        <v>133</v>
      </c>
      <c r="B57" s="138" t="str">
        <f>INDEX('[1]2025 Sign Ups'!$C$2:$C$103,MATCH(A57,'[1]2025 Sign Ups'!$B$2:$B$103,0))</f>
        <v>Y</v>
      </c>
      <c r="C57" s="138">
        <f>VLOOKUP($A57,'[1]2025 Sign Ups'!$B$2:$F$127,4,FALSE)</f>
        <v>6</v>
      </c>
      <c r="D57" s="138" t="str">
        <f>VLOOKUP($A57,'[1]2025 Sign Ups'!$B$2:$G$127,5,FALSE)</f>
        <v>R</v>
      </c>
      <c r="E57" s="139">
        <f t="shared" si="6"/>
        <v>39.4</v>
      </c>
      <c r="F57" s="139">
        <f t="shared" si="0"/>
        <v>39.4</v>
      </c>
      <c r="G57" s="140">
        <v>41</v>
      </c>
      <c r="H57" s="140">
        <v>48</v>
      </c>
      <c r="I57" s="140">
        <v>41</v>
      </c>
      <c r="J57" s="140">
        <v>41</v>
      </c>
      <c r="K57" s="140">
        <v>38</v>
      </c>
      <c r="L57" s="140">
        <v>39</v>
      </c>
      <c r="M57" s="139">
        <f>VLOOKUP($A57,'[1]2025 Sign Ups'!$B$2:$K$104,3,FALSE)</f>
        <v>4</v>
      </c>
      <c r="N57" s="141">
        <f>_xlfn.IFS(COUNTIF($G57:G57, "&gt;6")&gt;6,AVERAGE(SMALL(($G57:G57),{1,2,3,4,5}))-$F$1,COUNTIF($G57:G57, "&gt;5")&gt;3,AVERAGE(SMALL(($G57:G57),{1,2,3,4}))-$F$1,COUNTIF($G57:G57, "&gt;3")&gt;3,AVERAGE(SMALL(($F57:G57),{1,2,3,4}))-$F$1,COUNTIF($G57:G57, "&gt;1")&gt;1,AVERAGE(SMALL(($E57:G57),{1,2,3,4}))-$F$1,COUNTIF($G57:G57, "&gt;0")=1,AVERAGE(SMALL(($E57:G57),{1,2,3}))-$F$1,COUNTIF($G57:G57, "=0")=0,AVERAGE(SMALL(($E57:G57),{1,2}))-$F$1)</f>
        <v>4.5333333333333314</v>
      </c>
      <c r="O57" s="141">
        <f>_xlfn.IFS(COUNTIF($G57:H57, "&gt;1")&gt;6,AVERAGE(SMALL(($G57:H57),{1,2,3,4,5}))-$F$1,COUNTIF($G57:H57, "&gt;1")&gt;5,AVERAGE(SMALL(($G57:H57),{1,2,3,4}))-$F$1,COUNTIF($G57:H57, "&gt;1")&gt;3,AVERAGE(SMALL(($F57:H57),{1,2,3,4}))-$F$1,COUNTIF($G57:H57, "&gt;1")&gt;1,AVERAGE(SMALL(($E57:H57),{1,2,3,4}))-$F$1,COUNTIF($G57:H57, "&gt;0")=1,AVERAGE(SMALL(($E57:H57),{1,2,3}))-$F$1,COUNTIF($G57:H57, "=0")=0,AVERAGE(SMALL(($E57:H57),{1,2}))-$F$1)</f>
        <v>6.5500000000000043</v>
      </c>
      <c r="P57" s="141">
        <f>_xlfn.IFS(COUNTIF($G57:I57, "&gt;1")&gt;6,AVERAGE(SMALL(($G57:I57),{1,2,3,4,5}))-$F$1,COUNTIF($G57:I57, "&gt;1")&gt;5,AVERAGE(SMALL(($G57:I57),{1,2,3,4}))-$F$1,COUNTIF($G57:I57, "&gt;1")&gt;3,AVERAGE(SMALL(($F57:I57),{1,2,3,4}))-$F$1,COUNTIF($G57:I57, "&gt;1")&gt;1,AVERAGE(SMALL(($E57:I57),{1,2,3,4}))-$F$1,COUNTIF($G57:I57, "&gt;0")=1,AVERAGE(SMALL(($E57:I57),{1,2,3}))-$F$1,COUNTIF($G57:I57, "=0")=0,AVERAGE(SMALL(($E57:I57),{1,2}))-$F$1)</f>
        <v>4.8000000000000043</v>
      </c>
      <c r="Q57" s="141">
        <f>_xlfn.IFS(COUNTIF($G57:J57, "&gt;1")&gt;6,AVERAGE(SMALL(($G57:J57),{1,2,3,4,5}))-$F$1,COUNTIF($G57:J57, "&gt;1")&gt;5,AVERAGE(SMALL(($G57:J57),{1,2,3,4}))-$F$1,COUNTIF($G57:J57, "&gt;1")&gt;3,AVERAGE(SMALL(($F57:J57),{1,2,3,4}))-$F$1,COUNTIF($G57:J57, "&gt;1")&gt;1,AVERAGE(SMALL(($E57:J57),{1,2,3,4}))-$F$1,COUNTIF($G57:J57, "&gt;0")=1,AVERAGE(SMALL(($E57:J57),{1,2,3}))-$F$1,COUNTIF($G57:J57, "=0")=0,AVERAGE(SMALL(($E57:J57),{1,2}))-$F$1)</f>
        <v>5.2000000000000028</v>
      </c>
      <c r="R57" s="141">
        <f>_xlfn.IFS(COUNTIF($G57:K57, "&gt;1")&gt;6,AVERAGE(SMALL(($G57:K57),{1,2,3,4,5}))-$F$1,COUNTIF($G57:K57, "&gt;1")&gt;5,AVERAGE(SMALL(($G57:K57),{1,2,3,4}))-$F$1,COUNTIF($G57:K57, "&gt;1")&gt;3,AVERAGE(SMALL(($F57:K57),{1,2,3,4}))-$F$1,COUNTIF($G57:K57, "&gt;1")&gt;1,AVERAGE(SMALL(($E57:K57),{1,2,3,4}))-$F$1,COUNTIF($G57:K57, "&gt;0")=1,AVERAGE(SMALL(($E57:K57),{1,2,3}))-$F$1,COUNTIF($G57:K57, "=0")=0,AVERAGE(SMALL(($E57:K57),{1,2}))-$F$1)</f>
        <v>4.4500000000000028</v>
      </c>
      <c r="S57" s="141">
        <f>_xlfn.IFS(COUNTIF($G57:L57, "&gt;1")&gt;6,AVERAGE(SMALL(($G57:L57),{1,2,3,4,5}))-$F$1,COUNTIF($G57:L57, "&gt;1")&gt;5,AVERAGE(SMALL(($G57:L57),{1,2,3,4}))-$F$1,COUNTIF($G57:L57, "&gt;1")&gt;3,AVERAGE(SMALL(($F57:L57),{1,2,3,4}))-$F$1,COUNTIF($G57:L57, "&gt;1")&gt;1,AVERAGE(SMALL(($E57:L57),{1,2,3,4}))-$F$1,COUNTIF($G57:L57, "&gt;0")=1,AVERAGE(SMALL(($E57:L57),{1,2,3}))-$F$1,COUNTIF($G57:L57, "=0")=0,AVERAGE(SMALL(($E57:L57),{1,2}))-$F$1)</f>
        <v>4.3500000000000014</v>
      </c>
      <c r="T57" s="142">
        <f t="shared" si="5"/>
        <v>6</v>
      </c>
      <c r="U57" s="143">
        <v>2</v>
      </c>
    </row>
    <row r="58" spans="1:22" s="150" customFormat="1" ht="15.75" x14ac:dyDescent="0.25">
      <c r="A58" s="37" t="s">
        <v>136</v>
      </c>
      <c r="B58" s="138" t="str">
        <f>INDEX('[1]2025 Sign Ups'!$C$2:$C$103,MATCH(A58,'[1]2025 Sign Ups'!$B$2:$B$103,0))</f>
        <v>Y</v>
      </c>
      <c r="C58" s="138">
        <f>VLOOKUP($A58,'[1]2025 Sign Ups'!$B$2:$F$127,4,FALSE)</f>
        <v>3</v>
      </c>
      <c r="D58" s="138" t="str">
        <f>VLOOKUP($A58,'[1]2025 Sign Ups'!$B$2:$G$127,5,FALSE)</f>
        <v>R</v>
      </c>
      <c r="E58" s="139">
        <f t="shared" si="6"/>
        <v>43</v>
      </c>
      <c r="F58" s="139">
        <f t="shared" si="0"/>
        <v>43</v>
      </c>
      <c r="G58" s="140">
        <v>42</v>
      </c>
      <c r="H58" s="140">
        <v>42</v>
      </c>
      <c r="I58" s="140">
        <v>45</v>
      </c>
      <c r="J58" s="140" t="s">
        <v>234</v>
      </c>
      <c r="K58" s="140" t="s">
        <v>234</v>
      </c>
      <c r="L58" s="140" t="s">
        <v>234</v>
      </c>
      <c r="M58" s="139">
        <f>VLOOKUP($A58,'[1]2025 Sign Ups'!$B$2:$K$104,3,FALSE)</f>
        <v>7.6000000000000014</v>
      </c>
      <c r="N58" s="141">
        <f>_xlfn.IFS(COUNTIF($G58:G58, "&gt;6")&gt;6,AVERAGE(SMALL(($G58:G58),{1,2,3,4,5}))-$F$1,COUNTIF($G58:G58, "&gt;5")&gt;3,AVERAGE(SMALL(($G58:G58),{1,2,3,4}))-$F$1,COUNTIF($G58:G58, "&gt;3")&gt;3,AVERAGE(SMALL(($F58:G58),{1,2,3,4}))-$F$1,COUNTIF($G58:G58, "&gt;1")&gt;1,AVERAGE(SMALL(($E58:G58),{1,2,3,4}))-$F$1,COUNTIF($G58:G58, "&gt;0")=1,AVERAGE(SMALL(($E58:G58),{1,2,3}))-$F$1,COUNTIF($G58:G58, "=0")=0,AVERAGE(SMALL(($E58:G58),{1,2}))-$F$1)</f>
        <v>7.2666666666666657</v>
      </c>
      <c r="O58" s="141">
        <f>_xlfn.IFS(COUNTIF($G58:H58, "&gt;1")&gt;6,AVERAGE(SMALL(($G58:H58),{1,2,3,4,5}))-$F$1,COUNTIF($G58:H58, "&gt;1")&gt;5,AVERAGE(SMALL(($G58:H58),{1,2,3,4}))-$F$1,COUNTIF($G58:H58, "&gt;1")&gt;3,AVERAGE(SMALL(($F58:H58),{1,2,3,4}))-$F$1,COUNTIF($G58:H58, "&gt;1")&gt;1,AVERAGE(SMALL(($E58:H58),{1,2,3,4}))-$F$1,COUNTIF($G58:H58, "&gt;0")=1,AVERAGE(SMALL(($E58:H58),{1,2,3}))-$F$1,COUNTIF($G58:H58, "=0")=0,AVERAGE(SMALL(($E58:H58),{1,2}))-$F$1)</f>
        <v>7.1000000000000014</v>
      </c>
      <c r="P58" s="141">
        <f>_xlfn.IFS(COUNTIF($G58:I58, "&gt;1")&gt;6,AVERAGE(SMALL(($G58:I58),{1,2,3,4,5}))-$F$1,COUNTIF($G58:I58, "&gt;1")&gt;5,AVERAGE(SMALL(($G58:I58),{1,2,3,4}))-$F$1,COUNTIF($G58:I58, "&gt;1")&gt;3,AVERAGE(SMALL(($F58:I58),{1,2,3,4}))-$F$1,COUNTIF($G58:I58, "&gt;1")&gt;1,AVERAGE(SMALL(($E58:I58),{1,2,3,4}))-$F$1,COUNTIF($G58:I58, "&gt;0")=1,AVERAGE(SMALL(($E58:I58),{1,2,3}))-$F$1,COUNTIF($G58:I58, "=0")=0,AVERAGE(SMALL(($E58:I58),{1,2}))-$F$1)</f>
        <v>7.1000000000000014</v>
      </c>
      <c r="Q58" s="141">
        <f>_xlfn.IFS(COUNTIF($G58:J58, "&gt;1")&gt;6,AVERAGE(SMALL(($G58:J58),{1,2,3,4,5}))-$F$1,COUNTIF($G58:J58, "&gt;1")&gt;5,AVERAGE(SMALL(($G58:J58),{1,2,3,4}))-$F$1,COUNTIF($G58:J58, "&gt;1")&gt;3,AVERAGE(SMALL(($F58:J58),{1,2,3,4}))-$F$1,COUNTIF($G58:J58, "&gt;1")&gt;1,AVERAGE(SMALL(($E58:J58),{1,2,3,4}))-$F$1,COUNTIF($G58:J58, "&gt;0")=1,AVERAGE(SMALL(($E58:J58),{1,2,3}))-$F$1,COUNTIF($G58:J58, "=0")=0,AVERAGE(SMALL(($E58:J58),{1,2}))-$F$1)</f>
        <v>7.1000000000000014</v>
      </c>
      <c r="R58" s="141">
        <f>_xlfn.IFS(COUNTIF($G58:K58, "&gt;1")&gt;6,AVERAGE(SMALL(($G58:K58),{1,2,3,4,5}))-$F$1,COUNTIF($G58:K58, "&gt;1")&gt;5,AVERAGE(SMALL(($G58:K58),{1,2,3,4}))-$F$1,COUNTIF($G58:K58, "&gt;1")&gt;3,AVERAGE(SMALL(($F58:K58),{1,2,3,4}))-$F$1,COUNTIF($G58:K58, "&gt;1")&gt;1,AVERAGE(SMALL(($E58:K58),{1,2,3,4}))-$F$1,COUNTIF($G58:K58, "&gt;0")=1,AVERAGE(SMALL(($E58:K58),{1,2,3}))-$F$1,COUNTIF($G58:K58, "=0")=0,AVERAGE(SMALL(($E58:K58),{1,2}))-$F$1)</f>
        <v>7.1000000000000014</v>
      </c>
      <c r="S58" s="141">
        <f>_xlfn.IFS(COUNTIF($G58:L58, "&gt;1")&gt;6,AVERAGE(SMALL(($G58:L58),{1,2,3,4,5}))-$F$1,COUNTIF($G58:L58, "&gt;1")&gt;5,AVERAGE(SMALL(($G58:L58),{1,2,3,4}))-$F$1,COUNTIF($G58:L58, "&gt;1")&gt;3,AVERAGE(SMALL(($F58:L58),{1,2,3,4}))-$F$1,COUNTIF($G58:L58, "&gt;1")&gt;1,AVERAGE(SMALL(($E58:L58),{1,2,3,4}))-$F$1,COUNTIF($G58:L58, "&gt;0")=1,AVERAGE(SMALL(($E58:L58),{1,2,3}))-$F$1,COUNTIF($G58:L58, "=0")=0,AVERAGE(SMALL(($E58:L58),{1,2}))-$F$1)</f>
        <v>7.1000000000000014</v>
      </c>
      <c r="T58" s="142">
        <f t="shared" si="5"/>
        <v>3</v>
      </c>
      <c r="U58" s="143">
        <v>2</v>
      </c>
      <c r="V58" s="150">
        <f>COUNTIF($G58:G58,"&gt;0")</f>
        <v>1</v>
      </c>
    </row>
    <row r="59" spans="1:22" ht="15.75" x14ac:dyDescent="0.25">
      <c r="A59" s="37" t="s">
        <v>127</v>
      </c>
      <c r="B59" s="138" t="str">
        <f>INDEX('[1]2025 Sign Ups'!$C$2:$C$103,MATCH(A59,'[1]2025 Sign Ups'!$B$2:$B$103,0))</f>
        <v>Y</v>
      </c>
      <c r="C59" s="138">
        <f>VLOOKUP($A59,'[1]2025 Sign Ups'!$B$2:$F$127,4,FALSE)</f>
        <v>10</v>
      </c>
      <c r="D59" s="138" t="str">
        <f>VLOOKUP($A59,'[1]2025 Sign Ups'!$B$2:$G$127,5,FALSE)</f>
        <v>R</v>
      </c>
      <c r="E59" s="139">
        <f t="shared" si="6"/>
        <v>43.833333333333336</v>
      </c>
      <c r="F59" s="139">
        <f t="shared" si="0"/>
        <v>43.833333333333336</v>
      </c>
      <c r="G59" s="140">
        <v>42</v>
      </c>
      <c r="H59" s="140">
        <v>42</v>
      </c>
      <c r="I59" s="140">
        <v>43</v>
      </c>
      <c r="J59" s="140">
        <v>43</v>
      </c>
      <c r="K59" s="140" t="s">
        <v>234</v>
      </c>
      <c r="L59" s="140">
        <v>42</v>
      </c>
      <c r="M59" s="139">
        <f>VLOOKUP($A59,'[1]2025 Sign Ups'!$B$2:$K$104,3,FALSE)</f>
        <v>8.4333333333333371</v>
      </c>
      <c r="N59" s="141">
        <f>_xlfn.IFS(COUNTIF($G59:G59, "&gt;6")&gt;6,AVERAGE(SMALL(($G59:G59),{1,2,3,4,5}))-$F$1,COUNTIF($G59:G59, "&gt;5")&gt;3,AVERAGE(SMALL(($G59:G59),{1,2,3,4}))-$F$1,COUNTIF($G59:G59, "&gt;3")&gt;3,AVERAGE(SMALL(($F59:G59),{1,2,3,4}))-$F$1,COUNTIF($G59:G59, "&gt;1")&gt;1,AVERAGE(SMALL(($E59:G59),{1,2,3,4}))-$F$1,COUNTIF($G59:G59, "&gt;0")=1,AVERAGE(SMALL(($E59:G59),{1,2,3}))-$F$1,COUNTIF($G59:G59, "=0")=0,AVERAGE(SMALL(($E59:G59),{1,2}))-$F$1)</f>
        <v>7.82222222222223</v>
      </c>
      <c r="O59" s="141">
        <f>_xlfn.IFS(COUNTIF($G59:H59, "&gt;1")&gt;6,AVERAGE(SMALL(($G59:H59),{1,2,3,4,5}))-$F$1,COUNTIF($G59:H59, "&gt;1")&gt;5,AVERAGE(SMALL(($G59:H59),{1,2,3,4}))-$F$1,COUNTIF($G59:H59, "&gt;1")&gt;3,AVERAGE(SMALL(($F59:H59),{1,2,3,4}))-$F$1,COUNTIF($G59:H59, "&gt;1")&gt;1,AVERAGE(SMALL(($E59:H59),{1,2,3,4}))-$F$1,COUNTIF($G59:H59, "&gt;0")=1,AVERAGE(SMALL(($E59:H59),{1,2,3}))-$F$1,COUNTIF($G59:H59, "=0")=0,AVERAGE(SMALL(($E59:H59),{1,2}))-$F$1)</f>
        <v>7.5166666666666728</v>
      </c>
      <c r="P59" s="141">
        <f>_xlfn.IFS(COUNTIF($G59:I59, "&gt;1")&gt;6,AVERAGE(SMALL(($G59:I59),{1,2,3,4,5}))-$F$1,COUNTIF($G59:I59, "&gt;1")&gt;5,AVERAGE(SMALL(($G59:I59),{1,2,3,4}))-$F$1,COUNTIF($G59:I59, "&gt;1")&gt;3,AVERAGE(SMALL(($F59:I59),{1,2,3,4}))-$F$1,COUNTIF($G59:I59, "&gt;1")&gt;1,AVERAGE(SMALL(($E59:I59),{1,2,3,4}))-$F$1,COUNTIF($G59:I59, "&gt;0")=1,AVERAGE(SMALL(($E59:I59),{1,2,3}))-$F$1,COUNTIF($G59:I59, "=0")=0,AVERAGE(SMALL(($E59:I59),{1,2}))-$F$1)</f>
        <v>7.3083333333333371</v>
      </c>
      <c r="Q59" s="141">
        <f>_xlfn.IFS(COUNTIF($G59:J59, "&gt;1")&gt;6,AVERAGE(SMALL(($G59:J59),{1,2,3,4,5}))-$F$1,COUNTIF($G59:J59, "&gt;1")&gt;5,AVERAGE(SMALL(($G59:J59),{1,2,3,4}))-$F$1,COUNTIF($G59:J59, "&gt;1")&gt;3,AVERAGE(SMALL(($F59:J59),{1,2,3,4}))-$F$1,COUNTIF($G59:J59, "&gt;1")&gt;1,AVERAGE(SMALL(($E59:J59),{1,2,3,4}))-$F$1,COUNTIF($G59:J59, "&gt;0")=1,AVERAGE(SMALL(($E59:J59),{1,2,3}))-$F$1,COUNTIF($G59:J59, "=0")=0,AVERAGE(SMALL(($E59:J59),{1,2}))-$F$1)</f>
        <v>7.1000000000000014</v>
      </c>
      <c r="R59" s="141">
        <f>_xlfn.IFS(COUNTIF($G59:K59, "&gt;1")&gt;6,AVERAGE(SMALL(($G59:K59),{1,2,3,4,5}))-$F$1,COUNTIF($G59:K59, "&gt;1")&gt;5,AVERAGE(SMALL(($G59:K59),{1,2,3,4}))-$F$1,COUNTIF($G59:K59, "&gt;1")&gt;3,AVERAGE(SMALL(($F59:K59),{1,2,3,4}))-$F$1,COUNTIF($G59:K59, "&gt;1")&gt;1,AVERAGE(SMALL(($E59:K59),{1,2,3,4}))-$F$1,COUNTIF($G59:K59, "&gt;0")=1,AVERAGE(SMALL(($E59:K59),{1,2,3}))-$F$1,COUNTIF($G59:K59, "=0")=0,AVERAGE(SMALL(($E59:K59),{1,2}))-$F$1)</f>
        <v>7.1000000000000014</v>
      </c>
      <c r="S59" s="141">
        <f>_xlfn.IFS(COUNTIF($G59:L59, "&gt;1")&gt;6,AVERAGE(SMALL(($G59:L59),{1,2,3,4,5}))-$F$1,COUNTIF($G59:L59, "&gt;1")&gt;5,AVERAGE(SMALL(($G59:L59),{1,2,3,4}))-$F$1,COUNTIF($G59:L59, "&gt;1")&gt;3,AVERAGE(SMALL(($F59:L59),{1,2,3,4}))-$F$1,COUNTIF($G59:L59, "&gt;1")&gt;1,AVERAGE(SMALL(($E59:L59),{1,2,3,4}))-$F$1,COUNTIF($G59:L59, "&gt;0")=1,AVERAGE(SMALL(($E59:L59),{1,2,3}))-$F$1,COUNTIF($G59:L59, "=0")=0,AVERAGE(SMALL(($E59:L59),{1,2}))-$F$1)</f>
        <v>6.8500000000000014</v>
      </c>
      <c r="T59" s="142">
        <f t="shared" si="5"/>
        <v>5</v>
      </c>
      <c r="U59" s="143">
        <v>2</v>
      </c>
    </row>
    <row r="60" spans="1:22" ht="15.75" x14ac:dyDescent="0.25">
      <c r="A60" s="37" t="s">
        <v>74</v>
      </c>
      <c r="B60" s="138" t="str">
        <f>INDEX('[1]2025 Sign Ups'!$C$2:$C$103,MATCH(A60,'[1]2025 Sign Ups'!$B$2:$B$103,0))</f>
        <v>Y</v>
      </c>
      <c r="C60" s="138">
        <f>VLOOKUP($A60,'[1]2025 Sign Ups'!$B$2:$F$127,4,FALSE)</f>
        <v>4</v>
      </c>
      <c r="D60" s="138" t="str">
        <f>VLOOKUP($A60,'[1]2025 Sign Ups'!$B$2:$G$127,5,FALSE)</f>
        <v>R</v>
      </c>
      <c r="E60" s="139">
        <f t="shared" si="6"/>
        <v>43.077999999999996</v>
      </c>
      <c r="F60" s="139">
        <f t="shared" si="0"/>
        <v>43.077999999999996</v>
      </c>
      <c r="G60" s="139" t="s">
        <v>234</v>
      </c>
      <c r="H60" s="139" t="s">
        <v>234</v>
      </c>
      <c r="I60" s="139">
        <v>43</v>
      </c>
      <c r="J60" s="139" t="s">
        <v>234</v>
      </c>
      <c r="K60" s="139" t="s">
        <v>234</v>
      </c>
      <c r="L60" s="139">
        <v>42</v>
      </c>
      <c r="M60" s="139">
        <f>VLOOKUP($A60,'[1]2025 Sign Ups'!$B$2:$K$104,3,FALSE)</f>
        <v>7.6779999999999973</v>
      </c>
      <c r="N60" s="141">
        <f>_xlfn.IFS(COUNTIF($G60:G60, "&gt;1")&gt;6,AVERAGE(SMALL(($G60:G60),{1,2,3,4,5}))-$F$1,COUNTIF($G60:G60, "&gt;1")&gt;5,AVERAGE(SMALL(($G60:G60),{1,2,3,4}))-$F$1,COUNTIF($G60:G60, "&gt;1")&gt;3,AVERAGE(SMALL(($F60:G60),{1,2,3,4}))-$F$1,COUNTIF($G60:G60, "&gt;1")&gt;1,AVERAGE(SMALL(($E60:G60),{1,2,3,4}))-$F$1,COUNTIF($G60:G60, "&gt;0")=1,AVERAGE(SMALL(($E60:G60),{1,2,3}))-$F$1,COUNTIF($G60:G60, "=0")=0,AVERAGE(SMALL(($E60:G60),{1,2}))-$F$1)</f>
        <v>7.6779999999999973</v>
      </c>
      <c r="O60" s="141">
        <f>_xlfn.IFS(COUNTIF($G60:H60, "&gt;1")&gt;6,AVERAGE(SMALL(($G60:H60),{1,2,3,4,5}))-$F$1,COUNTIF($G60:H60, "&gt;1")&gt;5,AVERAGE(SMALL(($G60:H60),{1,2,3,4}))-$F$1,COUNTIF($G60:H60, "&gt;1")&gt;3,AVERAGE(SMALL(($F60:H60),{1,2,3,4}))-$F$1,COUNTIF($G60:H60, "&gt;1")&gt;1,AVERAGE(SMALL(($E60:H60),{1,2,3,4}))-$F$1,COUNTIF($G60:H60, "&gt;0")=1,AVERAGE(SMALL(($E60:H60),{1,2,3}))-$F$1,COUNTIF($G60:H60, "=0")=0,AVERAGE(SMALL(($E60:H60),{1,2}))-$F$1)</f>
        <v>7.6779999999999973</v>
      </c>
      <c r="P60" s="141">
        <f>_xlfn.IFS(COUNTIF($G60:I60, "&gt;1")&gt;6,AVERAGE(SMALL(($G60:I60),{1,2,3,4,5}))-$F$1,COUNTIF($G60:I60, "&gt;1")&gt;5,AVERAGE(SMALL(($G60:I60),{1,2,3,4}))-$F$1,COUNTIF($G60:I60, "&gt;1")&gt;3,AVERAGE(SMALL(($F60:I60),{1,2,3,4}))-$F$1,COUNTIF($G60:I60, "&gt;1")&gt;1,AVERAGE(SMALL(($E60:I60),{1,2,3,4}))-$F$1,COUNTIF($G60:I60, "&gt;0")=1,AVERAGE(SMALL(($E60:I60),{1,2,3}))-$F$1,COUNTIF($G60:I60, "=0")=0,AVERAGE(SMALL(($E60:I60),{1,2}))-$F$1)</f>
        <v>7.652000000000001</v>
      </c>
      <c r="Q60" s="141">
        <f>_xlfn.IFS(COUNTIF($G60:J60, "&gt;1")&gt;6,AVERAGE(SMALL(($G60:J60),{1,2,3,4,5}))-$F$1,COUNTIF($G60:J60, "&gt;1")&gt;5,AVERAGE(SMALL(($G60:J60),{1,2,3,4}))-$F$1,COUNTIF($G60:J60, "&gt;1")&gt;3,AVERAGE(SMALL(($F60:J60),{1,2,3,4}))-$F$1,COUNTIF($G60:J60, "&gt;1")&gt;1,AVERAGE(SMALL(($E60:J60),{1,2,3,4}))-$F$1,COUNTIF($G60:J60, "&gt;0")=1,AVERAGE(SMALL(($E60:J60),{1,2,3}))-$F$1,COUNTIF($G60:J60, "=0")=0,AVERAGE(SMALL(($E60:J60),{1,2}))-$F$1)</f>
        <v>7.652000000000001</v>
      </c>
      <c r="R60" s="141">
        <f>_xlfn.IFS(COUNTIF($G60:K60, "&gt;1")&gt;6,AVERAGE(SMALL(($G60:K60),{1,2,3,4,5}))-$F$1,COUNTIF($G60:K60, "&gt;1")&gt;5,AVERAGE(SMALL(($G60:K60),{1,2,3,4}))-$F$1,COUNTIF($G60:K60, "&gt;1")&gt;3,AVERAGE(SMALL(($F60:K60),{1,2,3,4}))-$F$1,COUNTIF($G60:K60, "&gt;1")&gt;1,AVERAGE(SMALL(($E60:K60),{1,2,3,4}))-$F$1,COUNTIF($G60:K60, "&gt;0")=1,AVERAGE(SMALL(($E60:K60),{1,2,3}))-$F$1,COUNTIF($G60:K60, "=0")=0,AVERAGE(SMALL(($E60:K60),{1,2}))-$F$1)</f>
        <v>7.652000000000001</v>
      </c>
      <c r="S60" s="141">
        <f>_xlfn.IFS(COUNTIF($G60:L60, "&gt;1")&gt;6,AVERAGE(SMALL(($G60:L60),{1,2,3,4,5}))-$F$1,COUNTIF($G60:L60, "&gt;1")&gt;5,AVERAGE(SMALL(($G60:L60),{1,2,3,4}))-$F$1,COUNTIF($G60:L60, "&gt;1")&gt;3,AVERAGE(SMALL(($F60:L60),{1,2,3,4}))-$F$1,COUNTIF($G60:L60, "&gt;1")&gt;1,AVERAGE(SMALL(($E60:L60),{1,2,3,4}))-$F$1,COUNTIF($G60:L60, "&gt;0")=1,AVERAGE(SMALL(($E60:L60),{1,2,3}))-$F$1,COUNTIF($G60:L60, "=0")=0,AVERAGE(SMALL(($E60:L60),{1,2}))-$F$1)</f>
        <v>7.3890000000000029</v>
      </c>
      <c r="T60" s="142">
        <f t="shared" si="5"/>
        <v>2</v>
      </c>
      <c r="U60" s="143">
        <v>2</v>
      </c>
    </row>
    <row r="61" spans="1:22" ht="15.75" x14ac:dyDescent="0.25">
      <c r="A61" s="45" t="s">
        <v>138</v>
      </c>
      <c r="B61" s="138" t="str">
        <f>INDEX('[1]2025 Sign Ups'!$C$2:$C$103,MATCH(A61,'[1]2025 Sign Ups'!$B$2:$B$103,0))</f>
        <v>Y</v>
      </c>
      <c r="C61" s="138">
        <f>VLOOKUP($A61,'[1]2025 Sign Ups'!$B$2:$F$127,4,FALSE)</f>
        <v>6</v>
      </c>
      <c r="D61" s="138" t="s">
        <v>218</v>
      </c>
      <c r="E61" s="139">
        <f>AVERAGE(G61:H61)</f>
        <v>47</v>
      </c>
      <c r="F61" s="139">
        <f t="shared" si="0"/>
        <v>47</v>
      </c>
      <c r="G61" s="140">
        <v>48</v>
      </c>
      <c r="H61" s="140">
        <v>46</v>
      </c>
      <c r="I61" s="140">
        <v>44</v>
      </c>
      <c r="J61" s="140">
        <v>41</v>
      </c>
      <c r="K61" s="140">
        <v>43</v>
      </c>
      <c r="L61" s="140">
        <v>43</v>
      </c>
      <c r="M61" s="139">
        <f>(G61-$F$1)*0.7</f>
        <v>8.82</v>
      </c>
      <c r="N61" s="139">
        <f>(H61-$F$1)*0.6</f>
        <v>6.36</v>
      </c>
      <c r="O61" s="141">
        <f>_xlfn.IFS(COUNTIF($G61:H61, "&gt;1")&gt;6,AVERAGE(SMALL(($G61:H61),{1,2,3,4,5}))-$F$1,COUNTIF($G61:H61, "&gt;1")&gt;5,AVERAGE(SMALL(($G61:H61),{1,2,3,4}))-$F$1,COUNTIF($G61:H61, "&gt;1")&gt;3,AVERAGE(SMALL(($F61:H61),{1,2,3,4}))-$F$1,COUNTIF($G61:H61, "&gt;1")&gt;1,AVERAGE(SMALL(($E61:H61),{1,2,3,4}))-$F$1,COUNTIF($G61:H61, "&gt;0")=1,AVERAGE(SMALL(($E61:H61),{1,2,3}))-$F$1,COUNTIF($G61:H61, "=0")=0,AVERAGE(SMALL(($E61:H61),{1,2}))-$F$1)</f>
        <v>11.600000000000001</v>
      </c>
      <c r="P61" s="141">
        <f>_xlfn.IFS(COUNTIF($G61:I61, "&gt;1")&gt;6,AVERAGE(SMALL(($G61:I61),{1,2,3,4,5}))-$F$1,COUNTIF($G61:I61, "&gt;1")&gt;5,AVERAGE(SMALL(($G61:I61),{1,2,3,4}))-$F$1,COUNTIF($G61:I61, "&gt;1")&gt;3,AVERAGE(SMALL(($F61:I61),{1,2,3,4}))-$F$1,COUNTIF($G61:I61, "&gt;1")&gt;1,AVERAGE(SMALL(($E61:I61),{1,2,3,4}))-$F$1,COUNTIF($G61:I61, "&gt;0")=1,AVERAGE(SMALL(($E61:I61),{1,2,3}))-$F$1,COUNTIF($G61:I61, "=0")=0,AVERAGE(SMALL(($E61:I61),{1,2}))-$F$1)</f>
        <v>10.600000000000001</v>
      </c>
      <c r="Q61" s="152">
        <f>_xlfn.IFS(COUNTIF($G61:J61, "&gt;1")&gt;6,AVERAGE(SMALL(($G61:J61),{1,2,3,4,5}))-$F$1,COUNTIF($G61:J61, "&gt;1")&gt;5,AVERAGE(SMALL(($G61:J61),{1,2,3,4}))-$F$1,COUNTIF($G61:J61, "&gt;1")&gt;3,AVERAGE(SMALL(($F61:J61),{1,2,3,4}))-$F$1,COUNTIF($G61:J61, "&gt;1")&gt;1,AVERAGE(SMALL(($E61:J61),{1,2,3,4}))-$F$1,COUNTIF($G61:J61, "&gt;0")=1,AVERAGE(SMALL(($E61:J61),{1,2,3}))-$F$1,COUNTIF($G61:J61, "=0")=0,AVERAGE(SMALL(($E61:J61),{1,2}))-$F$1)-1</f>
        <v>8.1000000000000014</v>
      </c>
      <c r="R61" s="141">
        <f>_xlfn.IFS(COUNTIF($G61:K61, "&gt;1")&gt;6,AVERAGE(SMALL(($G61:K61),{1,2,3,4,5}))-$F$1,COUNTIF($G61:K61, "&gt;1")&gt;5,AVERAGE(SMALL(($G61:K61),{1,2,3,4}))-$F$1,COUNTIF($G61:K61, "&gt;1")&gt;3,AVERAGE(SMALL(($F61:K61),{1,2,3,4}))-$F$1,COUNTIF($G61:K61, "&gt;1")&gt;1,AVERAGE(SMALL(($E61:K61),{1,2,3,4}))-$F$1,COUNTIF($G61:K61, "&gt;0")=1,AVERAGE(SMALL(($E61:K61),{1,2,3}))-$F$1,COUNTIF($G61:K61, "=0")=0,AVERAGE(SMALL(($E61:K61),{1,2}))-$F$1)</f>
        <v>8.1000000000000014</v>
      </c>
      <c r="S61" s="141">
        <f>_xlfn.IFS(COUNTIF($G61:L61, "&gt;1")&gt;6,AVERAGE(SMALL(($G61:L61),{1,2,3,4,5}))-$F$1,COUNTIF($G61:L61, "&gt;1")&gt;5,AVERAGE(SMALL(($G61:L61),{1,2,3,4}))-$F$1,COUNTIF($G61:L61, "&gt;1")&gt;3,AVERAGE(SMALL(($F61:L61),{1,2,3,4}))-$F$1,COUNTIF($G61:L61, "&gt;1")&gt;1,AVERAGE(SMALL(($E61:L61),{1,2,3,4}))-$F$1,COUNTIF($G61:L61, "&gt;0")=1,AVERAGE(SMALL(($E61:L61),{1,2,3}))-$F$1,COUNTIF($G61:L61, "=0")=0,AVERAGE(SMALL(($E61:L61),{1,2}))-$F$1)</f>
        <v>7.3500000000000014</v>
      </c>
      <c r="T61" s="142">
        <f t="shared" si="5"/>
        <v>6</v>
      </c>
      <c r="U61" s="143">
        <v>1</v>
      </c>
    </row>
    <row r="62" spans="1:22" ht="15.75" x14ac:dyDescent="0.25">
      <c r="A62" s="37" t="s">
        <v>107</v>
      </c>
      <c r="B62" s="138" t="str">
        <f>INDEX('[1]2025 Sign Ups'!$C$2:$C$103,MATCH(A62,'[1]2025 Sign Ups'!$B$2:$B$103,0))</f>
        <v>Y</v>
      </c>
      <c r="C62" s="138">
        <f>VLOOKUP($A62,'[1]2025 Sign Ups'!$B$2:$F$127,4,FALSE)</f>
        <v>2</v>
      </c>
      <c r="D62" s="138" t="str">
        <f>VLOOKUP($A62,'[1]2025 Sign Ups'!$B$2:$G$127,5,FALSE)</f>
        <v>S</v>
      </c>
      <c r="E62" s="139">
        <f t="shared" ref="E62:E71" si="7">M62+35.4</f>
        <v>42.5</v>
      </c>
      <c r="F62" s="139">
        <f t="shared" si="0"/>
        <v>42.5</v>
      </c>
      <c r="G62" s="140" t="s">
        <v>234</v>
      </c>
      <c r="H62" s="140" t="s">
        <v>234</v>
      </c>
      <c r="I62" s="140">
        <v>49</v>
      </c>
      <c r="J62" s="140">
        <v>44</v>
      </c>
      <c r="K62" s="140" t="s">
        <v>234</v>
      </c>
      <c r="L62" s="140" t="s">
        <v>234</v>
      </c>
      <c r="M62" s="139">
        <f>VLOOKUP($A62,'[1]2025 Sign Ups'!$B$2:$K$104,3,FALSE)</f>
        <v>7.1000000000000014</v>
      </c>
      <c r="N62" s="141">
        <f>_xlfn.IFS(COUNTIF($G62:G62, "&gt;1")&gt;6,AVERAGE(SMALL(($G62:G62),{1,2,3,4,5}))-$F$1,COUNTIF($G62:G62, "&gt;1")&gt;5,AVERAGE(SMALL(($G62:G62),{1,2,3,4}))-$F$1,COUNTIF($G62:G62, "&gt;1")&gt;3,AVERAGE(SMALL(($F62:G62),{1,2,3,4}))-$F$1,COUNTIF($G62:G62, "&gt;1")&gt;1,AVERAGE(SMALL(($E62:G62),{1,2,3,4}))-$F$1,COUNTIF($G62:G62, "&gt;0")=1,AVERAGE(SMALL(($E62:G62),{1,2,3}))-$F$1,COUNTIF($G62:G62, "=0")=0,AVERAGE(SMALL(($E62:G62),{1,2}))-$F$1)</f>
        <v>7.1000000000000014</v>
      </c>
      <c r="O62" s="141">
        <f>_xlfn.IFS(COUNTIF($G62:H62, "&gt;1")&gt;6,AVERAGE(SMALL(($G62:H62),{1,2,3,4,5}))-$F$1,COUNTIF($G62:H62, "&gt;1")&gt;5,AVERAGE(SMALL(($G62:H62),{1,2,3,4}))-$F$1,COUNTIF($G62:H62, "&gt;1")&gt;3,AVERAGE(SMALL(($F62:H62),{1,2,3,4}))-$F$1,COUNTIF($G62:H62, "&gt;1")&gt;1,AVERAGE(SMALL(($E62:H62),{1,2,3,4}))-$F$1,COUNTIF($G62:H62, "&gt;0")=1,AVERAGE(SMALL(($E62:H62),{1,2,3}))-$F$1,COUNTIF($G62:H62, "=0")=0,AVERAGE(SMALL(($E62:H62),{1,2}))-$F$1)</f>
        <v>7.1000000000000014</v>
      </c>
      <c r="P62" s="141">
        <f>_xlfn.IFS(COUNTIF($G62:I62, "&gt;1")&gt;6,AVERAGE(SMALL(($G62:I62),{1,2,3,4,5}))-$F$1,COUNTIF($G62:I62, "&gt;1")&gt;5,AVERAGE(SMALL(($G62:I62),{1,2,3,4}))-$F$1,COUNTIF($G62:I62, "&gt;1")&gt;3,AVERAGE(SMALL(($F62:I62),{1,2,3,4}))-$F$1,COUNTIF($G62:I62, "&gt;1")&gt;1,AVERAGE(SMALL(($E62:I62),{1,2,3,4}))-$F$1,COUNTIF($G62:I62, "&gt;0")=1,AVERAGE(SMALL(($E62:I62),{1,2,3}))-$F$1,COUNTIF($G62:I62, "=0")=0,AVERAGE(SMALL(($E62:I62),{1,2}))-$F$1)</f>
        <v>9.2666666666666657</v>
      </c>
      <c r="Q62" s="141">
        <f>_xlfn.IFS(COUNTIF($G62:J62, "&gt;1")&gt;6,AVERAGE(SMALL(($G62:J62),{1,2,3,4,5}))-$F$1,COUNTIF($G62:J62, "&gt;1")&gt;5,AVERAGE(SMALL(($G62:J62),{1,2,3,4}))-$F$1,COUNTIF($G62:J62, "&gt;1")&gt;3,AVERAGE(SMALL(($F62:J62),{1,2,3,4}))-$F$1,COUNTIF($G62:J62, "&gt;1")&gt;1,AVERAGE(SMALL(($E62:J62),{1,2,3,4}))-$F$1,COUNTIF($G62:J62, "&gt;0")=1,AVERAGE(SMALL(($E62:J62),{1,2,3}))-$F$1,COUNTIF($G62:J62, "=0")=0,AVERAGE(SMALL(($E62:J62),{1,2}))-$F$1)</f>
        <v>9.1000000000000014</v>
      </c>
      <c r="R62" s="141">
        <f>_xlfn.IFS(COUNTIF($G62:K62, "&gt;1")&gt;6,AVERAGE(SMALL(($G62:K62),{1,2,3,4,5}))-$F$1,COUNTIF($G62:K62, "&gt;1")&gt;5,AVERAGE(SMALL(($G62:K62),{1,2,3,4}))-$F$1,COUNTIF($G62:K62, "&gt;1")&gt;3,AVERAGE(SMALL(($F62:K62),{1,2,3,4}))-$F$1,COUNTIF($G62:K62, "&gt;1")&gt;1,AVERAGE(SMALL(($E62:K62),{1,2,3,4}))-$F$1,COUNTIF($G62:K62, "&gt;0")=1,AVERAGE(SMALL(($E62:K62),{1,2,3}))-$F$1,COUNTIF($G62:K62, "=0")=0,AVERAGE(SMALL(($E62:K62),{1,2}))-$F$1)</f>
        <v>9.1000000000000014</v>
      </c>
      <c r="S62" s="141">
        <f>_xlfn.IFS(COUNTIF($G62:L62, "&gt;1")&gt;6,AVERAGE(SMALL(($G62:L62),{1,2,3,4,5}))-$F$1,COUNTIF($G62:L62, "&gt;1")&gt;5,AVERAGE(SMALL(($G62:L62),{1,2,3,4}))-$F$1,COUNTIF($G62:L62, "&gt;1")&gt;3,AVERAGE(SMALL(($F62:L62),{1,2,3,4}))-$F$1,COUNTIF($G62:L62, "&gt;1")&gt;1,AVERAGE(SMALL(($E62:L62),{1,2,3,4}))-$F$1,COUNTIF($G62:L62, "&gt;0")=1,AVERAGE(SMALL(($E62:L62),{1,2,3}))-$F$1,COUNTIF($G62:L62, "=0")=0,AVERAGE(SMALL(($E62:L62),{1,2}))-$F$1)</f>
        <v>9.1000000000000014</v>
      </c>
      <c r="T62" s="142">
        <f t="shared" si="5"/>
        <v>2</v>
      </c>
      <c r="U62" s="143">
        <v>2</v>
      </c>
    </row>
    <row r="63" spans="1:22" ht="15.75" x14ac:dyDescent="0.25">
      <c r="A63" s="37" t="s">
        <v>134</v>
      </c>
      <c r="B63" s="138" t="str">
        <f>INDEX('[1]2025 Sign Ups'!$C$2:$C$103,MATCH(A63,'[1]2025 Sign Ups'!$B$2:$B$103,0))</f>
        <v>Y</v>
      </c>
      <c r="C63" s="138">
        <f>VLOOKUP($A63,'[1]2025 Sign Ups'!$B$2:$F$127,4,FALSE)</f>
        <v>8</v>
      </c>
      <c r="D63" s="138" t="str">
        <f>VLOOKUP($A63,'[1]2025 Sign Ups'!$B$2:$G$127,5,FALSE)</f>
        <v>R</v>
      </c>
      <c r="E63" s="139">
        <f t="shared" si="7"/>
        <v>43.2</v>
      </c>
      <c r="F63" s="139">
        <f t="shared" si="0"/>
        <v>43.2</v>
      </c>
      <c r="G63" s="139">
        <v>41</v>
      </c>
      <c r="H63" s="139">
        <v>48</v>
      </c>
      <c r="I63" s="139">
        <v>42</v>
      </c>
      <c r="J63" s="139">
        <v>42</v>
      </c>
      <c r="K63" s="139">
        <v>40</v>
      </c>
      <c r="L63" s="139" t="s">
        <v>234</v>
      </c>
      <c r="M63" s="139">
        <f>VLOOKUP($A63,'[1]2025 Sign Ups'!$B$2:$K$104,3,FALSE)</f>
        <v>7.8000000000000043</v>
      </c>
      <c r="N63" s="141">
        <f>_xlfn.IFS(COUNTIF($G63:G63, "&gt;6")&gt;6,AVERAGE(SMALL(($G63:G63),{1,2,3,4,5}))-$F$1,COUNTIF($G63:G63, "&gt;5")&gt;3,AVERAGE(SMALL(($G63:G63),{1,2,3,4}))-$F$1,COUNTIF($G63:G63, "&gt;3")&gt;3,AVERAGE(SMALL(($F63:G63),{1,2,3,4}))-$F$1,COUNTIF($G63:G63, "&gt;1")&gt;1,AVERAGE(SMALL(($E63:G63),{1,2,3,4}))-$F$1,COUNTIF($G63:G63, "&gt;0")=1,AVERAGE(SMALL(($E63:G63),{1,2,3}))-$F$1,COUNTIF($G63:G63, "=0")=0,AVERAGE(SMALL(($E63:G63),{1,2}))-$F$1)</f>
        <v>7.06666666666667</v>
      </c>
      <c r="O63" s="141">
        <f>_xlfn.IFS(COUNTIF($G63:H63, "&gt;1")&gt;6,AVERAGE(SMALL(($G63:H63),{1,2,3,4,5}))-$F$1,COUNTIF($G63:H63, "&gt;1")&gt;5,AVERAGE(SMALL(($G63:H63),{1,2,3,4}))-$F$1,COUNTIF($G63:H63, "&gt;1")&gt;3,AVERAGE(SMALL(($F63:H63),{1,2,3,4}))-$F$1,COUNTIF($G63:H63, "&gt;1")&gt;1,AVERAGE(SMALL(($E63:H63),{1,2,3,4}))-$F$1,COUNTIF($G63:H63, "&gt;0")=1,AVERAGE(SMALL(($E63:H63),{1,2,3}))-$F$1,COUNTIF($G63:H63, "=0")=0,AVERAGE(SMALL(($E63:H63),{1,2}))-$F$1)</f>
        <v>8.4500000000000028</v>
      </c>
      <c r="P63" s="141">
        <f>_xlfn.IFS(COUNTIF($G63:I63, "&gt;1")&gt;6,AVERAGE(SMALL(($G63:I63),{1,2,3,4,5}))-$F$1,COUNTIF($G63:I63, "&gt;1")&gt;5,AVERAGE(SMALL(($G63:I63),{1,2,3,4}))-$F$1,COUNTIF($G63:I63, "&gt;1")&gt;3,AVERAGE(SMALL(($F63:I63),{1,2,3,4}))-$F$1,COUNTIF($G63:I63, "&gt;1")&gt;1,AVERAGE(SMALL(($E63:I63),{1,2,3,4}))-$F$1,COUNTIF($G63:I63, "&gt;0")=1,AVERAGE(SMALL(($E63:I63),{1,2,3}))-$F$1,COUNTIF($G63:I63, "=0")=0,AVERAGE(SMALL(($E63:I63),{1,2}))-$F$1)</f>
        <v>6.9500000000000028</v>
      </c>
      <c r="Q63" s="141">
        <f>_xlfn.IFS(COUNTIF($G63:J63, "&gt;1")&gt;6,AVERAGE(SMALL(($G63:J63),{1,2,3,4,5}))-$F$1,COUNTIF($G63:J63, "&gt;1")&gt;5,AVERAGE(SMALL(($G63:J63),{1,2,3,4}))-$F$1,COUNTIF($G63:J63, "&gt;1")&gt;3,AVERAGE(SMALL(($F63:J63),{1,2,3,4}))-$F$1,COUNTIF($G63:J63, "&gt;1")&gt;1,AVERAGE(SMALL(($E63:J63),{1,2,3,4}))-$F$1,COUNTIF($G63:J63, "&gt;0")=1,AVERAGE(SMALL(($E63:J63),{1,2,3}))-$F$1,COUNTIF($G63:J63, "=0")=0,AVERAGE(SMALL(($E63:J63),{1,2}))-$F$1)</f>
        <v>6.6499999999999986</v>
      </c>
      <c r="R63" s="141">
        <f>_xlfn.IFS(COUNTIF($G63:K63, "&gt;1")&gt;6,AVERAGE(SMALL(($G63:K63),{1,2,3,4,5}))-$F$1,COUNTIF($G63:K63, "&gt;1")&gt;5,AVERAGE(SMALL(($G63:K63),{1,2,3,4}))-$F$1,COUNTIF($G63:K63, "&gt;1")&gt;3,AVERAGE(SMALL(($F63:K63),{1,2,3,4}))-$F$1,COUNTIF($G63:K63, "&gt;1")&gt;1,AVERAGE(SMALL(($E63:K63),{1,2,3,4}))-$F$1,COUNTIF($G63:K63, "&gt;0")=1,AVERAGE(SMALL(($E63:K63),{1,2,3}))-$F$1,COUNTIF($G63:K63, "=0")=0,AVERAGE(SMALL(($E63:K63),{1,2}))-$F$1)</f>
        <v>5.8500000000000014</v>
      </c>
      <c r="S63" s="141">
        <f>_xlfn.IFS(COUNTIF($G63:L63, "&gt;1")&gt;6,AVERAGE(SMALL(($G63:L63),{1,2,3,4,5}))-$F$1,COUNTIF($G63:L63, "&gt;1")&gt;5,AVERAGE(SMALL(($G63:L63),{1,2,3,4}))-$F$1,COUNTIF($G63:L63, "&gt;1")&gt;3,AVERAGE(SMALL(($F63:L63),{1,2,3,4}))-$F$1,COUNTIF($G63:L63, "&gt;1")&gt;1,AVERAGE(SMALL(($E63:L63),{1,2,3,4}))-$F$1,COUNTIF($G63:L63, "&gt;0")=1,AVERAGE(SMALL(($E63:L63),{1,2,3}))-$F$1,COUNTIF($G63:L63, "=0")=0,AVERAGE(SMALL(($E63:L63),{1,2}))-$F$1)</f>
        <v>5.8500000000000014</v>
      </c>
      <c r="T63" s="142">
        <f t="shared" si="5"/>
        <v>5</v>
      </c>
      <c r="U63" s="143">
        <v>2</v>
      </c>
    </row>
    <row r="64" spans="1:22" ht="15.75" x14ac:dyDescent="0.25">
      <c r="A64" s="37" t="s">
        <v>141</v>
      </c>
      <c r="B64" s="138" t="str">
        <f>INDEX('[1]2025 Sign Ups'!$C$2:$C$103,MATCH(A64,'[1]2025 Sign Ups'!$B$2:$B$103,0))</f>
        <v>Y</v>
      </c>
      <c r="C64" s="138">
        <f>VLOOKUP($A64,'[1]2025 Sign Ups'!$B$2:$F$127,4,FALSE)</f>
        <v>3</v>
      </c>
      <c r="D64" s="138" t="str">
        <f>VLOOKUP($A64,'[1]2025 Sign Ups'!$B$2:$G$127,5,FALSE)</f>
        <v>R</v>
      </c>
      <c r="E64" s="139">
        <f t="shared" si="7"/>
        <v>40.666666666666664</v>
      </c>
      <c r="F64" s="139">
        <f t="shared" si="0"/>
        <v>40.666666666666664</v>
      </c>
      <c r="G64" s="140" t="s">
        <v>234</v>
      </c>
      <c r="H64" s="140">
        <v>49</v>
      </c>
      <c r="I64" s="140">
        <v>42</v>
      </c>
      <c r="J64" s="140">
        <v>40</v>
      </c>
      <c r="K64" s="140">
        <v>41</v>
      </c>
      <c r="L64" s="140">
        <v>41</v>
      </c>
      <c r="M64" s="139">
        <f>VLOOKUP($A64,'[1]2025 Sign Ups'!$B$2:$K$104,3,FALSE)</f>
        <v>5.2666666666666657</v>
      </c>
      <c r="N64" s="141">
        <f>_xlfn.IFS(COUNTIF($G64:G64, "&gt;1")&gt;6,AVERAGE(SMALL(($G64:G64),{1,2,3,4,5}))-$F$1,COUNTIF($G64:G64, "&gt;1")&gt;5,AVERAGE(SMALL(($G64:G64),{1,2,3,4}))-$F$1,COUNTIF($G64:G64, "&gt;1")&gt;3,AVERAGE(SMALL(($F64:G64),{1,2,3,4}))-$F$1,COUNTIF($G64:G64, "&gt;1")&gt;1,AVERAGE(SMALL(($E64:G64),{1,2,3,4}))-$F$1,COUNTIF($G64:G64, "&gt;0")=1,AVERAGE(SMALL(($E64:G64),{1,2,3}))-$F$1,COUNTIF($G64:G64, "=0")=0,AVERAGE(SMALL(($E64:G64),{1,2}))-$F$1)</f>
        <v>5.2666666666666657</v>
      </c>
      <c r="O64" s="141">
        <f>_xlfn.IFS(COUNTIF($G64:H64, "&gt;1")&gt;6,AVERAGE(SMALL(($G64:H64),{1,2,3,4,5}))-$F$1,COUNTIF($G64:H64, "&gt;1")&gt;5,AVERAGE(SMALL(($G64:H64),{1,2,3,4}))-$F$1,COUNTIF($G64:H64, "&gt;1")&gt;3,AVERAGE(SMALL(($F64:H64),{1,2,3,4}))-$F$1,COUNTIF($G64:H64, "&gt;1")&gt;1,AVERAGE(SMALL(($E64:H64),{1,2,3,4}))-$F$1,COUNTIF($G64:H64, "&gt;0")=1,AVERAGE(SMALL(($E64:H64),{1,2,3}))-$F$1,COUNTIF($G64:H64, "=0")=0,AVERAGE(SMALL(($E64:H64),{1,2}))-$F$1)</f>
        <v>8.0444444444444372</v>
      </c>
      <c r="P64" s="141">
        <f>_xlfn.IFS(COUNTIF($G64:I64, "&gt;1")&gt;6,AVERAGE(SMALL(($G64:I64),{1,2,3,4,5}))-$F$1,COUNTIF($G64:I64, "&gt;1")&gt;5,AVERAGE(SMALL(($G64:I64),{1,2,3,4}))-$F$1,COUNTIF($G64:I64, "&gt;1")&gt;3,AVERAGE(SMALL(($F64:I64),{1,2,3,4}))-$F$1,COUNTIF($G64:I64, "&gt;1")&gt;1,AVERAGE(SMALL(($E64:I64),{1,2,3,4}))-$F$1,COUNTIF($G64:I64, "&gt;0")=1,AVERAGE(SMALL(($E64:I64),{1,2,3}))-$F$1,COUNTIF($G64:I64, "=0")=0,AVERAGE(SMALL(($E64:I64),{1,2}))-$F$1)</f>
        <v>7.68333333333333</v>
      </c>
      <c r="Q64" s="141">
        <f>_xlfn.IFS(COUNTIF($G64:J64, "&gt;1")&gt;6,AVERAGE(SMALL(($G64:J64),{1,2,3,4,5}))-$F$1,COUNTIF($G64:J64, "&gt;1")&gt;5,AVERAGE(SMALL(($G64:J64),{1,2,3,4}))-$F$1,COUNTIF($G64:J64, "&gt;1")&gt;3,AVERAGE(SMALL(($F64:J64),{1,2,3,4}))-$F$1,COUNTIF($G64:J64, "&gt;1")&gt;1,AVERAGE(SMALL(($E64:J64),{1,2,3,4}))-$F$1,COUNTIF($G64:J64, "&gt;0")=1,AVERAGE(SMALL(($E64:J64),{1,2,3}))-$F$1,COUNTIF($G64:J64, "=0")=0,AVERAGE(SMALL(($E64:J64),{1,2}))-$F$1)</f>
        <v>5.43333333333333</v>
      </c>
      <c r="R64" s="141">
        <f>_xlfn.IFS(COUNTIF($G64:K64, "&gt;1")&gt;6,AVERAGE(SMALL(($G64:K64),{1,2,3,4,5}))-$F$1,COUNTIF($G64:K64, "&gt;1")&gt;5,AVERAGE(SMALL(($G64:K64),{1,2,3,4}))-$F$1,COUNTIF($G64:K64, "&gt;1")&gt;3,AVERAGE(SMALL(($F64:K64),{1,2,3,4}))-$F$1,COUNTIF($G64:K64, "&gt;1")&gt;1,AVERAGE(SMALL(($E64:K64),{1,2,3,4}))-$F$1,COUNTIF($G64:K64, "&gt;0")=1,AVERAGE(SMALL(($E64:K64),{1,2,3}))-$F$1,COUNTIF($G64:K64, "=0")=0,AVERAGE(SMALL(($E64:K64),{1,2}))-$F$1)</f>
        <v>5.5166666666666657</v>
      </c>
      <c r="S64" s="141">
        <f>_xlfn.IFS(COUNTIF($G64:L64, "&gt;1")&gt;6,AVERAGE(SMALL(($G64:L64),{1,2,3,4,5}))-$F$1,COUNTIF($G64:L64, "&gt;1")&gt;5,AVERAGE(SMALL(($G64:L64),{1,2,3,4}))-$F$1,COUNTIF($G64:L64, "&gt;1")&gt;3,AVERAGE(SMALL(($F64:L64),{1,2,3,4}))-$F$1,COUNTIF($G64:L64, "&gt;1")&gt;1,AVERAGE(SMALL(($E64:L64),{1,2,3,4}))-$F$1,COUNTIF($G64:L64, "&gt;0")=1,AVERAGE(SMALL(($E64:L64),{1,2,3}))-$F$1,COUNTIF($G64:L64, "=0")=0,AVERAGE(SMALL(($E64:L64),{1,2}))-$F$1)</f>
        <v>5.2666666666666657</v>
      </c>
      <c r="T64" s="142">
        <f t="shared" si="5"/>
        <v>5</v>
      </c>
      <c r="U64" s="143">
        <v>2</v>
      </c>
    </row>
    <row r="65" spans="1:21" ht="15.75" x14ac:dyDescent="0.25">
      <c r="A65" s="37" t="s">
        <v>78</v>
      </c>
      <c r="B65" s="138" t="str">
        <f>INDEX('[1]2025 Sign Ups'!$C$2:$C$103,MATCH(A65,'[1]2025 Sign Ups'!$B$2:$B$103,0))</f>
        <v>Y</v>
      </c>
      <c r="C65" s="138">
        <f>VLOOKUP($A65,'[1]2025 Sign Ups'!$B$2:$F$127,4,FALSE)</f>
        <v>5</v>
      </c>
      <c r="D65" s="138" t="str">
        <f>VLOOKUP($A65,'[1]2025 Sign Ups'!$B$2:$G$127,5,FALSE)</f>
        <v>R</v>
      </c>
      <c r="E65" s="139">
        <f t="shared" si="7"/>
        <v>36.799999999999997</v>
      </c>
      <c r="F65" s="139">
        <f t="shared" si="0"/>
        <v>36.799999999999997</v>
      </c>
      <c r="G65" s="139">
        <v>37</v>
      </c>
      <c r="H65" s="139">
        <v>37</v>
      </c>
      <c r="I65" s="139">
        <v>38</v>
      </c>
      <c r="J65" s="139">
        <v>39</v>
      </c>
      <c r="K65" s="139">
        <v>38</v>
      </c>
      <c r="L65" s="139">
        <v>39</v>
      </c>
      <c r="M65" s="139">
        <f>VLOOKUP($A65,'[1]2025 Sign Ups'!$B$2:$K$104,3,FALSE)</f>
        <v>1.3999999999999986</v>
      </c>
      <c r="N65" s="141">
        <f>_xlfn.IFS(COUNTIF($G65:G65, "&gt;6")&gt;6,AVERAGE(SMALL(($G65:G65),{1,2,3,4,5}))-$F$1,COUNTIF($G65:G65, "&gt;5")&gt;3,AVERAGE(SMALL(($G65:G65),{1,2,3,4}))-$F$1,COUNTIF($G65:G65, "&gt;3")&gt;3,AVERAGE(SMALL(($F65:G65),{1,2,3,4}))-$F$1,COUNTIF($G65:G65, "&gt;1")&gt;1,AVERAGE(SMALL(($E65:G65),{1,2,3,4}))-$F$1,COUNTIF($G65:G65, "&gt;0")=1,AVERAGE(SMALL(($E65:G65),{1,2,3}))-$F$1,COUNTIF($G65:G65, "=0")=0,AVERAGE(SMALL(($E65:G65),{1,2}))-$F$1)</f>
        <v>1.4666666666666686</v>
      </c>
      <c r="O65" s="141">
        <f>_xlfn.IFS(COUNTIF($G65:H65, "&gt;1")&gt;6,AVERAGE(SMALL(($G65:H65),{1,2,3,4,5}))-$F$1,COUNTIF($G65:H65, "&gt;1")&gt;5,AVERAGE(SMALL(($G65:H65),{1,2,3,4}))-$F$1,COUNTIF($G65:H65, "&gt;1")&gt;3,AVERAGE(SMALL(($F65:H65),{1,2,3,4}))-$F$1,COUNTIF($G65:H65, "&gt;1")&gt;1,AVERAGE(SMALL(($E65:H65),{1,2,3,4}))-$F$1,COUNTIF($G65:H65, "&gt;0")=1,AVERAGE(SMALL(($E65:H65),{1,2,3}))-$F$1,COUNTIF($G65:H65, "=0")=0,AVERAGE(SMALL(($E65:H65),{1,2}))-$F$1)</f>
        <v>1.5</v>
      </c>
      <c r="P65" s="141">
        <f>_xlfn.IFS(COUNTIF($G65:I65, "&gt;1")&gt;6,AVERAGE(SMALL(($G65:I65),{1,2,3,4,5}))-$F$1,COUNTIF($G65:I65, "&gt;1")&gt;5,AVERAGE(SMALL(($G65:I65),{1,2,3,4}))-$F$1,COUNTIF($G65:I65, "&gt;1")&gt;3,AVERAGE(SMALL(($F65:I65),{1,2,3,4}))-$F$1,COUNTIF($G65:I65, "&gt;1")&gt;1,AVERAGE(SMALL(($E65:I65),{1,2,3,4}))-$F$1,COUNTIF($G65:I65, "&gt;0")=1,AVERAGE(SMALL(($E65:I65),{1,2,3}))-$F$1,COUNTIF($G65:I65, "=0")=0,AVERAGE(SMALL(($E65:I65),{1,2}))-$F$1)</f>
        <v>1.5</v>
      </c>
      <c r="Q65" s="141">
        <f>_xlfn.IFS(COUNTIF($G65:J65, "&gt;1")&gt;6,AVERAGE(SMALL(($G65:J65),{1,2,3,4,5}))-$F$1,COUNTIF($G65:J65, "&gt;1")&gt;5,AVERAGE(SMALL(($G65:J65),{1,2,3,4}))-$F$1,COUNTIF($G65:J65, "&gt;1")&gt;3,AVERAGE(SMALL(($F65:J65),{1,2,3,4}))-$F$1,COUNTIF($G65:J65, "&gt;1")&gt;1,AVERAGE(SMALL(($E65:J65),{1,2,3,4}))-$F$1,COUNTIF($G65:J65, "&gt;0")=1,AVERAGE(SMALL(($E65:J65),{1,2,3}))-$F$1,COUNTIF($G65:J65, "=0")=0,AVERAGE(SMALL(($E65:J65),{1,2}))-$F$1)</f>
        <v>1.8000000000000043</v>
      </c>
      <c r="R65" s="141">
        <f>_xlfn.IFS(COUNTIF($G65:K65, "&gt;1")&gt;6,AVERAGE(SMALL(($G65:K65),{1,2,3,4,5}))-$F$1,COUNTIF($G65:K65, "&gt;1")&gt;5,AVERAGE(SMALL(($G65:K65),{1,2,3,4}))-$F$1,COUNTIF($G65:K65, "&gt;1")&gt;3,AVERAGE(SMALL(($F65:K65),{1,2,3,4}))-$F$1,COUNTIF($G65:K65, "&gt;1")&gt;1,AVERAGE(SMALL(($E65:K65),{1,2,3,4}))-$F$1,COUNTIF($G65:K65, "&gt;0")=1,AVERAGE(SMALL(($E65:K65),{1,2,3}))-$F$1,COUNTIF($G65:K65, "=0")=0,AVERAGE(SMALL(($E65:K65),{1,2}))-$F$1)</f>
        <v>1.8000000000000043</v>
      </c>
      <c r="S65" s="141">
        <f>_xlfn.IFS(COUNTIF($G65:L65, "&gt;1")&gt;6,AVERAGE(SMALL(($G65:L65),{1,2,3,4,5}))-$F$1,COUNTIF($G65:L65, "&gt;1")&gt;5,AVERAGE(SMALL(($G65:L65),{1,2,3,4}))-$F$1,COUNTIF($G65:L65, "&gt;1")&gt;3,AVERAGE(SMALL(($F65:L65),{1,2,3,4}))-$F$1,COUNTIF($G65:L65, "&gt;1")&gt;1,AVERAGE(SMALL(($E65:L65),{1,2,3,4}))-$F$1,COUNTIF($G65:L65, "&gt;0")=1,AVERAGE(SMALL(($E65:L65),{1,2,3}))-$F$1,COUNTIF($G65:L65, "=0")=0,AVERAGE(SMALL(($E65:L65),{1,2}))-$F$1)</f>
        <v>2.1000000000000014</v>
      </c>
      <c r="T65" s="142">
        <f t="shared" si="5"/>
        <v>6</v>
      </c>
      <c r="U65" s="143">
        <v>2</v>
      </c>
    </row>
    <row r="66" spans="1:21" ht="15.75" x14ac:dyDescent="0.25">
      <c r="A66" s="37" t="s">
        <v>135</v>
      </c>
      <c r="B66" s="138" t="str">
        <f>INDEX('[1]2025 Sign Ups'!$C$2:$C$103,MATCH(A66,'[1]2025 Sign Ups'!$B$2:$B$103,0))</f>
        <v>Y</v>
      </c>
      <c r="C66" s="138">
        <f>VLOOKUP($A66,'[1]2025 Sign Ups'!$B$2:$F$127,4,FALSE)</f>
        <v>10</v>
      </c>
      <c r="D66" s="138" t="str">
        <f>VLOOKUP($A66,'[1]2025 Sign Ups'!$B$2:$G$127,5,FALSE)</f>
        <v>R</v>
      </c>
      <c r="E66" s="139">
        <f t="shared" si="7"/>
        <v>41.4</v>
      </c>
      <c r="F66" s="139">
        <f t="shared" si="0"/>
        <v>41.4</v>
      </c>
      <c r="G66" s="140">
        <v>38</v>
      </c>
      <c r="H66" s="140">
        <v>43</v>
      </c>
      <c r="I66" s="140">
        <v>40</v>
      </c>
      <c r="J66" s="140">
        <v>43</v>
      </c>
      <c r="K66" s="140" t="s">
        <v>234</v>
      </c>
      <c r="L66" s="140" t="s">
        <v>234</v>
      </c>
      <c r="M66" s="139">
        <f>VLOOKUP($A66,'[1]2025 Sign Ups'!$B$2:$K$104,3,FALSE)</f>
        <v>6</v>
      </c>
      <c r="N66" s="141">
        <f>_xlfn.IFS(COUNTIF($G66:G66, "&gt;6")&gt;6,AVERAGE(SMALL(($G66:G66),{1,2,3,4,5}))-$F$1,COUNTIF($G66:G66, "&gt;5")&gt;3,AVERAGE(SMALL(($G66:G66),{1,2,3,4}))-$F$1,COUNTIF($G66:G66, "&gt;3")&gt;3,AVERAGE(SMALL(($F66:G66),{1,2,3,4}))-$F$1,COUNTIF($G66:G66, "&gt;1")&gt;1,AVERAGE(SMALL(($E66:G66),{1,2,3,4}))-$F$1,COUNTIF($G66:G66, "&gt;0")=1,AVERAGE(SMALL(($E66:G66),{1,2,3}))-$F$1,COUNTIF($G66:G66, "=0")=0,AVERAGE(SMALL(($E66:G66),{1,2}))-$F$1)</f>
        <v>4.8666666666666742</v>
      </c>
      <c r="O66" s="141">
        <f>_xlfn.IFS(COUNTIF($G66:H66, "&gt;1")&gt;6,AVERAGE(SMALL(($G66:H66),{1,2,3,4,5}))-$F$1,COUNTIF($G66:H66, "&gt;1")&gt;5,AVERAGE(SMALL(($G66:H66),{1,2,3,4}))-$F$1,COUNTIF($G66:H66, "&gt;1")&gt;3,AVERAGE(SMALL(($F66:H66),{1,2,3,4}))-$F$1,COUNTIF($G66:H66, "&gt;1")&gt;1,AVERAGE(SMALL(($E66:H66),{1,2,3,4}))-$F$1,COUNTIF($G66:H66, "&gt;0")=1,AVERAGE(SMALL(($E66:H66),{1,2,3}))-$F$1,COUNTIF($G66:H66, "=0")=0,AVERAGE(SMALL(($E66:H66),{1,2}))-$F$1)</f>
        <v>5.5500000000000043</v>
      </c>
      <c r="P66" s="141">
        <f>_xlfn.IFS(COUNTIF($G66:I66, "&gt;1")&gt;6,AVERAGE(SMALL(($G66:I66),{1,2,3,4,5}))-$F$1,COUNTIF($G66:I66, "&gt;1")&gt;5,AVERAGE(SMALL(($G66:I66),{1,2,3,4}))-$F$1,COUNTIF($G66:I66, "&gt;1")&gt;3,AVERAGE(SMALL(($F66:I66),{1,2,3,4}))-$F$1,COUNTIF($G66:I66, "&gt;1")&gt;1,AVERAGE(SMALL(($E66:I66),{1,2,3,4}))-$F$1,COUNTIF($G66:I66, "&gt;0")=1,AVERAGE(SMALL(($E66:I66),{1,2,3}))-$F$1,COUNTIF($G66:I66, "=0")=0,AVERAGE(SMALL(($E66:I66),{1,2}))-$F$1)</f>
        <v>4.8000000000000043</v>
      </c>
      <c r="Q66" s="141">
        <f>_xlfn.IFS(COUNTIF($G66:J66, "&gt;1")&gt;6,AVERAGE(SMALL(($G66:J66),{1,2,3,4,5}))-$F$1,COUNTIF($G66:J66, "&gt;1")&gt;5,AVERAGE(SMALL(($G66:J66),{1,2,3,4}))-$F$1,COUNTIF($G66:J66, "&gt;1")&gt;3,AVERAGE(SMALL(($F66:J66),{1,2,3,4}))-$F$1,COUNTIF($G66:J66, "&gt;1")&gt;1,AVERAGE(SMALL(($E66:J66),{1,2,3,4}))-$F$1,COUNTIF($G66:J66, "&gt;0")=1,AVERAGE(SMALL(($E66:J66),{1,2,3}))-$F$1,COUNTIF($G66:J66, "=0")=0,AVERAGE(SMALL(($E66:J66),{1,2}))-$F$1)</f>
        <v>5.2000000000000028</v>
      </c>
      <c r="R66" s="141">
        <f>_xlfn.IFS(COUNTIF($G66:K66, "&gt;1")&gt;6,AVERAGE(SMALL(($G66:K66),{1,2,3,4,5}))-$F$1,COUNTIF($G66:K66, "&gt;1")&gt;5,AVERAGE(SMALL(($G66:K66),{1,2,3,4}))-$F$1,COUNTIF($G66:K66, "&gt;1")&gt;3,AVERAGE(SMALL(($F66:K66),{1,2,3,4}))-$F$1,COUNTIF($G66:K66, "&gt;1")&gt;1,AVERAGE(SMALL(($E66:K66),{1,2,3,4}))-$F$1,COUNTIF($G66:K66, "&gt;0")=1,AVERAGE(SMALL(($E66:K66),{1,2,3}))-$F$1,COUNTIF($G66:K66, "=0")=0,AVERAGE(SMALL(($E66:K66),{1,2}))-$F$1)</f>
        <v>5.2000000000000028</v>
      </c>
      <c r="S66" s="141">
        <f>_xlfn.IFS(COUNTIF($G66:L66, "&gt;1")&gt;6,AVERAGE(SMALL(($G66:L66),{1,2,3,4,5}))-$F$1,COUNTIF($G66:L66, "&gt;1")&gt;5,AVERAGE(SMALL(($G66:L66),{1,2,3,4}))-$F$1,COUNTIF($G66:L66, "&gt;1")&gt;3,AVERAGE(SMALL(($F66:L66),{1,2,3,4}))-$F$1,COUNTIF($G66:L66, "&gt;1")&gt;1,AVERAGE(SMALL(($E66:L66),{1,2,3,4}))-$F$1,COUNTIF($G66:L66, "&gt;0")=1,AVERAGE(SMALL(($E66:L66),{1,2,3}))-$F$1,COUNTIF($G66:L66, "=0")=0,AVERAGE(SMALL(($E66:L66),{1,2}))-$F$1)</f>
        <v>5.2000000000000028</v>
      </c>
      <c r="T66" s="142">
        <f t="shared" si="5"/>
        <v>4</v>
      </c>
      <c r="U66" s="143">
        <v>2</v>
      </c>
    </row>
    <row r="67" spans="1:21" ht="15.75" x14ac:dyDescent="0.25">
      <c r="A67" s="37" t="s">
        <v>49</v>
      </c>
      <c r="B67" s="138" t="str">
        <f>INDEX('[1]2025 Sign Ups'!$C$2:$C$103,MATCH(A67,'[1]2025 Sign Ups'!$B$2:$B$103,0))</f>
        <v>Y</v>
      </c>
      <c r="C67" s="138">
        <f>VLOOKUP($A67,'[1]2025 Sign Ups'!$B$2:$F$127,4,FALSE)</f>
        <v>9</v>
      </c>
      <c r="D67" s="138" t="str">
        <f>VLOOKUP($A67,'[1]2025 Sign Ups'!$B$2:$G$127,5,FALSE)</f>
        <v>R</v>
      </c>
      <c r="E67" s="139">
        <f t="shared" si="7"/>
        <v>41.4</v>
      </c>
      <c r="F67" s="139">
        <f t="shared" ref="F67:F103" si="8">E67</f>
        <v>41.4</v>
      </c>
      <c r="G67" s="139" t="s">
        <v>234</v>
      </c>
      <c r="H67" s="139" t="s">
        <v>234</v>
      </c>
      <c r="I67" s="139" t="s">
        <v>234</v>
      </c>
      <c r="J67" s="139" t="s">
        <v>234</v>
      </c>
      <c r="K67" s="139">
        <v>40</v>
      </c>
      <c r="L67" s="139" t="s">
        <v>234</v>
      </c>
      <c r="M67" s="139">
        <f>VLOOKUP($A67,'[1]2025 Sign Ups'!$B$2:$K$104,3,FALSE)</f>
        <v>6</v>
      </c>
      <c r="N67" s="141">
        <f>_xlfn.IFS(COUNTIF($G67:G67, "&gt;1")&gt;6,AVERAGE(SMALL(($G67:G67),{1,2,3,4,5}))-$F$1,COUNTIF($G67:G67, "&gt;1")&gt;5,AVERAGE(SMALL(($G67:G67),{1,2,3,4}))-$F$1,COUNTIF($G67:G67, "&gt;1")&gt;3,AVERAGE(SMALL(($F67:G67),{1,2,3,4}))-$F$1,COUNTIF($G67:G67, "&gt;1")&gt;1,AVERAGE(SMALL(($E67:G67),{1,2,3,4}))-$F$1,COUNTIF($G67:G67, "&gt;0")=1,AVERAGE(SMALL(($E67:G67),{1,2,3}))-$F$1,COUNTIF($G67:G67, "=0")=0,AVERAGE(SMALL(($E67:G67),{1,2}))-$F$1)</f>
        <v>6</v>
      </c>
      <c r="O67" s="141">
        <f>_xlfn.IFS(COUNTIF($G67:H67, "&gt;1")&gt;6,AVERAGE(SMALL(($G67:H67),{1,2,3,4,5}))-$F$1,COUNTIF($G67:H67, "&gt;1")&gt;5,AVERAGE(SMALL(($G67:H67),{1,2,3,4}))-$F$1,COUNTIF($G67:H67, "&gt;1")&gt;3,AVERAGE(SMALL(($F67:H67),{1,2,3,4}))-$F$1,COUNTIF($G67:H67, "&gt;1")&gt;1,AVERAGE(SMALL(($E67:H67),{1,2,3,4}))-$F$1,COUNTIF($G67:H67, "&gt;0")=1,AVERAGE(SMALL(($E67:H67),{1,2,3}))-$F$1,COUNTIF($G67:H67, "=0")=0,AVERAGE(SMALL(($E67:H67),{1,2}))-$F$1)</f>
        <v>6</v>
      </c>
      <c r="P67" s="141">
        <f>_xlfn.IFS(COUNTIF($G67:I67, "&gt;1")&gt;6,AVERAGE(SMALL(($G67:I67),{1,2,3,4,5}))-$F$1,COUNTIF($G67:I67, "&gt;1")&gt;5,AVERAGE(SMALL(($G67:I67),{1,2,3,4}))-$F$1,COUNTIF($G67:I67, "&gt;1")&gt;3,AVERAGE(SMALL(($F67:I67),{1,2,3,4}))-$F$1,COUNTIF($G67:I67, "&gt;1")&gt;1,AVERAGE(SMALL(($E67:I67),{1,2,3,4}))-$F$1,COUNTIF($G67:I67, "&gt;0")=1,AVERAGE(SMALL(($E67:I67),{1,2,3}))-$F$1,COUNTIF($G67:I67, "=0")=0,AVERAGE(SMALL(($E67:I67),{1,2}))-$F$1)</f>
        <v>6</v>
      </c>
      <c r="Q67" s="141">
        <f>_xlfn.IFS(COUNTIF($G67:J67, "&gt;1")&gt;6,AVERAGE(SMALL(($G67:J67),{1,2,3,4,5}))-$F$1,COUNTIF($G67:J67, "&gt;1")&gt;5,AVERAGE(SMALL(($G67:J67),{1,2,3,4}))-$F$1,COUNTIF($G67:J67, "&gt;1")&gt;3,AVERAGE(SMALL(($F67:J67),{1,2,3,4}))-$F$1,COUNTIF($G67:J67, "&gt;1")&gt;1,AVERAGE(SMALL(($E67:J67),{1,2,3,4}))-$F$1,COUNTIF($G67:J67, "&gt;0")=1,AVERAGE(SMALL(($E67:J67),{1,2,3}))-$F$1,COUNTIF($G67:J67, "=0")=0,AVERAGE(SMALL(($E67:J67),{1,2}))-$F$1)</f>
        <v>6</v>
      </c>
      <c r="R67" s="141">
        <f>_xlfn.IFS(COUNTIF($G67:K67, "&gt;1")&gt;6,AVERAGE(SMALL(($G67:K67),{1,2,3,4,5}))-$F$1,COUNTIF($G67:K67, "&gt;1")&gt;5,AVERAGE(SMALL(($G67:K67),{1,2,3,4}))-$F$1,COUNTIF($G67:K67, "&gt;1")&gt;3,AVERAGE(SMALL(($F67:K67),{1,2,3,4}))-$F$1,COUNTIF($G67:K67, "&gt;1")&gt;1,AVERAGE(SMALL(($E67:K67),{1,2,3,4}))-$F$1,COUNTIF($G67:K67, "&gt;0")=1,AVERAGE(SMALL(($E67:K67),{1,2,3}))-$F$1,COUNTIF($G67:K67, "=0")=0,AVERAGE(SMALL(($E67:K67),{1,2}))-$F$1)</f>
        <v>5.5333333333333385</v>
      </c>
      <c r="S67" s="141">
        <f>_xlfn.IFS(COUNTIF($G67:L67, "&gt;1")&gt;6,AVERAGE(SMALL(($G67:L67),{1,2,3,4,5}))-$F$1,COUNTIF($G67:L67, "&gt;1")&gt;5,AVERAGE(SMALL(($G67:L67),{1,2,3,4}))-$F$1,COUNTIF($G67:L67, "&gt;1")&gt;3,AVERAGE(SMALL(($F67:L67),{1,2,3,4}))-$F$1,COUNTIF($G67:L67, "&gt;1")&gt;1,AVERAGE(SMALL(($E67:L67),{1,2,3,4}))-$F$1,COUNTIF($G67:L67, "&gt;0")=1,AVERAGE(SMALL(($E67:L67),{1,2,3}))-$F$1,COUNTIF($G67:L67, "=0")=0,AVERAGE(SMALL(($E67:L67),{1,2}))-$F$1)</f>
        <v>5.5333333333333385</v>
      </c>
      <c r="T67" s="142">
        <f t="shared" ref="T67:T103" si="9">COUNT(G67:L67)</f>
        <v>1</v>
      </c>
      <c r="U67" s="143">
        <v>2</v>
      </c>
    </row>
    <row r="68" spans="1:21" ht="15.75" x14ac:dyDescent="0.25">
      <c r="A68" s="37" t="s">
        <v>144</v>
      </c>
      <c r="B68" s="138" t="str">
        <f>INDEX('[1]2025 Sign Ups'!$C$2:$C$103,MATCH(A68,'[1]2025 Sign Ups'!$B$2:$B$103,0))</f>
        <v>Y</v>
      </c>
      <c r="C68" s="138">
        <f>VLOOKUP($A68,'[1]2025 Sign Ups'!$B$2:$F$127,4,FALSE)</f>
        <v>6</v>
      </c>
      <c r="D68" s="138" t="str">
        <f>VLOOKUP($A68,'[1]2025 Sign Ups'!$B$2:$G$127,5,FALSE)</f>
        <v>R</v>
      </c>
      <c r="E68" s="139">
        <f t="shared" si="7"/>
        <v>36.833333333333336</v>
      </c>
      <c r="F68" s="139">
        <f t="shared" si="8"/>
        <v>36.833333333333336</v>
      </c>
      <c r="G68" s="140">
        <v>38</v>
      </c>
      <c r="H68" s="140">
        <v>39</v>
      </c>
      <c r="I68" s="140">
        <v>38</v>
      </c>
      <c r="J68" s="140">
        <v>40</v>
      </c>
      <c r="K68" s="140">
        <v>39</v>
      </c>
      <c r="L68" s="140">
        <v>35</v>
      </c>
      <c r="M68" s="139">
        <f>VLOOKUP($A68,'[1]2025 Sign Ups'!$B$2:$K$104,3,FALSE)</f>
        <v>1.4333333333333371</v>
      </c>
      <c r="N68" s="141">
        <f>_xlfn.IFS(COUNTIF($G68:G68, "&gt;6")&gt;6,AVERAGE(SMALL(($G68:G68),{1,2,3,4,5}))-$F$1,COUNTIF($G68:G68, "&gt;5")&gt;3,AVERAGE(SMALL(($G68:G68),{1,2,3,4}))-$F$1,COUNTIF($G68:G68, "&gt;3")&gt;3,AVERAGE(SMALL(($F68:G68),{1,2,3,4}))-$F$1,COUNTIF($G68:G68, "&gt;1")&gt;1,AVERAGE(SMALL(($E68:G68),{1,2,3,4}))-$F$1,COUNTIF($G68:G68, "&gt;0")=1,AVERAGE(SMALL(($E68:G68),{1,2,3}))-$F$1,COUNTIF($G68:G68, "=0")=0,AVERAGE(SMALL(($E68:G68),{1,2}))-$F$1)</f>
        <v>1.8222222222222229</v>
      </c>
      <c r="O68" s="141">
        <f>_xlfn.IFS(COUNTIF($G68:H68, "&gt;1")&gt;6,AVERAGE(SMALL(($G68:H68),{1,2,3,4,5}))-$F$1,COUNTIF($G68:H68, "&gt;1")&gt;5,AVERAGE(SMALL(($G68:H68),{1,2,3,4}))-$F$1,COUNTIF($G68:H68, "&gt;1")&gt;3,AVERAGE(SMALL(($F68:H68),{1,2,3,4}))-$F$1,COUNTIF($G68:H68, "&gt;1")&gt;1,AVERAGE(SMALL(($E68:H68),{1,2,3,4}))-$F$1,COUNTIF($G68:H68, "&gt;0")=1,AVERAGE(SMALL(($E68:H68),{1,2,3}))-$F$1,COUNTIF($G68:H68, "=0")=0,AVERAGE(SMALL(($E68:H68),{1,2}))-$F$1)</f>
        <v>2.2666666666666728</v>
      </c>
      <c r="P68" s="141">
        <f>_xlfn.IFS(COUNTIF($G68:I68, "&gt;1")&gt;6,AVERAGE(SMALL(($G68:I68),{1,2,3,4,5}))-$F$1,COUNTIF($G68:I68, "&gt;1")&gt;5,AVERAGE(SMALL(($G68:I68),{1,2,3,4}))-$F$1,COUNTIF($G68:I68, "&gt;1")&gt;3,AVERAGE(SMALL(($F68:I68),{1,2,3,4}))-$F$1,COUNTIF($G68:I68, "&gt;1")&gt;1,AVERAGE(SMALL(($E68:I68),{1,2,3,4}))-$F$1,COUNTIF($G68:I68, "&gt;0")=1,AVERAGE(SMALL(($E68:I68),{1,2,3}))-$F$1,COUNTIF($G68:I68, "=0")=0,AVERAGE(SMALL(($E68:I68),{1,2}))-$F$1)</f>
        <v>2.0166666666666728</v>
      </c>
      <c r="Q68" s="141">
        <f>_xlfn.IFS(COUNTIF($G68:J68, "&gt;1")&gt;6,AVERAGE(SMALL(($G68:J68),{1,2,3,4,5}))-$F$1,COUNTIF($G68:J68, "&gt;1")&gt;5,AVERAGE(SMALL(($G68:J68),{1,2,3,4}))-$F$1,COUNTIF($G68:J68, "&gt;1")&gt;3,AVERAGE(SMALL(($F68:J68),{1,2,3,4}))-$F$1,COUNTIF($G68:J68, "&gt;1")&gt;1,AVERAGE(SMALL(($E68:J68),{1,2,3,4}))-$F$1,COUNTIF($G68:J68, "&gt;0")=1,AVERAGE(SMALL(($E68:J68),{1,2,3}))-$F$1,COUNTIF($G68:J68, "=0")=0,AVERAGE(SMALL(($E68:J68),{1,2}))-$F$1)</f>
        <v>2.5583333333333371</v>
      </c>
      <c r="R68" s="141">
        <f>_xlfn.IFS(COUNTIF($G68:K68, "&gt;1")&gt;6,AVERAGE(SMALL(($G68:K68),{1,2,3,4,5}))-$F$1,COUNTIF($G68:K68, "&gt;1")&gt;5,AVERAGE(SMALL(($G68:K68),{1,2,3,4}))-$F$1,COUNTIF($G68:K68, "&gt;1")&gt;3,AVERAGE(SMALL(($F68:K68),{1,2,3,4}))-$F$1,COUNTIF($G68:K68, "&gt;1")&gt;1,AVERAGE(SMALL(($E68:K68),{1,2,3,4}))-$F$1,COUNTIF($G68:K68, "&gt;0")=1,AVERAGE(SMALL(($E68:K68),{1,2,3}))-$F$1,COUNTIF($G68:K68, "=0")=0,AVERAGE(SMALL(($E68:K68),{1,2}))-$F$1)</f>
        <v>2.5583333333333371</v>
      </c>
      <c r="S68" s="141">
        <f>_xlfn.IFS(COUNTIF($G68:L68, "&gt;1")&gt;6,AVERAGE(SMALL(($G68:L68),{1,2,3,4,5}))-$F$1,COUNTIF($G68:L68, "&gt;1")&gt;5,AVERAGE(SMALL(($G68:L68),{1,2,3,4}))-$F$1,COUNTIF($G68:L68, "&gt;1")&gt;3,AVERAGE(SMALL(($F68:L68),{1,2,3,4}))-$F$1,COUNTIF($G68:L68, "&gt;1")&gt;1,AVERAGE(SMALL(($E68:L68),{1,2,3,4}))-$F$1,COUNTIF($G68:L68, "&gt;0")=1,AVERAGE(SMALL(($E68:L68),{1,2,3}))-$F$1,COUNTIF($G68:L68, "=0")=0,AVERAGE(SMALL(($E68:L68),{1,2}))-$F$1)</f>
        <v>2.1000000000000014</v>
      </c>
      <c r="T68" s="142">
        <f t="shared" si="9"/>
        <v>6</v>
      </c>
      <c r="U68" s="143">
        <v>2</v>
      </c>
    </row>
    <row r="69" spans="1:21" ht="15.75" x14ac:dyDescent="0.25">
      <c r="A69" s="37" t="s">
        <v>51</v>
      </c>
      <c r="B69" s="138" t="str">
        <f>INDEX('[1]2025 Sign Ups'!$C$2:$C$103,MATCH(A69,'[1]2025 Sign Ups'!$B$2:$B$103,0))</f>
        <v>Y</v>
      </c>
      <c r="C69" s="138">
        <f>VLOOKUP($A69,'[1]2025 Sign Ups'!$B$2:$F$127,4,FALSE)</f>
        <v>1</v>
      </c>
      <c r="D69" s="138" t="str">
        <f>VLOOKUP($A69,'[1]2025 Sign Ups'!$B$2:$G$127,5,FALSE)</f>
        <v>R</v>
      </c>
      <c r="E69" s="139">
        <f t="shared" si="7"/>
        <v>45.166666666666664</v>
      </c>
      <c r="F69" s="139">
        <f t="shared" si="8"/>
        <v>45.166666666666664</v>
      </c>
      <c r="G69" s="140">
        <v>47</v>
      </c>
      <c r="H69" s="140">
        <v>47</v>
      </c>
      <c r="I69" s="140">
        <v>49</v>
      </c>
      <c r="J69" s="140">
        <v>54</v>
      </c>
      <c r="K69" s="140">
        <v>47</v>
      </c>
      <c r="L69" s="140" t="s">
        <v>234</v>
      </c>
      <c r="M69" s="139">
        <f>VLOOKUP($A69,'[1]2025 Sign Ups'!$B$2:$K$104,3,FALSE)</f>
        <v>9.7666666666666657</v>
      </c>
      <c r="N69" s="141">
        <f>_xlfn.IFS(COUNTIF($G69:G69, "&gt;6")&gt;6,AVERAGE(SMALL(($G69:G69),{1,2,3,4,5}))-$F$1,COUNTIF($G69:G69, "&gt;5")&gt;3,AVERAGE(SMALL(($G69:G69),{1,2,3,4}))-$F$1,COUNTIF($G69:G69, "&gt;3")&gt;3,AVERAGE(SMALL(($F69:G69),{1,2,3,4}))-$F$1,COUNTIF($G69:G69, "&gt;1")&gt;1,AVERAGE(SMALL(($E69:G69),{1,2,3,4}))-$F$1,COUNTIF($G69:G69, "&gt;0")=1,AVERAGE(SMALL(($E69:G69),{1,2,3}))-$F$1,COUNTIF($G69:G69, "=0")=0,AVERAGE(SMALL(($E69:G69),{1,2}))-$F$1)</f>
        <v>10.377777777777773</v>
      </c>
      <c r="O69" s="141">
        <f>_xlfn.IFS(COUNTIF($G69:H69, "&gt;1")&gt;6,AVERAGE(SMALL(($G69:H69),{1,2,3,4,5}))-$F$1,COUNTIF($G69:H69, "&gt;1")&gt;5,AVERAGE(SMALL(($G69:H69),{1,2,3,4}))-$F$1,COUNTIF($G69:H69, "&gt;1")&gt;3,AVERAGE(SMALL(($F69:H69),{1,2,3,4}))-$F$1,COUNTIF($G69:H69, "&gt;1")&gt;1,AVERAGE(SMALL(($E69:H69),{1,2,3,4}))-$F$1,COUNTIF($G69:H69, "&gt;0")=1,AVERAGE(SMALL(($E69:H69),{1,2,3}))-$F$1,COUNTIF($G69:H69, "=0")=0,AVERAGE(SMALL(($E69:H69),{1,2}))-$F$1)</f>
        <v>10.68333333333333</v>
      </c>
      <c r="P69" s="141">
        <f>_xlfn.IFS(COUNTIF($G69:I69, "&gt;1")&gt;6,AVERAGE(SMALL(($G69:I69),{1,2,3,4,5}))-$F$1,COUNTIF($G69:I69, "&gt;1")&gt;5,AVERAGE(SMALL(($G69:I69),{1,2,3,4}))-$F$1,COUNTIF($G69:I69, "&gt;1")&gt;3,AVERAGE(SMALL(($F69:I69),{1,2,3,4}))-$F$1,COUNTIF($G69:I69, "&gt;1")&gt;1,AVERAGE(SMALL(($E69:I69),{1,2,3,4}))-$F$1,COUNTIF($G69:I69, "&gt;0")=1,AVERAGE(SMALL(($E69:I69),{1,2,3}))-$F$1,COUNTIF($G69:I69, "=0")=0,AVERAGE(SMALL(($E69:I69),{1,2}))-$F$1)</f>
        <v>10.68333333333333</v>
      </c>
      <c r="Q69" s="141">
        <f>_xlfn.IFS(COUNTIF($G69:J69, "&gt;1")&gt;6,AVERAGE(SMALL(($G69:J69),{1,2,3,4,5}))-$F$1,COUNTIF($G69:J69, "&gt;1")&gt;5,AVERAGE(SMALL(($G69:J69),{1,2,3,4}))-$F$1,COUNTIF($G69:J69, "&gt;1")&gt;3,AVERAGE(SMALL(($F69:J69),{1,2,3,4}))-$F$1,COUNTIF($G69:J69, "&gt;1")&gt;1,AVERAGE(SMALL(($E69:J69),{1,2,3,4}))-$F$1,COUNTIF($G69:J69, "&gt;0")=1,AVERAGE(SMALL(($E69:J69),{1,2,3}))-$F$1,COUNTIF($G69:J69, "=0")=0,AVERAGE(SMALL(($E69:J69),{1,2}))-$F$1)</f>
        <v>11.641666666666666</v>
      </c>
      <c r="R69" s="141">
        <f>_xlfn.IFS(COUNTIF($G69:K69, "&gt;1")&gt;6,AVERAGE(SMALL(($G69:K69),{1,2,3,4,5}))-$F$1,COUNTIF($G69:K69, "&gt;1")&gt;5,AVERAGE(SMALL(($G69:K69),{1,2,3,4}))-$F$1,COUNTIF($G69:K69, "&gt;1")&gt;3,AVERAGE(SMALL(($F69:K69),{1,2,3,4}))-$F$1,COUNTIF($G69:K69, "&gt;1")&gt;1,AVERAGE(SMALL(($E69:K69),{1,2,3,4}))-$F$1,COUNTIF($G69:K69, "&gt;0")=1,AVERAGE(SMALL(($E69:K69),{1,2,3}))-$F$1,COUNTIF($G69:K69, "=0")=0,AVERAGE(SMALL(($E69:K69),{1,2}))-$F$1)</f>
        <v>11.141666666666666</v>
      </c>
      <c r="S69" s="141">
        <f>_xlfn.IFS(COUNTIF($G69:L69, "&gt;1")&gt;6,AVERAGE(SMALL(($G69:L69),{1,2,3,4,5}))-$F$1,COUNTIF($G69:L69, "&gt;1")&gt;5,AVERAGE(SMALL(($G69:L69),{1,2,3,4}))-$F$1,COUNTIF($G69:L69, "&gt;1")&gt;3,AVERAGE(SMALL(($F69:L69),{1,2,3,4}))-$F$1,COUNTIF($G69:L69, "&gt;1")&gt;1,AVERAGE(SMALL(($E69:L69),{1,2,3,4}))-$F$1,COUNTIF($G69:L69, "&gt;0")=1,AVERAGE(SMALL(($E69:L69),{1,2,3}))-$F$1,COUNTIF($G69:L69, "=0")=0,AVERAGE(SMALL(($E69:L69),{1,2}))-$F$1)</f>
        <v>11.141666666666666</v>
      </c>
      <c r="T69" s="142">
        <f t="shared" si="9"/>
        <v>5</v>
      </c>
      <c r="U69" s="143">
        <v>2</v>
      </c>
    </row>
    <row r="70" spans="1:21" ht="15.75" x14ac:dyDescent="0.25">
      <c r="A70" s="66" t="s">
        <v>126</v>
      </c>
      <c r="B70" s="138" t="str">
        <f>INDEX('[1]2025 Sign Ups'!$C$2:$C$103,MATCH(A70,'[1]2025 Sign Ups'!$B$2:$B$103,0))</f>
        <v>Y</v>
      </c>
      <c r="C70" s="138">
        <f>VLOOKUP($A70,'[1]2025 Sign Ups'!$B$2:$F$127,4,FALSE)</f>
        <v>8</v>
      </c>
      <c r="D70" s="138" t="str">
        <f>VLOOKUP($A70,'[1]2025 Sign Ups'!$B$2:$G$127,5,FALSE)</f>
        <v>R</v>
      </c>
      <c r="E70" s="139">
        <f t="shared" si="7"/>
        <v>39.200000000000003</v>
      </c>
      <c r="F70" s="139">
        <f t="shared" si="8"/>
        <v>39.200000000000003</v>
      </c>
      <c r="G70" s="140" t="s">
        <v>234</v>
      </c>
      <c r="H70" s="140">
        <v>43</v>
      </c>
      <c r="I70" s="140">
        <v>42</v>
      </c>
      <c r="J70" s="140">
        <v>40</v>
      </c>
      <c r="K70" s="140">
        <v>45</v>
      </c>
      <c r="L70" s="140">
        <v>42</v>
      </c>
      <c r="M70" s="139">
        <f>VLOOKUP($A70,'[1]2025 Sign Ups'!$B$2:$K$104,3,FALSE)</f>
        <v>3.8000000000000043</v>
      </c>
      <c r="N70" s="141">
        <f>_xlfn.IFS(COUNTIF($G70:G70, "&gt;1")&gt;6,AVERAGE(SMALL(($G70:G70),{1,2,3,4,5}))-$F$1,COUNTIF($G70:G70, "&gt;1")&gt;5,AVERAGE(SMALL(($G70:G70),{1,2,3,4}))-$F$1,COUNTIF($G70:G70, "&gt;1")&gt;3,AVERAGE(SMALL(($F70:G70),{1,2,3,4}))-$F$1,COUNTIF($G70:G70, "&gt;1")&gt;1,AVERAGE(SMALL(($E70:G70),{1,2,3,4}))-$F$1,COUNTIF($G70:G70, "&gt;0")=1,AVERAGE(SMALL(($E70:G70),{1,2,3}))-$F$1,COUNTIF($G70:G70, "=0")=0,AVERAGE(SMALL(($E70:G70),{1,2}))-$F$1)</f>
        <v>3.8000000000000043</v>
      </c>
      <c r="O70" s="141">
        <f>_xlfn.IFS(COUNTIF($G70:H70, "&gt;1")&gt;6,AVERAGE(SMALL(($G70:H70),{1,2,3,4,5}))-$F$1,COUNTIF($G70:H70, "&gt;1")&gt;5,AVERAGE(SMALL(($G70:H70),{1,2,3,4}))-$F$1,COUNTIF($G70:H70, "&gt;1")&gt;3,AVERAGE(SMALL(($F70:H70),{1,2,3,4}))-$F$1,COUNTIF($G70:H70, "&gt;1")&gt;1,AVERAGE(SMALL(($E70:H70),{1,2,3,4}))-$F$1,COUNTIF($G70:H70, "&gt;0")=1,AVERAGE(SMALL(($E70:H70),{1,2,3}))-$F$1,COUNTIF($G70:H70, "=0")=0,AVERAGE(SMALL(($E70:H70),{1,2}))-$F$1)</f>
        <v>5.06666666666667</v>
      </c>
      <c r="P70" s="141">
        <f>_xlfn.IFS(COUNTIF($G70:I70, "&gt;1")&gt;6,AVERAGE(SMALL(($G70:I70),{1,2,3,4,5}))-$F$1,COUNTIF($G70:I70, "&gt;1")&gt;5,AVERAGE(SMALL(($G70:I70),{1,2,3,4}))-$F$1,COUNTIF($G70:I70, "&gt;1")&gt;3,AVERAGE(SMALL(($F70:I70),{1,2,3,4}))-$F$1,COUNTIF($G70:I70, "&gt;1")&gt;1,AVERAGE(SMALL(($E70:I70),{1,2,3,4}))-$F$1,COUNTIF($G70:I70, "&gt;0")=1,AVERAGE(SMALL(($E70:I70),{1,2,3}))-$F$1,COUNTIF($G70:I70, "=0")=0,AVERAGE(SMALL(($E70:I70),{1,2}))-$F$1)</f>
        <v>5.4500000000000028</v>
      </c>
      <c r="Q70" s="141">
        <f>_xlfn.IFS(COUNTIF($G70:J70, "&gt;1")&gt;6,AVERAGE(SMALL(($G70:J70),{1,2,3,4,5}))-$F$1,COUNTIF($G70:J70, "&gt;1")&gt;5,AVERAGE(SMALL(($G70:J70),{1,2,3,4}))-$F$1,COUNTIF($G70:J70, "&gt;1")&gt;3,AVERAGE(SMALL(($F70:J70),{1,2,3,4}))-$F$1,COUNTIF($G70:J70, "&gt;1")&gt;1,AVERAGE(SMALL(($E70:J70),{1,2,3,4}))-$F$1,COUNTIF($G70:J70, "&gt;0")=1,AVERAGE(SMALL(($E70:J70),{1,2,3}))-$F$1,COUNTIF($G70:J70, "=0")=0,AVERAGE(SMALL(($E70:J70),{1,2}))-$F$1)</f>
        <v>4.7000000000000028</v>
      </c>
      <c r="R70" s="141">
        <f>_xlfn.IFS(COUNTIF($G70:K70, "&gt;1")&gt;6,AVERAGE(SMALL(($G70:K70),{1,2,3,4,5}))-$F$1,COUNTIF($G70:K70, "&gt;1")&gt;5,AVERAGE(SMALL(($G70:K70),{1,2,3,4}))-$F$1,COUNTIF($G70:K70, "&gt;1")&gt;3,AVERAGE(SMALL(($F70:K70),{1,2,3,4}))-$F$1,COUNTIF($G70:K70, "&gt;1")&gt;1,AVERAGE(SMALL(($E70:K70),{1,2,3,4}))-$F$1,COUNTIF($G70:K70, "&gt;0")=1,AVERAGE(SMALL(($E70:K70),{1,2,3}))-$F$1,COUNTIF($G70:K70, "=0")=0,AVERAGE(SMALL(($E70:K70),{1,2}))-$F$1)</f>
        <v>5.6499999999999986</v>
      </c>
      <c r="S70" s="141">
        <f>_xlfn.IFS(COUNTIF($G70:L70, "&gt;1")&gt;6,AVERAGE(SMALL(($G70:L70),{1,2,3,4,5}))-$F$1,COUNTIF($G70:L70, "&gt;1")&gt;5,AVERAGE(SMALL(($G70:L70),{1,2,3,4}))-$F$1,COUNTIF($G70:L70, "&gt;1")&gt;3,AVERAGE(SMALL(($F70:L70),{1,2,3,4}))-$F$1,COUNTIF($G70:L70, "&gt;1")&gt;1,AVERAGE(SMALL(($E70:L70),{1,2,3,4}))-$F$1,COUNTIF($G70:L70, "&gt;0")=1,AVERAGE(SMALL(($E70:L70),{1,2,3}))-$F$1,COUNTIF($G70:L70, "=0")=0,AVERAGE(SMALL(($E70:L70),{1,2}))-$F$1)</f>
        <v>5.3999999999999986</v>
      </c>
      <c r="T70" s="142">
        <f t="shared" si="9"/>
        <v>5</v>
      </c>
      <c r="U70" s="143">
        <v>2</v>
      </c>
    </row>
    <row r="71" spans="1:21" ht="15.75" x14ac:dyDescent="0.25">
      <c r="A71" s="37" t="s">
        <v>106</v>
      </c>
      <c r="B71" s="138" t="str">
        <f>INDEX('[1]2025 Sign Ups'!$C$2:$C$103,MATCH(A71,'[1]2025 Sign Ups'!$B$2:$B$103,0))</f>
        <v>Y</v>
      </c>
      <c r="C71" s="138">
        <f>VLOOKUP($A71,'[1]2025 Sign Ups'!$B$2:$F$127,4,FALSE)</f>
        <v>2</v>
      </c>
      <c r="D71" s="138" t="str">
        <f>VLOOKUP($A71,'[1]2025 Sign Ups'!$B$2:$G$127,5,FALSE)</f>
        <v>R</v>
      </c>
      <c r="E71" s="139">
        <f t="shared" si="7"/>
        <v>35.65</v>
      </c>
      <c r="F71" s="139">
        <f t="shared" si="8"/>
        <v>35.65</v>
      </c>
      <c r="G71" s="139" t="s">
        <v>234</v>
      </c>
      <c r="H71" s="139" t="s">
        <v>234</v>
      </c>
      <c r="I71" s="139" t="s">
        <v>234</v>
      </c>
      <c r="J71" s="139">
        <v>38</v>
      </c>
      <c r="K71" s="139" t="s">
        <v>234</v>
      </c>
      <c r="L71" s="139" t="s">
        <v>234</v>
      </c>
      <c r="M71" s="139">
        <f>VLOOKUP($A71,'[1]2025 Sign Ups'!$B$2:$K$104,3,FALSE)</f>
        <v>0.25</v>
      </c>
      <c r="N71" s="141">
        <f>_xlfn.IFS(COUNTIF($G71:G71, "&gt;1")&gt;6,AVERAGE(SMALL(($G71:G71),{1,2,3,4,5}))-$F$1,COUNTIF($G71:G71, "&gt;1")&gt;5,AVERAGE(SMALL(($G71:G71),{1,2,3,4}))-$F$1,COUNTIF($G71:G71, "&gt;1")&gt;3,AVERAGE(SMALL(($F71:G71),{1,2,3,4}))-$F$1,COUNTIF($G71:G71, "&gt;1")&gt;1,AVERAGE(SMALL(($E71:G71),{1,2,3,4}))-$F$1,COUNTIF($G71:G71, "&gt;0")=1,AVERAGE(SMALL(($E71:G71),{1,2,3}))-$F$1,COUNTIF($G71:G71, "=0")=0,AVERAGE(SMALL(($E71:G71),{1,2}))-$F$1)</f>
        <v>0.25</v>
      </c>
      <c r="O71" s="141">
        <f>_xlfn.IFS(COUNTIF($G71:H71, "&gt;1")&gt;6,AVERAGE(SMALL(($G71:H71),{1,2,3,4,5}))-$F$1,COUNTIF($G71:H71, "&gt;1")&gt;5,AVERAGE(SMALL(($G71:H71),{1,2,3,4}))-$F$1,COUNTIF($G71:H71, "&gt;1")&gt;3,AVERAGE(SMALL(($F71:H71),{1,2,3,4}))-$F$1,COUNTIF($G71:H71, "&gt;1")&gt;1,AVERAGE(SMALL(($E71:H71),{1,2,3,4}))-$F$1,COUNTIF($G71:H71, "&gt;0")=1,AVERAGE(SMALL(($E71:H71),{1,2,3}))-$F$1,COUNTIF($G71:H71, "=0")=0,AVERAGE(SMALL(($E71:H71),{1,2}))-$F$1)</f>
        <v>0.25</v>
      </c>
      <c r="P71" s="141">
        <f>_xlfn.IFS(COUNTIF($G71:I71, "&gt;1")&gt;6,AVERAGE(SMALL(($G71:I71),{1,2,3,4,5}))-$F$1,COUNTIF($G71:I71, "&gt;1")&gt;5,AVERAGE(SMALL(($G71:I71),{1,2,3,4}))-$F$1,COUNTIF($G71:I71, "&gt;1")&gt;3,AVERAGE(SMALL(($F71:I71),{1,2,3,4}))-$F$1,COUNTIF($G71:I71, "&gt;1")&gt;1,AVERAGE(SMALL(($E71:I71),{1,2,3,4}))-$F$1,COUNTIF($G71:I71, "&gt;0")=1,AVERAGE(SMALL(($E71:I71),{1,2,3}))-$F$1,COUNTIF($G71:I71, "=0")=0,AVERAGE(SMALL(($E71:I71),{1,2}))-$F$1)</f>
        <v>0.25</v>
      </c>
      <c r="Q71" s="141">
        <f>_xlfn.IFS(COUNTIF($G71:J71, "&gt;1")&gt;6,AVERAGE(SMALL(($G71:J71),{1,2,3,4,5}))-$F$1,COUNTIF($G71:J71, "&gt;1")&gt;5,AVERAGE(SMALL(($G71:J71),{1,2,3,4}))-$F$1,COUNTIF($G71:J71, "&gt;1")&gt;3,AVERAGE(SMALL(($F71:J71),{1,2,3,4}))-$F$1,COUNTIF($G71:J71, "&gt;1")&gt;1,AVERAGE(SMALL(($E71:J71),{1,2,3,4}))-$F$1,COUNTIF($G71:J71, "&gt;0")=1,AVERAGE(SMALL(($E71:J71),{1,2,3}))-$F$1,COUNTIF($G71:J71, "=0")=0,AVERAGE(SMALL(($E71:J71),{1,2}))-$F$1)</f>
        <v>1.0333333333333314</v>
      </c>
      <c r="R71" s="141">
        <f>_xlfn.IFS(COUNTIF($G71:K71, "&gt;1")&gt;6,AVERAGE(SMALL(($G71:K71),{1,2,3,4,5}))-$F$1,COUNTIF($G71:K71, "&gt;1")&gt;5,AVERAGE(SMALL(($G71:K71),{1,2,3,4}))-$F$1,COUNTIF($G71:K71, "&gt;1")&gt;3,AVERAGE(SMALL(($F71:K71),{1,2,3,4}))-$F$1,COUNTIF($G71:K71, "&gt;1")&gt;1,AVERAGE(SMALL(($E71:K71),{1,2,3,4}))-$F$1,COUNTIF($G71:K71, "&gt;0")=1,AVERAGE(SMALL(($E71:K71),{1,2,3}))-$F$1,COUNTIF($G71:K71, "=0")=0,AVERAGE(SMALL(($E71:K71),{1,2}))-$F$1)</f>
        <v>1.0333333333333314</v>
      </c>
      <c r="S71" s="141">
        <f>_xlfn.IFS(COUNTIF($G71:L71, "&gt;1")&gt;6,AVERAGE(SMALL(($G71:L71),{1,2,3,4,5}))-$F$1,COUNTIF($G71:L71, "&gt;1")&gt;5,AVERAGE(SMALL(($G71:L71),{1,2,3,4}))-$F$1,COUNTIF($G71:L71, "&gt;1")&gt;3,AVERAGE(SMALL(($F71:L71),{1,2,3,4}))-$F$1,COUNTIF($G71:L71, "&gt;1")&gt;1,AVERAGE(SMALL(($E71:L71),{1,2,3,4}))-$F$1,COUNTIF($G71:L71, "&gt;0")=1,AVERAGE(SMALL(($E71:L71),{1,2,3}))-$F$1,COUNTIF($G71:L71, "=0")=0,AVERAGE(SMALL(($E71:L71),{1,2}))-$F$1)</f>
        <v>1.0333333333333314</v>
      </c>
      <c r="T71" s="142">
        <f t="shared" si="9"/>
        <v>1</v>
      </c>
      <c r="U71" s="143">
        <v>2</v>
      </c>
    </row>
    <row r="72" spans="1:21" ht="15.75" x14ac:dyDescent="0.25">
      <c r="A72" s="45" t="s">
        <v>146</v>
      </c>
      <c r="B72" s="138" t="str">
        <f>INDEX('[1]2025 Sign Ups'!$C$2:$C$103,MATCH(A72,'[1]2025 Sign Ups'!$B$2:$B$103,0))</f>
        <v>Y</v>
      </c>
      <c r="C72" s="138">
        <f>VLOOKUP($A72,'[1]2025 Sign Ups'!$B$2:$F$127,4,FALSE)</f>
        <v>6</v>
      </c>
      <c r="D72" s="138" t="s">
        <v>218</v>
      </c>
      <c r="E72" s="139">
        <f>AVERAGE(G72:H72)</f>
        <v>43.5</v>
      </c>
      <c r="F72" s="139">
        <f t="shared" si="8"/>
        <v>43.5</v>
      </c>
      <c r="G72" s="140">
        <v>44</v>
      </c>
      <c r="H72" s="140">
        <v>43</v>
      </c>
      <c r="I72" s="140">
        <v>44</v>
      </c>
      <c r="J72" s="140">
        <v>39</v>
      </c>
      <c r="K72" s="140">
        <v>43</v>
      </c>
      <c r="L72" s="140">
        <v>41</v>
      </c>
      <c r="M72" s="139">
        <f>(G72-$F$1)*0.6</f>
        <v>5.160000000000001</v>
      </c>
      <c r="N72" s="139">
        <f>(H72-$F$1)*0.6</f>
        <v>4.5600000000000005</v>
      </c>
      <c r="O72" s="141">
        <f>_xlfn.IFS(COUNTIF($G72:H72, "&gt;1")&gt;6,AVERAGE(SMALL(($G72:H72),{1,2,3,4,5}))-$F$1,COUNTIF($G72:H72, "&gt;1")&gt;5,AVERAGE(SMALL(($G72:H72),{1,2,3,4}))-$F$1,COUNTIF($G72:H72, "&gt;1")&gt;3,AVERAGE(SMALL(($F72:H72),{1,2,3,4}))-$F$1,COUNTIF($G72:H72, "&gt;1")&gt;1,AVERAGE(SMALL(($E72:H72),{1,2,3,4}))-$F$1,COUNTIF($G72:H72, "&gt;0")=1,AVERAGE(SMALL(($E72:H72),{1,2,3}))-$F$1,COUNTIF($G72:H72, "=0")=0,AVERAGE(SMALL(($E72:H72),{1,2}))-$F$1)</f>
        <v>8.1000000000000014</v>
      </c>
      <c r="P72" s="141">
        <f>_xlfn.IFS(COUNTIF($G72:I72, "&gt;1")&gt;6,AVERAGE(SMALL(($G72:I72),{1,2,3,4,5}))-$F$1,COUNTIF($G72:I72, "&gt;1")&gt;5,AVERAGE(SMALL(($G72:I72),{1,2,3,4}))-$F$1,COUNTIF($G72:I72, "&gt;1")&gt;3,AVERAGE(SMALL(($F72:I72),{1,2,3,4}))-$F$1,COUNTIF($G72:I72, "&gt;1")&gt;1,AVERAGE(SMALL(($E72:I72),{1,2,3,4}))-$F$1,COUNTIF($G72:I72, "&gt;0")=1,AVERAGE(SMALL(($E72:I72),{1,2,3}))-$F$1,COUNTIF($G72:I72, "=0")=0,AVERAGE(SMALL(($E72:I72),{1,2}))-$F$1)</f>
        <v>8.1000000000000014</v>
      </c>
      <c r="Q72" s="141">
        <f>_xlfn.IFS(COUNTIF($G72:J72, "&gt;1")&gt;6,AVERAGE(SMALL(($G72:J72),{1,2,3,4,5}))-$F$1,COUNTIF($G72:J72, "&gt;1")&gt;5,AVERAGE(SMALL(($G72:J72),{1,2,3,4}))-$F$1,COUNTIF($G72:J72, "&gt;1")&gt;3,AVERAGE(SMALL(($F72:J72),{1,2,3,4}))-$F$1,COUNTIF($G72:J72, "&gt;1")&gt;1,AVERAGE(SMALL(($E72:J72),{1,2,3,4}))-$F$1,COUNTIF($G72:J72, "&gt;0")=1,AVERAGE(SMALL(($E72:J72),{1,2,3}))-$F$1,COUNTIF($G72:J72, "=0")=0,AVERAGE(SMALL(($E72:J72),{1,2}))-$F$1)</f>
        <v>6.9750000000000014</v>
      </c>
      <c r="R72" s="141">
        <f>_xlfn.IFS(COUNTIF($G72:K72, "&gt;1")&gt;6,AVERAGE(SMALL(($G72:K72),{1,2,3,4,5}))-$F$1,COUNTIF($G72:K72, "&gt;1")&gt;5,AVERAGE(SMALL(($G72:K72),{1,2,3,4}))-$F$1,COUNTIF($G72:K72, "&gt;1")&gt;3,AVERAGE(SMALL(($F72:K72),{1,2,3,4}))-$F$1,COUNTIF($G72:K72, "&gt;1")&gt;1,AVERAGE(SMALL(($E72:K72),{1,2,3,4}))-$F$1,COUNTIF($G72:K72, "&gt;0")=1,AVERAGE(SMALL(($E72:K72),{1,2,3}))-$F$1,COUNTIF($G72:K72, "=0")=0,AVERAGE(SMALL(($E72:K72),{1,2}))-$F$1)</f>
        <v>6.7250000000000014</v>
      </c>
      <c r="S72" s="141">
        <f>_xlfn.IFS(COUNTIF($G72:L72, "&gt;1")&gt;6,AVERAGE(SMALL(($G72:L72),{1,2,3,4,5}))-$F$1,COUNTIF($G72:L72, "&gt;1")&gt;5,AVERAGE(SMALL(($G72:L72),{1,2,3,4}))-$F$1,COUNTIF($G72:L72, "&gt;1")&gt;3,AVERAGE(SMALL(($F72:L72),{1,2,3,4}))-$F$1,COUNTIF($G72:L72, "&gt;1")&gt;1,AVERAGE(SMALL(($E72:L72),{1,2,3,4}))-$F$1,COUNTIF($G72:L72, "&gt;0")=1,AVERAGE(SMALL(($E72:L72),{1,2,3}))-$F$1,COUNTIF($G72:L72, "=0")=0,AVERAGE(SMALL(($E72:L72),{1,2}))-$F$1)</f>
        <v>6.1000000000000014</v>
      </c>
      <c r="T72" s="142">
        <f t="shared" si="9"/>
        <v>6</v>
      </c>
      <c r="U72" s="143">
        <v>1</v>
      </c>
    </row>
    <row r="73" spans="1:21" ht="15.75" x14ac:dyDescent="0.25">
      <c r="A73" s="37" t="s">
        <v>148</v>
      </c>
      <c r="B73" s="138" t="str">
        <f>INDEX('[1]2025 Sign Ups'!$C$2:$C$103,MATCH(A73,'[1]2025 Sign Ups'!$B$2:$B$103,0))</f>
        <v>Y</v>
      </c>
      <c r="C73" s="138">
        <f>VLOOKUP($A73,'[1]2025 Sign Ups'!$B$2:$F$127,4,FALSE)</f>
        <v>3</v>
      </c>
      <c r="D73" s="138" t="str">
        <f>VLOOKUP($A73,'[1]2025 Sign Ups'!$B$2:$G$127,5,FALSE)</f>
        <v>R</v>
      </c>
      <c r="E73" s="139">
        <f t="shared" ref="E73:E88" si="10">M73+35.4</f>
        <v>45.4</v>
      </c>
      <c r="F73" s="139">
        <f t="shared" si="8"/>
        <v>45.4</v>
      </c>
      <c r="G73" s="140">
        <v>46</v>
      </c>
      <c r="H73" s="140">
        <v>50</v>
      </c>
      <c r="I73" s="140" t="s">
        <v>234</v>
      </c>
      <c r="J73" s="140" t="s">
        <v>234</v>
      </c>
      <c r="K73" s="140" t="s">
        <v>234</v>
      </c>
      <c r="L73" s="140" t="s">
        <v>234</v>
      </c>
      <c r="M73" s="139">
        <f>VLOOKUP($A73,'[1]2025 Sign Ups'!$B$2:$K$104,3,FALSE)</f>
        <v>10</v>
      </c>
      <c r="N73" s="141">
        <f>_xlfn.IFS(COUNTIF($G73:G73, "&gt;6")&gt;6,AVERAGE(SMALL(($G73:G73),{1,2,3,4,5}))-$F$1,COUNTIF($G73:G73, "&gt;5")&gt;3,AVERAGE(SMALL(($G73:G73),{1,2,3,4}))-$F$1,COUNTIF($G73:G73, "&gt;3")&gt;3,AVERAGE(SMALL(($F73:G73),{1,2,3,4}))-$F$1,COUNTIF($G73:G73, "&gt;1")&gt;1,AVERAGE(SMALL(($E73:G73),{1,2,3,4}))-$F$1,COUNTIF($G73:G73, "&gt;0")=1,AVERAGE(SMALL(($E73:G73),{1,2,3}))-$F$1,COUNTIF($G73:G73, "=0")=0,AVERAGE(SMALL(($E73:G73),{1,2}))-$F$1)</f>
        <v>10.200000000000003</v>
      </c>
      <c r="O73" s="141">
        <f>_xlfn.IFS(COUNTIF($G73:H73, "&gt;1")&gt;6,AVERAGE(SMALL(($G73:H73),{1,2,3,4,5}))-$F$1,COUNTIF($G73:H73, "&gt;1")&gt;5,AVERAGE(SMALL(($G73:H73),{1,2,3,4}))-$F$1,COUNTIF($G73:H73, "&gt;1")&gt;3,AVERAGE(SMALL(($F73:H73),{1,2,3,4}))-$F$1,COUNTIF($G73:H73, "&gt;1")&gt;1,AVERAGE(SMALL(($E73:H73),{1,2,3,4}))-$F$1,COUNTIF($G73:H73, "&gt;0")=1,AVERAGE(SMALL(($E73:H73),{1,2,3}))-$F$1,COUNTIF($G73:H73, "=0")=0,AVERAGE(SMALL(($E73:H73),{1,2}))-$F$1)</f>
        <v>11.300000000000004</v>
      </c>
      <c r="P73" s="141">
        <f>_xlfn.IFS(COUNTIF($G73:I73, "&gt;1")&gt;6,AVERAGE(SMALL(($G73:I73),{1,2,3,4,5}))-$F$1,COUNTIF($G73:I73, "&gt;1")&gt;5,AVERAGE(SMALL(($G73:I73),{1,2,3,4}))-$F$1,COUNTIF($G73:I73, "&gt;1")&gt;3,AVERAGE(SMALL(($F73:I73),{1,2,3,4}))-$F$1,COUNTIF($G73:I73, "&gt;1")&gt;1,AVERAGE(SMALL(($E73:I73),{1,2,3,4}))-$F$1,COUNTIF($G73:I73, "&gt;0")=1,AVERAGE(SMALL(($E73:I73),{1,2,3}))-$F$1,COUNTIF($G73:I73, "=0")=0,AVERAGE(SMALL(($E73:I73),{1,2}))-$F$1)</f>
        <v>11.300000000000004</v>
      </c>
      <c r="Q73" s="141">
        <f>_xlfn.IFS(COUNTIF($G73:J73, "&gt;1")&gt;6,AVERAGE(SMALL(($G73:J73),{1,2,3,4,5}))-$F$1,COUNTIF($G73:J73, "&gt;1")&gt;5,AVERAGE(SMALL(($G73:J73),{1,2,3,4}))-$F$1,COUNTIF($G73:J73, "&gt;1")&gt;3,AVERAGE(SMALL(($F73:J73),{1,2,3,4}))-$F$1,COUNTIF($G73:J73, "&gt;1")&gt;1,AVERAGE(SMALL(($E73:J73),{1,2,3,4}))-$F$1,COUNTIF($G73:J73, "&gt;0")=1,AVERAGE(SMALL(($E73:J73),{1,2,3}))-$F$1,COUNTIF($G73:J73, "=0")=0,AVERAGE(SMALL(($E73:J73),{1,2}))-$F$1)</f>
        <v>11.300000000000004</v>
      </c>
      <c r="R73" s="141">
        <f>_xlfn.IFS(COUNTIF($G73:K73, "&gt;1")&gt;6,AVERAGE(SMALL(($G73:K73),{1,2,3,4,5}))-$F$1,COUNTIF($G73:K73, "&gt;1")&gt;5,AVERAGE(SMALL(($G73:K73),{1,2,3,4}))-$F$1,COUNTIF($G73:K73, "&gt;1")&gt;3,AVERAGE(SMALL(($F73:K73),{1,2,3,4}))-$F$1,COUNTIF($G73:K73, "&gt;1")&gt;1,AVERAGE(SMALL(($E73:K73),{1,2,3,4}))-$F$1,COUNTIF($G73:K73, "&gt;0")=1,AVERAGE(SMALL(($E73:K73),{1,2,3}))-$F$1,COUNTIF($G73:K73, "=0")=0,AVERAGE(SMALL(($E73:K73),{1,2}))-$F$1)</f>
        <v>11.300000000000004</v>
      </c>
      <c r="S73" s="141">
        <f>_xlfn.IFS(COUNTIF($G73:L73, "&gt;1")&gt;6,AVERAGE(SMALL(($G73:L73),{1,2,3,4,5}))-$F$1,COUNTIF($G73:L73, "&gt;1")&gt;5,AVERAGE(SMALL(($G73:L73),{1,2,3,4}))-$F$1,COUNTIF($G73:L73, "&gt;1")&gt;3,AVERAGE(SMALL(($F73:L73),{1,2,3,4}))-$F$1,COUNTIF($G73:L73, "&gt;1")&gt;1,AVERAGE(SMALL(($E73:L73),{1,2,3,4}))-$F$1,COUNTIF($G73:L73, "&gt;0")=1,AVERAGE(SMALL(($E73:L73),{1,2,3}))-$F$1,COUNTIF($G73:L73, "=0")=0,AVERAGE(SMALL(($E73:L73),{1,2}))-$F$1)</f>
        <v>11.300000000000004</v>
      </c>
      <c r="T73" s="142">
        <f t="shared" si="9"/>
        <v>2</v>
      </c>
      <c r="U73" s="143">
        <v>2</v>
      </c>
    </row>
    <row r="74" spans="1:21" ht="15.75" x14ac:dyDescent="0.25">
      <c r="A74" s="58" t="s">
        <v>36</v>
      </c>
      <c r="B74" s="138" t="str">
        <f>INDEX('[1]2025 Sign Ups'!$C$2:$C$103,MATCH(A74,'[1]2025 Sign Ups'!$B$2:$B$103,0))</f>
        <v>Y</v>
      </c>
      <c r="C74" s="138">
        <f>VLOOKUP($A74,'[1]2025 Sign Ups'!$B$2:$F$127,4,FALSE)</f>
        <v>1</v>
      </c>
      <c r="D74" s="138" t="str">
        <f>VLOOKUP($A74,'[1]2025 Sign Ups'!$B$2:$G$127,5,FALSE)</f>
        <v>R</v>
      </c>
      <c r="E74" s="139">
        <f t="shared" si="10"/>
        <v>42.8</v>
      </c>
      <c r="F74" s="139">
        <f t="shared" si="8"/>
        <v>42.8</v>
      </c>
      <c r="G74" s="140" t="s">
        <v>234</v>
      </c>
      <c r="H74" s="140" t="s">
        <v>234</v>
      </c>
      <c r="I74" s="140">
        <v>41</v>
      </c>
      <c r="J74" s="140">
        <v>40</v>
      </c>
      <c r="K74" s="140">
        <v>46</v>
      </c>
      <c r="L74" s="140">
        <v>42</v>
      </c>
      <c r="M74" s="139">
        <f>VLOOKUP($A74,'[1]2025 Sign Ups'!$B$2:$K$104,3,FALSE)</f>
        <v>7.3999999999999986</v>
      </c>
      <c r="N74" s="141">
        <f>_xlfn.IFS(COUNTIF($G74:G74, "&gt;1")&gt;6,AVERAGE(SMALL(($G74:G74),{1,2,3,4,5}))-$F$1,COUNTIF($G74:G74, "&gt;1")&gt;5,AVERAGE(SMALL(($G74:G74),{1,2,3,4}))-$F$1,COUNTIF($G74:G74, "&gt;1")&gt;3,AVERAGE(SMALL(($F74:G74),{1,2,3,4}))-$F$1,COUNTIF($G74:G74, "&gt;1")&gt;1,AVERAGE(SMALL(($E74:G74),{1,2,3,4}))-$F$1,COUNTIF($G74:G74, "&gt;0")=1,AVERAGE(SMALL(($E74:G74),{1,2,3}))-$F$1,COUNTIF($G74:G74, "=0")=0,AVERAGE(SMALL(($E74:G74),{1,2}))-$F$1)</f>
        <v>7.3999999999999986</v>
      </c>
      <c r="O74" s="141">
        <f>_xlfn.IFS(COUNTIF($G74:H74, "&gt;1")&gt;6,AVERAGE(SMALL(($G74:H74),{1,2,3,4,5}))-$F$1,COUNTIF($G74:H74, "&gt;1")&gt;5,AVERAGE(SMALL(($G74:H74),{1,2,3,4}))-$F$1,COUNTIF($G74:H74, "&gt;1")&gt;3,AVERAGE(SMALL(($F74:H74),{1,2,3,4}))-$F$1,COUNTIF($G74:H74, "&gt;1")&gt;1,AVERAGE(SMALL(($E74:H74),{1,2,3,4}))-$F$1,COUNTIF($G74:H74, "&gt;0")=1,AVERAGE(SMALL(($E74:H74),{1,2,3}))-$F$1,COUNTIF($G74:H74, "=0")=0,AVERAGE(SMALL(($E74:H74),{1,2}))-$F$1)</f>
        <v>7.3999999999999986</v>
      </c>
      <c r="P74" s="141">
        <f>_xlfn.IFS(COUNTIF($G74:I74, "&gt;1")&gt;6,AVERAGE(SMALL(($G74:I74),{1,2,3,4,5}))-$F$1,COUNTIF($G74:I74, "&gt;1")&gt;5,AVERAGE(SMALL(($G74:I74),{1,2,3,4}))-$F$1,COUNTIF($G74:I74, "&gt;1")&gt;3,AVERAGE(SMALL(($F74:I74),{1,2,3,4}))-$F$1,COUNTIF($G74:I74, "&gt;1")&gt;1,AVERAGE(SMALL(($E74:I74),{1,2,3,4}))-$F$1,COUNTIF($G74:I74, "&gt;0")=1,AVERAGE(SMALL(($E74:I74),{1,2,3}))-$F$1,COUNTIF($G74:I74, "=0")=0,AVERAGE(SMALL(($E74:I74),{1,2}))-$F$1)</f>
        <v>6.7999999999999972</v>
      </c>
      <c r="Q74" s="141">
        <f>_xlfn.IFS(COUNTIF($G74:J74, "&gt;1")&gt;6,AVERAGE(SMALL(($G74:J74),{1,2,3,4,5}))-$F$1,COUNTIF($G74:J74, "&gt;1")&gt;5,AVERAGE(SMALL(($G74:J74),{1,2,3,4}))-$F$1,COUNTIF($G74:J74, "&gt;1")&gt;3,AVERAGE(SMALL(($F74:J74),{1,2,3,4}))-$F$1,COUNTIF($G74:J74, "&gt;1")&gt;1,AVERAGE(SMALL(($E74:J74),{1,2,3,4}))-$F$1,COUNTIF($G74:J74, "&gt;0")=1,AVERAGE(SMALL(($E74:J74),{1,2,3}))-$F$1,COUNTIF($G74:J74, "=0")=0,AVERAGE(SMALL(($E74:J74),{1,2}))-$F$1)</f>
        <v>6.25</v>
      </c>
      <c r="R74" s="141">
        <f>_xlfn.IFS(COUNTIF($G74:K74, "&gt;1")&gt;6,AVERAGE(SMALL(($G74:K74),{1,2,3,4,5}))-$F$1,COUNTIF($G74:K74, "&gt;1")&gt;5,AVERAGE(SMALL(($G74:K74),{1,2,3,4}))-$F$1,COUNTIF($G74:K74, "&gt;1")&gt;3,AVERAGE(SMALL(($F74:K74),{1,2,3,4}))-$F$1,COUNTIF($G74:K74, "&gt;1")&gt;1,AVERAGE(SMALL(($E74:K74),{1,2,3,4}))-$F$1,COUNTIF($G74:K74, "&gt;0")=1,AVERAGE(SMALL(($E74:K74),{1,2,3}))-$F$1,COUNTIF($G74:K74, "=0")=0,AVERAGE(SMALL(($E74:K74),{1,2}))-$F$1)</f>
        <v>6.25</v>
      </c>
      <c r="S74" s="141">
        <f>_xlfn.IFS(COUNTIF($G74:L74, "&gt;1")&gt;6,AVERAGE(SMALL(($G74:L74),{1,2,3,4,5}))-$F$1,COUNTIF($G74:L74, "&gt;1")&gt;5,AVERAGE(SMALL(($G74:L74),{1,2,3,4}))-$F$1,COUNTIF($G74:L74, "&gt;1")&gt;3,AVERAGE(SMALL(($F74:L74),{1,2,3,4}))-$F$1,COUNTIF($G74:L74, "&gt;1")&gt;1,AVERAGE(SMALL(($E74:L74),{1,2,3,4}))-$F$1,COUNTIF($G74:L74, "&gt;0")=1,AVERAGE(SMALL(($E74:L74),{1,2,3}))-$F$1,COUNTIF($G74:L74, "=0")=0,AVERAGE(SMALL(($E74:L74),{1,2}))-$F$1)</f>
        <v>6.0500000000000043</v>
      </c>
      <c r="T74" s="142">
        <f t="shared" si="9"/>
        <v>4</v>
      </c>
      <c r="U74" s="143">
        <v>2</v>
      </c>
    </row>
    <row r="75" spans="1:21" ht="15.75" x14ac:dyDescent="0.25">
      <c r="A75" s="37" t="s">
        <v>40</v>
      </c>
      <c r="B75" s="138" t="str">
        <f>INDEX('[1]2025 Sign Ups'!$C$2:$C$103,MATCH(A75,'[1]2025 Sign Ups'!$B$2:$B$103,0))</f>
        <v>Y</v>
      </c>
      <c r="C75" s="138">
        <f>VLOOKUP($A75,'[1]2025 Sign Ups'!$B$2:$F$127,4,FALSE)</f>
        <v>9</v>
      </c>
      <c r="D75" s="138" t="str">
        <f>VLOOKUP($A75,'[1]2025 Sign Ups'!$B$2:$G$127,5,FALSE)</f>
        <v>R</v>
      </c>
      <c r="E75" s="139">
        <f t="shared" si="10"/>
        <v>46</v>
      </c>
      <c r="F75" s="139">
        <f t="shared" si="8"/>
        <v>46</v>
      </c>
      <c r="G75" s="140">
        <v>52</v>
      </c>
      <c r="H75" s="140" t="s">
        <v>234</v>
      </c>
      <c r="I75" s="140">
        <v>47</v>
      </c>
      <c r="J75" s="140">
        <v>48</v>
      </c>
      <c r="K75" s="140">
        <v>42</v>
      </c>
      <c r="L75" s="140">
        <v>49</v>
      </c>
      <c r="M75" s="139">
        <f>VLOOKUP($A75,'[1]2025 Sign Ups'!$B$2:$K$104,3,FALSE)</f>
        <v>10.600000000000001</v>
      </c>
      <c r="N75" s="141">
        <f>_xlfn.IFS(COUNTIF($G75:G75, "&gt;1")&gt;6,AVERAGE(SMALL(($G75:G75),{1,2,3,4,5}))-$F$1,COUNTIF($G75:G75, "&gt;1")&gt;5,AVERAGE(SMALL(($G75:G75),{1,2,3,4}))-$F$1,COUNTIF($G75:G75, "&gt;1")&gt;3,AVERAGE(SMALL(($F75:G75),{1,2,3,4}))-$F$1,COUNTIF($G75:G75, "&gt;1")&gt;1,AVERAGE(SMALL(($E75:G75),{1,2,3,4}))-$F$1,COUNTIF($G75:G75, "&gt;0")=1,AVERAGE(SMALL(($E75:G75),{1,2,3}))-$F$1,COUNTIF($G75:G75, "=0")=0,AVERAGE(SMALL(($E75:G75),{1,2}))-$F$1)</f>
        <v>12.600000000000001</v>
      </c>
      <c r="O75" s="141">
        <f>_xlfn.IFS(COUNTIF($G75:H75, "&gt;1")&gt;6,AVERAGE(SMALL(($G75:H75),{1,2,3,4,5}))-$F$1,COUNTIF($G75:H75, "&gt;1")&gt;5,AVERAGE(SMALL(($G75:H75),{1,2,3,4}))-$F$1,COUNTIF($G75:H75, "&gt;1")&gt;3,AVERAGE(SMALL(($F75:H75),{1,2,3,4}))-$F$1,COUNTIF($G75:H75, "&gt;1")&gt;1,AVERAGE(SMALL(($E75:H75),{1,2,3,4}))-$F$1,COUNTIF($G75:H75, "&gt;0")=1,AVERAGE(SMALL(($E75:H75),{1,2,3}))-$F$1,COUNTIF($G75:H75, "=0")=0,AVERAGE(SMALL(($E75:H75),{1,2}))-$F$1)</f>
        <v>12.600000000000001</v>
      </c>
      <c r="P75" s="141">
        <f>_xlfn.IFS(COUNTIF($G75:I75, "&gt;1")&gt;6,AVERAGE(SMALL(($G75:I75),{1,2,3,4,5}))-$F$1,COUNTIF($G75:I75, "&gt;1")&gt;5,AVERAGE(SMALL(($G75:I75),{1,2,3,4}))-$F$1,COUNTIF($G75:I75, "&gt;1")&gt;3,AVERAGE(SMALL(($F75:I75),{1,2,3,4}))-$F$1,COUNTIF($G75:I75, "&gt;1")&gt;1,AVERAGE(SMALL(($E75:I75),{1,2,3,4}))-$F$1,COUNTIF($G75:I75, "&gt;0")=1,AVERAGE(SMALL(($E75:I75),{1,2,3}))-$F$1,COUNTIF($G75:I75, "=0")=0,AVERAGE(SMALL(($E75:I75),{1,2}))-$F$1)</f>
        <v>12.350000000000001</v>
      </c>
      <c r="Q75" s="141">
        <f>_xlfn.IFS(COUNTIF($G75:J75, "&gt;1")&gt;6,AVERAGE(SMALL(($G75:J75),{1,2,3,4,5}))-$F$1,COUNTIF($G75:J75, "&gt;1")&gt;5,AVERAGE(SMALL(($G75:J75),{1,2,3,4}))-$F$1,COUNTIF($G75:J75, "&gt;1")&gt;3,AVERAGE(SMALL(($F75:J75),{1,2,3,4}))-$F$1,COUNTIF($G75:J75, "&gt;1")&gt;1,AVERAGE(SMALL(($E75:J75),{1,2,3,4}))-$F$1,COUNTIF($G75:J75, "&gt;0")=1,AVERAGE(SMALL(($E75:J75),{1,2,3}))-$F$1,COUNTIF($G75:J75, "=0")=0,AVERAGE(SMALL(($E75:J75),{1,2}))-$F$1)</f>
        <v>11.350000000000001</v>
      </c>
      <c r="R75" s="141">
        <f>_xlfn.IFS(COUNTIF($G75:K75, "&gt;1")&gt;6,AVERAGE(SMALL(($G75:K75),{1,2,3,4,5}))-$F$1,COUNTIF($G75:K75, "&gt;1")&gt;5,AVERAGE(SMALL(($G75:K75),{1,2,3,4}))-$F$1,COUNTIF($G75:K75, "&gt;1")&gt;3,AVERAGE(SMALL(($F75:K75),{1,2,3,4}))-$F$1,COUNTIF($G75:K75, "&gt;1")&gt;1,AVERAGE(SMALL(($E75:K75),{1,2,3,4}))-$F$1,COUNTIF($G75:K75, "&gt;0")=1,AVERAGE(SMALL(($E75:K75),{1,2,3}))-$F$1,COUNTIF($G75:K75, "=0")=0,AVERAGE(SMALL(($E75:K75),{1,2}))-$F$1)</f>
        <v>10.350000000000001</v>
      </c>
      <c r="S75" s="141">
        <f>_xlfn.IFS(COUNTIF($G75:L75, "&gt;1")&gt;6,AVERAGE(SMALL(($G75:L75),{1,2,3,4,5}))-$F$1,COUNTIF($G75:L75, "&gt;1")&gt;5,AVERAGE(SMALL(($G75:L75),{1,2,3,4}))-$F$1,COUNTIF($G75:L75, "&gt;1")&gt;3,AVERAGE(SMALL(($F75:L75),{1,2,3,4}))-$F$1,COUNTIF($G75:L75, "&gt;1")&gt;1,AVERAGE(SMALL(($E75:L75),{1,2,3,4}))-$F$1,COUNTIF($G75:L75, "&gt;0")=1,AVERAGE(SMALL(($E75:L75),{1,2,3}))-$F$1,COUNTIF($G75:L75, "=0")=0,AVERAGE(SMALL(($E75:L75),{1,2}))-$F$1)</f>
        <v>10.350000000000001</v>
      </c>
      <c r="T75" s="142">
        <f t="shared" si="9"/>
        <v>5</v>
      </c>
      <c r="U75" s="143">
        <v>2</v>
      </c>
    </row>
    <row r="76" spans="1:21" ht="15.75" x14ac:dyDescent="0.25">
      <c r="A76" s="37" t="s">
        <v>34</v>
      </c>
      <c r="B76" s="138" t="str">
        <f>INDEX('[1]2025 Sign Ups'!$C$2:$C$103,MATCH(A76,'[1]2025 Sign Ups'!$B$2:$B$103,0))</f>
        <v>Y</v>
      </c>
      <c r="C76" s="138">
        <f>VLOOKUP($A76,'[1]2025 Sign Ups'!$B$2:$F$127,4,FALSE)</f>
        <v>9</v>
      </c>
      <c r="D76" s="138" t="str">
        <f>VLOOKUP($A76,'[1]2025 Sign Ups'!$B$2:$G$127,5,FALSE)</f>
        <v>R</v>
      </c>
      <c r="E76" s="139">
        <f t="shared" si="10"/>
        <v>44</v>
      </c>
      <c r="F76" s="139">
        <f t="shared" si="8"/>
        <v>44</v>
      </c>
      <c r="G76" s="140">
        <v>47</v>
      </c>
      <c r="H76" s="140">
        <v>48</v>
      </c>
      <c r="I76" s="140">
        <v>50</v>
      </c>
      <c r="J76" s="140">
        <v>46</v>
      </c>
      <c r="K76" s="140">
        <v>53</v>
      </c>
      <c r="L76" s="140">
        <v>47</v>
      </c>
      <c r="M76" s="139">
        <f>VLOOKUP($A76,'[1]2025 Sign Ups'!$B$2:$K$104,3,FALSE)</f>
        <v>8.6000000000000014</v>
      </c>
      <c r="N76" s="141">
        <f>_xlfn.IFS(COUNTIF($G76:G76, "&gt;6")&gt;6,AVERAGE(SMALL(($G76:G76),{1,2,3,4,5}))-$F$1,COUNTIF($G76:G76, "&gt;5")&gt;3,AVERAGE(SMALL(($G76:G76),{1,2,3,4}))-$F$1,COUNTIF($G76:G76, "&gt;3")&gt;3,AVERAGE(SMALL(($F76:G76),{1,2,3,4}))-$F$1,COUNTIF($G76:G76, "&gt;1")&gt;1,AVERAGE(SMALL(($E76:G76),{1,2,3,4}))-$F$1,COUNTIF($G76:G76, "&gt;0")=1,AVERAGE(SMALL(($E76:G76),{1,2,3}))-$F$1,COUNTIF($G76:G76, "=0")=0,AVERAGE(SMALL(($E76:G76),{1,2}))-$F$1)</f>
        <v>9.6000000000000014</v>
      </c>
      <c r="O76" s="141">
        <f>_xlfn.IFS(COUNTIF($G76:H76, "&gt;1")&gt;6,AVERAGE(SMALL(($G76:H76),{1,2,3,4,5}))-$F$1,COUNTIF($G76:H76, "&gt;1")&gt;5,AVERAGE(SMALL(($G76:H76),{1,2,3,4}))-$F$1,COUNTIF($G76:H76, "&gt;1")&gt;3,AVERAGE(SMALL(($F76:H76),{1,2,3,4}))-$F$1,COUNTIF($G76:H76, "&gt;1")&gt;1,AVERAGE(SMALL(($E76:H76),{1,2,3,4}))-$F$1,COUNTIF($G76:H76, "&gt;0")=1,AVERAGE(SMALL(($E76:H76),{1,2,3}))-$F$1,COUNTIF($G76:H76, "=0")=0,AVERAGE(SMALL(($E76:H76),{1,2}))-$F$1)</f>
        <v>10.350000000000001</v>
      </c>
      <c r="P76" s="141">
        <f>_xlfn.IFS(COUNTIF($G76:I76, "&gt;1")&gt;6,AVERAGE(SMALL(($G76:I76),{1,2,3,4,5}))-$F$1,COUNTIF($G76:I76, "&gt;1")&gt;5,AVERAGE(SMALL(($G76:I76),{1,2,3,4}))-$F$1,COUNTIF($G76:I76, "&gt;1")&gt;3,AVERAGE(SMALL(($F76:I76),{1,2,3,4}))-$F$1,COUNTIF($G76:I76, "&gt;1")&gt;1,AVERAGE(SMALL(($E76:I76),{1,2,3,4}))-$F$1,COUNTIF($G76:I76, "&gt;0")=1,AVERAGE(SMALL(($E76:I76),{1,2,3}))-$F$1,COUNTIF($G76:I76, "=0")=0,AVERAGE(SMALL(($E76:I76),{1,2}))-$F$1)</f>
        <v>10.350000000000001</v>
      </c>
      <c r="Q76" s="141">
        <f>_xlfn.IFS(COUNTIF($G76:J76, "&gt;1")&gt;6,AVERAGE(SMALL(($G76:J76),{1,2,3,4,5}))-$F$1,COUNTIF($G76:J76, "&gt;1")&gt;5,AVERAGE(SMALL(($G76:J76),{1,2,3,4}))-$F$1,COUNTIF($G76:J76, "&gt;1")&gt;3,AVERAGE(SMALL(($F76:J76),{1,2,3,4}))-$F$1,COUNTIF($G76:J76, "&gt;1")&gt;1,AVERAGE(SMALL(($E76:J76),{1,2,3,4}))-$F$1,COUNTIF($G76:J76, "&gt;0")=1,AVERAGE(SMALL(($E76:J76),{1,2,3}))-$F$1,COUNTIF($G76:J76, "=0")=0,AVERAGE(SMALL(($E76:J76),{1,2}))-$F$1)</f>
        <v>10.850000000000001</v>
      </c>
      <c r="R76" s="141">
        <f>_xlfn.IFS(COUNTIF($G76:K76, "&gt;1")&gt;6,AVERAGE(SMALL(($G76:K76),{1,2,3,4,5}))-$F$1,COUNTIF($G76:K76, "&gt;1")&gt;5,AVERAGE(SMALL(($G76:K76),{1,2,3,4}))-$F$1,COUNTIF($G76:K76, "&gt;1")&gt;3,AVERAGE(SMALL(($F76:K76),{1,2,3,4}))-$F$1,COUNTIF($G76:K76, "&gt;1")&gt;1,AVERAGE(SMALL(($E76:K76),{1,2,3,4}))-$F$1,COUNTIF($G76:K76, "&gt;0")=1,AVERAGE(SMALL(($E76:K76),{1,2,3}))-$F$1,COUNTIF($G76:K76, "=0")=0,AVERAGE(SMALL(($E76:K76),{1,2}))-$F$1)</f>
        <v>10.850000000000001</v>
      </c>
      <c r="S76" s="141">
        <f>_xlfn.IFS(COUNTIF($G76:L76, "&gt;1")&gt;6,AVERAGE(SMALL(($G76:L76),{1,2,3,4,5}))-$F$1,COUNTIF($G76:L76, "&gt;1")&gt;5,AVERAGE(SMALL(($G76:L76),{1,2,3,4}))-$F$1,COUNTIF($G76:L76, "&gt;1")&gt;3,AVERAGE(SMALL(($F76:L76),{1,2,3,4}))-$F$1,COUNTIF($G76:L76, "&gt;1")&gt;1,AVERAGE(SMALL(($E76:L76),{1,2,3,4}))-$F$1,COUNTIF($G76:L76, "&gt;0")=1,AVERAGE(SMALL(($E76:L76),{1,2,3}))-$F$1,COUNTIF($G76:L76, "=0")=0,AVERAGE(SMALL(($E76:L76),{1,2}))-$F$1)</f>
        <v>11.600000000000001</v>
      </c>
      <c r="T76" s="142">
        <f t="shared" si="9"/>
        <v>6</v>
      </c>
      <c r="U76" s="143">
        <v>2</v>
      </c>
    </row>
    <row r="77" spans="1:21" ht="15.75" x14ac:dyDescent="0.25">
      <c r="A77" s="37" t="s">
        <v>99</v>
      </c>
      <c r="B77" s="138" t="str">
        <f>INDEX('[1]2025 Sign Ups'!$C$2:$C$103,MATCH(A77,'[1]2025 Sign Ups'!$B$2:$B$103,0))</f>
        <v>Y</v>
      </c>
      <c r="C77" s="138">
        <f>VLOOKUP($A77,'[1]2025 Sign Ups'!$B$2:$F$127,4,FALSE)</f>
        <v>2</v>
      </c>
      <c r="D77" s="138" t="str">
        <f>VLOOKUP($A77,'[1]2025 Sign Ups'!$B$2:$G$127,5,FALSE)</f>
        <v>R</v>
      </c>
      <c r="E77" s="139">
        <f t="shared" si="10"/>
        <v>48</v>
      </c>
      <c r="F77" s="139">
        <f t="shared" si="8"/>
        <v>48</v>
      </c>
      <c r="G77" s="140" t="s">
        <v>234</v>
      </c>
      <c r="H77" s="140" t="s">
        <v>234</v>
      </c>
      <c r="I77" s="140" t="s">
        <v>234</v>
      </c>
      <c r="J77" s="140">
        <v>48</v>
      </c>
      <c r="K77" s="140">
        <v>49</v>
      </c>
      <c r="L77" s="140">
        <v>49</v>
      </c>
      <c r="M77" s="139">
        <f>VLOOKUP($A77,'[1]2025 Sign Ups'!$B$2:$K$104,3,FALSE)</f>
        <v>12.600000000000001</v>
      </c>
      <c r="N77" s="141">
        <f>_xlfn.IFS(COUNTIF($G77:G77, "&gt;1")&gt;6,AVERAGE(SMALL(($G77:G77),{1,2,3,4,5}))-$F$1,COUNTIF($G77:G77, "&gt;1")&gt;5,AVERAGE(SMALL(($G77:G77),{1,2,3,4}))-$F$1,COUNTIF($G77:G77, "&gt;1")&gt;3,AVERAGE(SMALL(($F77:G77),{1,2,3,4}))-$F$1,COUNTIF($G77:G77, "&gt;1")&gt;1,AVERAGE(SMALL(($E77:G77),{1,2,3,4}))-$F$1,COUNTIF($G77:G77, "&gt;0")=1,AVERAGE(SMALL(($E77:G77),{1,2,3}))-$F$1,COUNTIF($G77:G77, "=0")=0,AVERAGE(SMALL(($E77:G77),{1,2}))-$F$1)</f>
        <v>12.600000000000001</v>
      </c>
      <c r="O77" s="141">
        <f>_xlfn.IFS(COUNTIF($G77:H77, "&gt;1")&gt;6,AVERAGE(SMALL(($G77:H77),{1,2,3,4,5}))-$F$1,COUNTIF($G77:H77, "&gt;1")&gt;5,AVERAGE(SMALL(($G77:H77),{1,2,3,4}))-$F$1,COUNTIF($G77:H77, "&gt;1")&gt;3,AVERAGE(SMALL(($F77:H77),{1,2,3,4}))-$F$1,COUNTIF($G77:H77, "&gt;1")&gt;1,AVERAGE(SMALL(($E77:H77),{1,2,3,4}))-$F$1,COUNTIF($G77:H77, "&gt;0")=1,AVERAGE(SMALL(($E77:H77),{1,2,3}))-$F$1,COUNTIF($G77:H77, "=0")=0,AVERAGE(SMALL(($E77:H77),{1,2}))-$F$1)</f>
        <v>12.600000000000001</v>
      </c>
      <c r="P77" s="141">
        <f>_xlfn.IFS(COUNTIF($G77:I77, "&gt;1")&gt;6,AVERAGE(SMALL(($G77:I77),{1,2,3,4,5}))-$F$1,COUNTIF($G77:I77, "&gt;1")&gt;5,AVERAGE(SMALL(($G77:I77),{1,2,3,4}))-$F$1,COUNTIF($G77:I77, "&gt;1")&gt;3,AVERAGE(SMALL(($F77:I77),{1,2,3,4}))-$F$1,COUNTIF($G77:I77, "&gt;1")&gt;1,AVERAGE(SMALL(($E77:I77),{1,2,3,4}))-$F$1,COUNTIF($G77:I77, "&gt;0")=1,AVERAGE(SMALL(($E77:I77),{1,2,3}))-$F$1,COUNTIF($G77:I77, "=0")=0,AVERAGE(SMALL(($E77:I77),{1,2}))-$F$1)</f>
        <v>12.600000000000001</v>
      </c>
      <c r="Q77" s="141">
        <f>_xlfn.IFS(COUNTIF($G77:J77, "&gt;1")&gt;6,AVERAGE(SMALL(($G77:J77),{1,2,3,4,5}))-$F$1,COUNTIF($G77:J77, "&gt;1")&gt;5,AVERAGE(SMALL(($G77:J77),{1,2,3,4}))-$F$1,COUNTIF($G77:J77, "&gt;1")&gt;3,AVERAGE(SMALL(($F77:J77),{1,2,3,4}))-$F$1,COUNTIF($G77:J77, "&gt;1")&gt;1,AVERAGE(SMALL(($E77:J77),{1,2,3,4}))-$F$1,COUNTIF($G77:J77, "&gt;0")=1,AVERAGE(SMALL(($E77:J77),{1,2,3}))-$F$1,COUNTIF($G77:J77, "=0")=0,AVERAGE(SMALL(($E77:J77),{1,2}))-$F$1)</f>
        <v>12.600000000000001</v>
      </c>
      <c r="R77" s="141">
        <f>_xlfn.IFS(COUNTIF($G77:K77, "&gt;1")&gt;6,AVERAGE(SMALL(($G77:K77),{1,2,3,4,5}))-$F$1,COUNTIF($G77:K77, "&gt;1")&gt;5,AVERAGE(SMALL(($G77:K77),{1,2,3,4}))-$F$1,COUNTIF($G77:K77, "&gt;1")&gt;3,AVERAGE(SMALL(($F77:K77),{1,2,3,4}))-$F$1,COUNTIF($G77:K77, "&gt;1")&gt;1,AVERAGE(SMALL(($E77:K77),{1,2,3,4}))-$F$1,COUNTIF($G77:K77, "&gt;0")=1,AVERAGE(SMALL(($E77:K77),{1,2,3}))-$F$1,COUNTIF($G77:K77, "=0")=0,AVERAGE(SMALL(($E77:K77),{1,2}))-$F$1)</f>
        <v>12.850000000000001</v>
      </c>
      <c r="S77" s="141">
        <f>_xlfn.IFS(COUNTIF($G77:L77, "&gt;1")&gt;6,AVERAGE(SMALL(($G77:L77),{1,2,3,4,5}))-$F$1,COUNTIF($G77:L77, "&gt;1")&gt;5,AVERAGE(SMALL(($G77:L77),{1,2,3,4}))-$F$1,COUNTIF($G77:L77, "&gt;1")&gt;3,AVERAGE(SMALL(($F77:L77),{1,2,3,4}))-$F$1,COUNTIF($G77:L77, "&gt;1")&gt;1,AVERAGE(SMALL(($E77:L77),{1,2,3,4}))-$F$1,COUNTIF($G77:L77, "&gt;0")=1,AVERAGE(SMALL(($E77:L77),{1,2,3}))-$F$1,COUNTIF($G77:L77, "=0")=0,AVERAGE(SMALL(($E77:L77),{1,2}))-$F$1)</f>
        <v>12.850000000000001</v>
      </c>
      <c r="T77" s="142">
        <f t="shared" si="9"/>
        <v>3</v>
      </c>
      <c r="U77" s="143">
        <v>2</v>
      </c>
    </row>
    <row r="78" spans="1:21" ht="15.75" x14ac:dyDescent="0.25">
      <c r="A78" s="37" t="s">
        <v>31</v>
      </c>
      <c r="B78" s="138" t="str">
        <f>INDEX('[1]2025 Sign Ups'!$C$2:$C$103,MATCH(A78,'[1]2025 Sign Ups'!$B$2:$B$103,0))</f>
        <v>Y</v>
      </c>
      <c r="C78" s="138">
        <f>VLOOKUP($A78,'[1]2025 Sign Ups'!$B$2:$F$127,4,FALSE)</f>
        <v>9</v>
      </c>
      <c r="D78" s="138" t="str">
        <f>VLOOKUP($A78,'[1]2025 Sign Ups'!$B$2:$G$127,5,FALSE)</f>
        <v>R</v>
      </c>
      <c r="E78" s="139">
        <f t="shared" si="10"/>
        <v>46.6</v>
      </c>
      <c r="F78" s="139">
        <f t="shared" si="8"/>
        <v>46.6</v>
      </c>
      <c r="G78" s="140">
        <v>48</v>
      </c>
      <c r="H78" s="140">
        <v>47</v>
      </c>
      <c r="I78" s="140">
        <v>50</v>
      </c>
      <c r="J78" s="140">
        <v>45</v>
      </c>
      <c r="K78" s="140">
        <v>46</v>
      </c>
      <c r="L78" s="140">
        <v>46</v>
      </c>
      <c r="M78" s="139">
        <f>VLOOKUP($A78,'[1]2025 Sign Ups'!$B$2:$K$104,3,FALSE)</f>
        <v>11.200000000000003</v>
      </c>
      <c r="N78" s="141">
        <f>_xlfn.IFS(COUNTIF($G78:G78, "&gt;6")&gt;6,AVERAGE(SMALL(($G78:G78),{1,2,3,4,5}))-$F$1,COUNTIF($G78:G78, "&gt;5")&gt;3,AVERAGE(SMALL(($G78:G78),{1,2,3,4}))-$F$1,COUNTIF($G78:G78, "&gt;3")&gt;3,AVERAGE(SMALL(($F78:G78),{1,2,3,4}))-$F$1,COUNTIF($G78:G78, "&gt;1")&gt;1,AVERAGE(SMALL(($E78:G78),{1,2,3,4}))-$F$1,COUNTIF($G78:G78, "&gt;0")=1,AVERAGE(SMALL(($E78:G78),{1,2,3}))-$F$1,COUNTIF($G78:G78, "=0")=0,AVERAGE(SMALL(($E78:G78),{1,2}))-$F$1)</f>
        <v>11.666666666666664</v>
      </c>
      <c r="O78" s="141">
        <f>_xlfn.IFS(COUNTIF($G78:H78, "&gt;1")&gt;6,AVERAGE(SMALL(($G78:H78),{1,2,3,4,5}))-$F$1,COUNTIF($G78:H78, "&gt;1")&gt;5,AVERAGE(SMALL(($G78:H78),{1,2,3,4}))-$F$1,COUNTIF($G78:H78, "&gt;1")&gt;3,AVERAGE(SMALL(($F78:H78),{1,2,3,4}))-$F$1,COUNTIF($G78:H78, "&gt;1")&gt;1,AVERAGE(SMALL(($E78:H78),{1,2,3,4}))-$F$1,COUNTIF($G78:H78, "&gt;0")=1,AVERAGE(SMALL(($E78:H78),{1,2,3}))-$F$1,COUNTIF($G78:H78, "=0")=0,AVERAGE(SMALL(($E78:H78),{1,2}))-$F$1)</f>
        <v>11.649999999999999</v>
      </c>
      <c r="P78" s="141">
        <f>_xlfn.IFS(COUNTIF($G78:I78, "&gt;1")&gt;6,AVERAGE(SMALL(($G78:I78),{1,2,3,4,5}))-$F$1,COUNTIF($G78:I78, "&gt;1")&gt;5,AVERAGE(SMALL(($G78:I78),{1,2,3,4}))-$F$1,COUNTIF($G78:I78, "&gt;1")&gt;3,AVERAGE(SMALL(($F78:I78),{1,2,3,4}))-$F$1,COUNTIF($G78:I78, "&gt;1")&gt;1,AVERAGE(SMALL(($E78:I78),{1,2,3,4}))-$F$1,COUNTIF($G78:I78, "&gt;0")=1,AVERAGE(SMALL(($E78:I78),{1,2,3}))-$F$1,COUNTIF($G78:I78, "=0")=0,AVERAGE(SMALL(($E78:I78),{1,2}))-$F$1)</f>
        <v>11.649999999999999</v>
      </c>
      <c r="Q78" s="141">
        <f>_xlfn.IFS(COUNTIF($G78:J78, "&gt;1")&gt;6,AVERAGE(SMALL(($G78:J78),{1,2,3,4,5}))-$F$1,COUNTIF($G78:J78, "&gt;1")&gt;5,AVERAGE(SMALL(($G78:J78),{1,2,3,4}))-$F$1,COUNTIF($G78:J78, "&gt;1")&gt;3,AVERAGE(SMALL(($F78:J78),{1,2,3,4}))-$F$1,COUNTIF($G78:J78, "&gt;1")&gt;1,AVERAGE(SMALL(($E78:J78),{1,2,3,4}))-$F$1,COUNTIF($G78:J78, "&gt;0")=1,AVERAGE(SMALL(($E78:J78),{1,2,3}))-$F$1,COUNTIF($G78:J78, "=0")=0,AVERAGE(SMALL(($E78:J78),{1,2}))-$F$1)</f>
        <v>11.25</v>
      </c>
      <c r="R78" s="141">
        <f>_xlfn.IFS(COUNTIF($G78:K78, "&gt;1")&gt;6,AVERAGE(SMALL(($G78:K78),{1,2,3,4,5}))-$F$1,COUNTIF($G78:K78, "&gt;1")&gt;5,AVERAGE(SMALL(($G78:K78),{1,2,3,4}))-$F$1,COUNTIF($G78:K78, "&gt;1")&gt;3,AVERAGE(SMALL(($F78:K78),{1,2,3,4}))-$F$1,COUNTIF($G78:K78, "&gt;1")&gt;1,AVERAGE(SMALL(($E78:K78),{1,2,3,4}))-$F$1,COUNTIF($G78:K78, "&gt;0")=1,AVERAGE(SMALL(($E78:K78),{1,2,3}))-$F$1,COUNTIF($G78:K78, "=0")=0,AVERAGE(SMALL(($E78:K78),{1,2}))-$F$1)</f>
        <v>10.75</v>
      </c>
      <c r="S78" s="141">
        <f>_xlfn.IFS(COUNTIF($G78:L78, "&gt;1")&gt;6,AVERAGE(SMALL(($G78:L78),{1,2,3,4,5}))-$F$1,COUNTIF($G78:L78, "&gt;1")&gt;5,AVERAGE(SMALL(($G78:L78),{1,2,3,4}))-$F$1,COUNTIF($G78:L78, "&gt;1")&gt;3,AVERAGE(SMALL(($F78:L78),{1,2,3,4}))-$F$1,COUNTIF($G78:L78, "&gt;1")&gt;1,AVERAGE(SMALL(($E78:L78),{1,2,3,4}))-$F$1,COUNTIF($G78:L78, "&gt;0")=1,AVERAGE(SMALL(($E78:L78),{1,2,3}))-$F$1,COUNTIF($G78:L78, "=0")=0,AVERAGE(SMALL(($E78:L78),{1,2}))-$F$1)</f>
        <v>10.600000000000001</v>
      </c>
      <c r="T78" s="142">
        <f t="shared" si="9"/>
        <v>6</v>
      </c>
      <c r="U78" s="143">
        <v>2</v>
      </c>
    </row>
    <row r="79" spans="1:21" ht="15.75" x14ac:dyDescent="0.25">
      <c r="A79" s="37" t="s">
        <v>110</v>
      </c>
      <c r="B79" s="138" t="str">
        <f>INDEX('[1]2025 Sign Ups'!$C$2:$C$103,MATCH(A79,'[1]2025 Sign Ups'!$B$2:$B$103,0))</f>
        <v>Y</v>
      </c>
      <c r="C79" s="138">
        <f>VLOOKUP($A79,'[1]2025 Sign Ups'!$B$2:$F$127,4,FALSE)</f>
        <v>2</v>
      </c>
      <c r="D79" s="138" t="str">
        <f>VLOOKUP($A79,'[1]2025 Sign Ups'!$B$2:$G$127,5,FALSE)</f>
        <v>R</v>
      </c>
      <c r="E79" s="139">
        <f t="shared" si="10"/>
        <v>45.4</v>
      </c>
      <c r="F79" s="139">
        <f t="shared" si="8"/>
        <v>45.4</v>
      </c>
      <c r="G79" s="140">
        <v>48</v>
      </c>
      <c r="H79" s="140">
        <v>51</v>
      </c>
      <c r="I79" s="140">
        <v>46</v>
      </c>
      <c r="J79" s="140" t="s">
        <v>234</v>
      </c>
      <c r="K79" s="140">
        <v>44</v>
      </c>
      <c r="L79" s="140" t="s">
        <v>234</v>
      </c>
      <c r="M79" s="139">
        <f>VLOOKUP($A79,'[1]2025 Sign Ups'!$B$2:$K$104,3,FALSE)</f>
        <v>10</v>
      </c>
      <c r="N79" s="141">
        <f>_xlfn.IFS(COUNTIF($G79:G79, "&gt;6")&gt;6,AVERAGE(SMALL(($G79:G79),{1,2,3,4,5}))-$F$1,COUNTIF($G79:G79, "&gt;5")&gt;3,AVERAGE(SMALL(($G79:G79),{1,2,3,4}))-$F$1,COUNTIF($G79:G79, "&gt;3")&gt;3,AVERAGE(SMALL(($F79:G79),{1,2,3,4}))-$F$1,COUNTIF($G79:G79, "&gt;1")&gt;1,AVERAGE(SMALL(($E79:G79),{1,2,3,4}))-$F$1,COUNTIF($G79:G79, "&gt;0")=1,AVERAGE(SMALL(($E79:G79),{1,2,3}))-$F$1,COUNTIF($G79:G79, "=0")=0,AVERAGE(SMALL(($E79:G79),{1,2}))-$F$1)</f>
        <v>10.866666666666674</v>
      </c>
      <c r="O79" s="141">
        <f>_xlfn.IFS(COUNTIF($G79:H79, "&gt;1")&gt;6,AVERAGE(SMALL(($G79:H79),{1,2,3,4,5}))-$F$1,COUNTIF($G79:H79, "&gt;1")&gt;5,AVERAGE(SMALL(($G79:H79),{1,2,3,4}))-$F$1,COUNTIF($G79:H79, "&gt;1")&gt;3,AVERAGE(SMALL(($F79:H79),{1,2,3,4}))-$F$1,COUNTIF($G79:H79, "&gt;1")&gt;1,AVERAGE(SMALL(($E79:H79),{1,2,3,4}))-$F$1,COUNTIF($G79:H79, "&gt;0")=1,AVERAGE(SMALL(($E79:H79),{1,2,3}))-$F$1,COUNTIF($G79:H79, "=0")=0,AVERAGE(SMALL(($E79:H79),{1,2}))-$F$1)</f>
        <v>12.050000000000004</v>
      </c>
      <c r="P79" s="141">
        <f>_xlfn.IFS(COUNTIF($G79:I79, "&gt;1")&gt;6,AVERAGE(SMALL(($G79:I79),{1,2,3,4,5}))-$F$1,COUNTIF($G79:I79, "&gt;1")&gt;5,AVERAGE(SMALL(($G79:I79),{1,2,3,4}))-$F$1,COUNTIF($G79:I79, "&gt;1")&gt;3,AVERAGE(SMALL(($F79:I79),{1,2,3,4}))-$F$1,COUNTIF($G79:I79, "&gt;1")&gt;1,AVERAGE(SMALL(($E79:I79),{1,2,3,4}))-$F$1,COUNTIF($G79:I79, "&gt;0")=1,AVERAGE(SMALL(($E79:I79),{1,2,3}))-$F$1,COUNTIF($G79:I79, "=0")=0,AVERAGE(SMALL(($E79:I79),{1,2}))-$F$1)</f>
        <v>10.800000000000004</v>
      </c>
      <c r="Q79" s="141">
        <f>_xlfn.IFS(COUNTIF($G79:J79, "&gt;1")&gt;6,AVERAGE(SMALL(($G79:J79),{1,2,3,4,5}))-$F$1,COUNTIF($G79:J79, "&gt;1")&gt;5,AVERAGE(SMALL(($G79:J79),{1,2,3,4}))-$F$1,COUNTIF($G79:J79, "&gt;1")&gt;3,AVERAGE(SMALL(($F79:J79),{1,2,3,4}))-$F$1,COUNTIF($G79:J79, "&gt;1")&gt;1,AVERAGE(SMALL(($E79:J79),{1,2,3,4}))-$F$1,COUNTIF($G79:J79, "&gt;0")=1,AVERAGE(SMALL(($E79:J79),{1,2,3}))-$F$1,COUNTIF($G79:J79, "=0")=0,AVERAGE(SMALL(($E79:J79),{1,2}))-$F$1)</f>
        <v>10.800000000000004</v>
      </c>
      <c r="R79" s="141">
        <f>_xlfn.IFS(COUNTIF($G79:K79, "&gt;1")&gt;6,AVERAGE(SMALL(($G79:K79),{1,2,3,4,5}))-$F$1,COUNTIF($G79:K79, "&gt;1")&gt;5,AVERAGE(SMALL(($G79:K79),{1,2,3,4}))-$F$1,COUNTIF($G79:K79, "&gt;1")&gt;3,AVERAGE(SMALL(($F79:K79),{1,2,3,4}))-$F$1,COUNTIF($G79:K79, "&gt;1")&gt;1,AVERAGE(SMALL(($E79:K79),{1,2,3,4}))-$F$1,COUNTIF($G79:K79, "&gt;0")=1,AVERAGE(SMALL(($E79:K79),{1,2,3}))-$F$1,COUNTIF($G79:K79, "=0")=0,AVERAGE(SMALL(($E79:K79),{1,2}))-$F$1)</f>
        <v>10.450000000000003</v>
      </c>
      <c r="S79" s="141">
        <f>_xlfn.IFS(COUNTIF($G79:L79, "&gt;1")&gt;6,AVERAGE(SMALL(($G79:L79),{1,2,3,4,5}))-$F$1,COUNTIF($G79:L79, "&gt;1")&gt;5,AVERAGE(SMALL(($G79:L79),{1,2,3,4}))-$F$1,COUNTIF($G79:L79, "&gt;1")&gt;3,AVERAGE(SMALL(($F79:L79),{1,2,3,4}))-$F$1,COUNTIF($G79:L79, "&gt;1")&gt;1,AVERAGE(SMALL(($E79:L79),{1,2,3,4}))-$F$1,COUNTIF($G79:L79, "&gt;0")=1,AVERAGE(SMALL(($E79:L79),{1,2,3}))-$F$1,COUNTIF($G79:L79, "=0")=0,AVERAGE(SMALL(($E79:L79),{1,2}))-$F$1)</f>
        <v>10.450000000000003</v>
      </c>
      <c r="T79" s="142">
        <f t="shared" si="9"/>
        <v>4</v>
      </c>
      <c r="U79" s="143">
        <v>2</v>
      </c>
    </row>
    <row r="80" spans="1:21" ht="15.75" x14ac:dyDescent="0.25">
      <c r="A80" s="37" t="s">
        <v>73</v>
      </c>
      <c r="B80" s="138" t="str">
        <f>INDEX('[1]2025 Sign Ups'!$C$2:$C$103,MATCH(A80,'[1]2025 Sign Ups'!$B$2:$B$103,0))</f>
        <v>Y</v>
      </c>
      <c r="C80" s="138">
        <f>VLOOKUP($A80,'[1]2025 Sign Ups'!$B$2:$F$127,4,FALSE)</f>
        <v>5</v>
      </c>
      <c r="D80" s="138" t="str">
        <f>VLOOKUP($A80,'[1]2025 Sign Ups'!$B$2:$G$127,5,FALSE)</f>
        <v>R</v>
      </c>
      <c r="E80" s="139">
        <f t="shared" si="10"/>
        <v>40.833333333333336</v>
      </c>
      <c r="F80" s="139">
        <f t="shared" si="8"/>
        <v>40.833333333333336</v>
      </c>
      <c r="G80" s="140">
        <v>37</v>
      </c>
      <c r="H80" s="140">
        <v>42</v>
      </c>
      <c r="I80" s="140">
        <v>43</v>
      </c>
      <c r="J80" s="140">
        <v>41</v>
      </c>
      <c r="K80" s="140" t="s">
        <v>234</v>
      </c>
      <c r="L80" s="140">
        <v>41</v>
      </c>
      <c r="M80" s="139">
        <f>VLOOKUP($A80,'[1]2025 Sign Ups'!$B$2:$K$104,3,FALSE)</f>
        <v>5.4333333333333371</v>
      </c>
      <c r="N80" s="141">
        <f>_xlfn.IFS(COUNTIF($G80:G80, "&gt;6")&gt;6,AVERAGE(SMALL(($G80:G80),{1,2,3,4,5}))-$F$1,COUNTIF($G80:G80, "&gt;5")&gt;3,AVERAGE(SMALL(($G80:G80),{1,2,3,4}))-$F$1,COUNTIF($G80:G80, "&gt;3")&gt;3,AVERAGE(SMALL(($F80:G80),{1,2,3,4}))-$F$1,COUNTIF($G80:G80, "&gt;1")&gt;1,AVERAGE(SMALL(($E80:G80),{1,2,3,4}))-$F$1,COUNTIF($G80:G80, "&gt;0")=1,AVERAGE(SMALL(($E80:G80),{1,2,3}))-$F$1,COUNTIF($G80:G80, "=0")=0,AVERAGE(SMALL(($E80:G80),{1,2}))-$F$1)</f>
        <v>4.1555555555555657</v>
      </c>
      <c r="O80" s="141">
        <f>_xlfn.IFS(COUNTIF($G80:H80, "&gt;1")&gt;6,AVERAGE(SMALL(($G80:H80),{1,2,3,4,5}))-$F$1,COUNTIF($G80:H80, "&gt;1")&gt;5,AVERAGE(SMALL(($G80:H80),{1,2,3,4}))-$F$1,COUNTIF($G80:H80, "&gt;1")&gt;3,AVERAGE(SMALL(($F80:H80),{1,2,3,4}))-$F$1,COUNTIF($G80:H80, "&gt;1")&gt;1,AVERAGE(SMALL(($E80:H80),{1,2,3,4}))-$F$1,COUNTIF($G80:H80, "&gt;0")=1,AVERAGE(SMALL(($E80:H80),{1,2,3}))-$F$1,COUNTIF($G80:H80, "=0")=0,AVERAGE(SMALL(($E80:H80),{1,2}))-$F$1)</f>
        <v>4.7666666666666728</v>
      </c>
      <c r="P80" s="141">
        <f>_xlfn.IFS(COUNTIF($G80:I80, "&gt;1")&gt;6,AVERAGE(SMALL(($G80:I80),{1,2,3,4,5}))-$F$1,COUNTIF($G80:I80, "&gt;1")&gt;5,AVERAGE(SMALL(($G80:I80),{1,2,3,4}))-$F$1,COUNTIF($G80:I80, "&gt;1")&gt;3,AVERAGE(SMALL(($F80:I80),{1,2,3,4}))-$F$1,COUNTIF($G80:I80, "&gt;1")&gt;1,AVERAGE(SMALL(($E80:I80),{1,2,3,4}))-$F$1,COUNTIF($G80:I80, "&gt;0")=1,AVERAGE(SMALL(($E80:I80),{1,2,3}))-$F$1,COUNTIF($G80:I80, "=0")=0,AVERAGE(SMALL(($E80:I80),{1,2}))-$F$1)</f>
        <v>4.7666666666666728</v>
      </c>
      <c r="Q80" s="141">
        <f>_xlfn.IFS(COUNTIF($G80:J80, "&gt;1")&gt;6,AVERAGE(SMALL(($G80:J80),{1,2,3,4,5}))-$F$1,COUNTIF($G80:J80, "&gt;1")&gt;5,AVERAGE(SMALL(($G80:J80),{1,2,3,4}))-$F$1,COUNTIF($G80:J80, "&gt;1")&gt;3,AVERAGE(SMALL(($F80:J80),{1,2,3,4}))-$F$1,COUNTIF($G80:J80, "&gt;1")&gt;1,AVERAGE(SMALL(($E80:J80),{1,2,3,4}))-$F$1,COUNTIF($G80:J80, "&gt;0")=1,AVERAGE(SMALL(($E80:J80),{1,2,3}))-$F$1,COUNTIF($G80:J80, "=0")=0,AVERAGE(SMALL(($E80:J80),{1,2}))-$F$1)</f>
        <v>4.8083333333333371</v>
      </c>
      <c r="R80" s="141">
        <f>_xlfn.IFS(COUNTIF($G80:K80, "&gt;1")&gt;6,AVERAGE(SMALL(($G80:K80),{1,2,3,4,5}))-$F$1,COUNTIF($G80:K80, "&gt;1")&gt;5,AVERAGE(SMALL(($G80:K80),{1,2,3,4}))-$F$1,COUNTIF($G80:K80, "&gt;1")&gt;3,AVERAGE(SMALL(($F80:K80),{1,2,3,4}))-$F$1,COUNTIF($G80:K80, "&gt;1")&gt;1,AVERAGE(SMALL(($E80:K80),{1,2,3,4}))-$F$1,COUNTIF($G80:K80, "&gt;0")=1,AVERAGE(SMALL(($E80:K80),{1,2,3}))-$F$1,COUNTIF($G80:K80, "=0")=0,AVERAGE(SMALL(($E80:K80),{1,2}))-$F$1)</f>
        <v>4.8083333333333371</v>
      </c>
      <c r="S80" s="141">
        <f>_xlfn.IFS(COUNTIF($G80:L80, "&gt;1")&gt;6,AVERAGE(SMALL(($G80:L80),{1,2,3,4,5}))-$F$1,COUNTIF($G80:L80, "&gt;1")&gt;5,AVERAGE(SMALL(($G80:L80),{1,2,3,4}))-$F$1,COUNTIF($G80:L80, "&gt;1")&gt;3,AVERAGE(SMALL(($F80:L80),{1,2,3,4}))-$F$1,COUNTIF($G80:L80, "&gt;1")&gt;1,AVERAGE(SMALL(($E80:L80),{1,2,3,4}))-$F$1,COUNTIF($G80:L80, "&gt;0")=1,AVERAGE(SMALL(($E80:L80),{1,2,3}))-$F$1,COUNTIF($G80:L80, "=0")=0,AVERAGE(SMALL(($E80:L80),{1,2}))-$F$1)</f>
        <v>4.5583333333333371</v>
      </c>
      <c r="T80" s="142">
        <f t="shared" si="9"/>
        <v>5</v>
      </c>
      <c r="U80" s="143">
        <v>2</v>
      </c>
    </row>
    <row r="81" spans="1:21" ht="15.75" x14ac:dyDescent="0.25">
      <c r="A81" s="37" t="s">
        <v>43</v>
      </c>
      <c r="B81" s="138" t="str">
        <f>INDEX('[1]2025 Sign Ups'!$C$2:$C$103,MATCH(A81,'[1]2025 Sign Ups'!$B$2:$B$103,0))</f>
        <v>Y</v>
      </c>
      <c r="C81" s="138">
        <f>VLOOKUP($A81,'[1]2025 Sign Ups'!$B$2:$F$127,4,FALSE)</f>
        <v>9</v>
      </c>
      <c r="D81" s="138" t="str">
        <f>VLOOKUP($A81,'[1]2025 Sign Ups'!$B$2:$G$127,5,FALSE)</f>
        <v>R</v>
      </c>
      <c r="E81" s="139">
        <f t="shared" si="10"/>
        <v>38.6</v>
      </c>
      <c r="F81" s="139">
        <f t="shared" si="8"/>
        <v>38.6</v>
      </c>
      <c r="G81" s="140" t="s">
        <v>234</v>
      </c>
      <c r="H81" s="140">
        <v>40</v>
      </c>
      <c r="I81" s="140">
        <v>41</v>
      </c>
      <c r="J81" s="140">
        <v>38</v>
      </c>
      <c r="K81" s="140" t="s">
        <v>234</v>
      </c>
      <c r="L81" s="140" t="s">
        <v>234</v>
      </c>
      <c r="M81" s="139">
        <f>VLOOKUP($A81,'[1]2025 Sign Ups'!$B$2:$K$104,3,FALSE)</f>
        <v>3.2000000000000028</v>
      </c>
      <c r="N81" s="141">
        <f>_xlfn.IFS(COUNTIF($G81:G81, "&gt;1")&gt;6,AVERAGE(SMALL(($G81:G81),{1,2,3,4,5}))-$F$1,COUNTIF($G81:G81, "&gt;1")&gt;5,AVERAGE(SMALL(($G81:G81),{1,2,3,4}))-$F$1,COUNTIF($G81:G81, "&gt;1")&gt;3,AVERAGE(SMALL(($F81:G81),{1,2,3,4}))-$F$1,COUNTIF($G81:G81, "&gt;1")&gt;1,AVERAGE(SMALL(($E81:G81),{1,2,3,4}))-$F$1,COUNTIF($G81:G81, "&gt;0")=1,AVERAGE(SMALL(($E81:G81),{1,2,3}))-$F$1,COUNTIF($G81:G81, "=0")=0,AVERAGE(SMALL(($E81:G81),{1,2}))-$F$1)</f>
        <v>3.2000000000000028</v>
      </c>
      <c r="O81" s="141">
        <f>_xlfn.IFS(COUNTIF($G81:H81, "&gt;1")&gt;6,AVERAGE(SMALL(($G81:H81),{1,2,3,4,5}))-$F$1,COUNTIF($G81:H81, "&gt;1")&gt;5,AVERAGE(SMALL(($G81:H81),{1,2,3,4}))-$F$1,COUNTIF($G81:H81, "&gt;1")&gt;3,AVERAGE(SMALL(($F81:H81),{1,2,3,4}))-$F$1,COUNTIF($G81:H81, "&gt;1")&gt;1,AVERAGE(SMALL(($E81:H81),{1,2,3,4}))-$F$1,COUNTIF($G81:H81, "&gt;0")=1,AVERAGE(SMALL(($E81:H81),{1,2,3}))-$F$1,COUNTIF($G81:H81, "=0")=0,AVERAGE(SMALL(($E81:H81),{1,2}))-$F$1)</f>
        <v>3.6666666666666714</v>
      </c>
      <c r="P81" s="141">
        <f>_xlfn.IFS(COUNTIF($G81:I81, "&gt;1")&gt;6,AVERAGE(SMALL(($G81:I81),{1,2,3,4,5}))-$F$1,COUNTIF($G81:I81, "&gt;1")&gt;5,AVERAGE(SMALL(($G81:I81),{1,2,3,4}))-$F$1,COUNTIF($G81:I81, "&gt;1")&gt;3,AVERAGE(SMALL(($F81:I81),{1,2,3,4}))-$F$1,COUNTIF($G81:I81, "&gt;1")&gt;1,AVERAGE(SMALL(($E81:I81),{1,2,3,4}))-$F$1,COUNTIF($G81:I81, "&gt;0")=1,AVERAGE(SMALL(($E81:I81),{1,2,3}))-$F$1,COUNTIF($G81:I81, "=0")=0,AVERAGE(SMALL(($E81:I81),{1,2}))-$F$1)</f>
        <v>4.1499999999999986</v>
      </c>
      <c r="Q81" s="141">
        <f>_xlfn.IFS(COUNTIF($G81:J81, "&gt;1")&gt;6,AVERAGE(SMALL(($G81:J81),{1,2,3,4,5}))-$F$1,COUNTIF($G81:J81, "&gt;1")&gt;5,AVERAGE(SMALL(($G81:J81),{1,2,3,4}))-$F$1,COUNTIF($G81:J81, "&gt;1")&gt;3,AVERAGE(SMALL(($F81:J81),{1,2,3,4}))-$F$1,COUNTIF($G81:J81, "&gt;1")&gt;1,AVERAGE(SMALL(($E81:J81),{1,2,3,4}))-$F$1,COUNTIF($G81:J81, "&gt;0")=1,AVERAGE(SMALL(($E81:J81),{1,2,3}))-$F$1,COUNTIF($G81:J81, "=0")=0,AVERAGE(SMALL(($E81:J81),{1,2}))-$F$1)</f>
        <v>3.3999999999999986</v>
      </c>
      <c r="R81" s="141">
        <f>_xlfn.IFS(COUNTIF($G81:K81, "&gt;1")&gt;6,AVERAGE(SMALL(($G81:K81),{1,2,3,4,5}))-$F$1,COUNTIF($G81:K81, "&gt;1")&gt;5,AVERAGE(SMALL(($G81:K81),{1,2,3,4}))-$F$1,COUNTIF($G81:K81, "&gt;1")&gt;3,AVERAGE(SMALL(($F81:K81),{1,2,3,4}))-$F$1,COUNTIF($G81:K81, "&gt;1")&gt;1,AVERAGE(SMALL(($E81:K81),{1,2,3,4}))-$F$1,COUNTIF($G81:K81, "&gt;0")=1,AVERAGE(SMALL(($E81:K81),{1,2,3}))-$F$1,COUNTIF($G81:K81, "=0")=0,AVERAGE(SMALL(($E81:K81),{1,2}))-$F$1)</f>
        <v>3.3999999999999986</v>
      </c>
      <c r="S81" s="141">
        <f>_xlfn.IFS(COUNTIF($G81:L81, "&gt;1")&gt;6,AVERAGE(SMALL(($G81:L81),{1,2,3,4,5}))-$F$1,COUNTIF($G81:L81, "&gt;1")&gt;5,AVERAGE(SMALL(($G81:L81),{1,2,3,4}))-$F$1,COUNTIF($G81:L81, "&gt;1")&gt;3,AVERAGE(SMALL(($F81:L81),{1,2,3,4}))-$F$1,COUNTIF($G81:L81, "&gt;1")&gt;1,AVERAGE(SMALL(($E81:L81),{1,2,3,4}))-$F$1,COUNTIF($G81:L81, "&gt;0")=1,AVERAGE(SMALL(($E81:L81),{1,2,3}))-$F$1,COUNTIF($G81:L81, "=0")=0,AVERAGE(SMALL(($E81:L81),{1,2}))-$F$1)</f>
        <v>3.3999999999999986</v>
      </c>
      <c r="T81" s="142">
        <f t="shared" si="9"/>
        <v>3</v>
      </c>
      <c r="U81" s="143">
        <v>2</v>
      </c>
    </row>
    <row r="82" spans="1:21" ht="15.75" x14ac:dyDescent="0.25">
      <c r="A82" s="37" t="s">
        <v>77</v>
      </c>
      <c r="B82" s="138" t="str">
        <f>INDEX('[1]2025 Sign Ups'!$C$2:$C$103,MATCH(A82,'[1]2025 Sign Ups'!$B$2:$B$103,0))</f>
        <v>Y</v>
      </c>
      <c r="C82" s="138">
        <f>VLOOKUP($A82,'[1]2025 Sign Ups'!$B$2:$F$127,4,FALSE)</f>
        <v>4</v>
      </c>
      <c r="D82" s="138" t="str">
        <f>VLOOKUP($A82,'[1]2025 Sign Ups'!$B$2:$G$127,5,FALSE)</f>
        <v>R</v>
      </c>
      <c r="E82" s="139">
        <f t="shared" si="10"/>
        <v>44.6</v>
      </c>
      <c r="F82" s="139">
        <f t="shared" si="8"/>
        <v>44.6</v>
      </c>
      <c r="G82" s="140" t="s">
        <v>234</v>
      </c>
      <c r="H82" s="140">
        <v>50</v>
      </c>
      <c r="I82" s="140">
        <v>48</v>
      </c>
      <c r="J82" s="140">
        <v>46</v>
      </c>
      <c r="K82" s="140" t="s">
        <v>234</v>
      </c>
      <c r="L82" s="140">
        <v>45</v>
      </c>
      <c r="M82" s="139">
        <f>VLOOKUP($A82,'[1]2025 Sign Ups'!$B$2:$K$104,3,FALSE)</f>
        <v>9.2000000000000028</v>
      </c>
      <c r="N82" s="141">
        <f>_xlfn.IFS(COUNTIF($G82:G82, "&gt;1")&gt;6,AVERAGE(SMALL(($G82:G82),{1,2,3,4,5}))-$F$1,COUNTIF($G82:G82, "&gt;1")&gt;5,AVERAGE(SMALL(($G82:G82),{1,2,3,4}))-$F$1,COUNTIF($G82:G82, "&gt;1")&gt;3,AVERAGE(SMALL(($F82:G82),{1,2,3,4}))-$F$1,COUNTIF($G82:G82, "&gt;1")&gt;1,AVERAGE(SMALL(($E82:G82),{1,2,3,4}))-$F$1,COUNTIF($G82:G82, "&gt;0")=1,AVERAGE(SMALL(($E82:G82),{1,2,3}))-$F$1,COUNTIF($G82:G82, "=0")=0,AVERAGE(SMALL(($E82:G82),{1,2}))-$F$1)</f>
        <v>9.2000000000000028</v>
      </c>
      <c r="O82" s="141">
        <f>_xlfn.IFS(COUNTIF($G82:H82, "&gt;1")&gt;6,AVERAGE(SMALL(($G82:H82),{1,2,3,4,5}))-$F$1,COUNTIF($G82:H82, "&gt;1")&gt;5,AVERAGE(SMALL(($G82:H82),{1,2,3,4}))-$F$1,COUNTIF($G82:H82, "&gt;1")&gt;3,AVERAGE(SMALL(($F82:H82),{1,2,3,4}))-$F$1,COUNTIF($G82:H82, "&gt;1")&gt;1,AVERAGE(SMALL(($E82:H82),{1,2,3,4}))-$F$1,COUNTIF($G82:H82, "&gt;0")=1,AVERAGE(SMALL(($E82:H82),{1,2,3}))-$F$1,COUNTIF($G82:H82, "=0")=0,AVERAGE(SMALL(($E82:H82),{1,2}))-$F$1)</f>
        <v>11</v>
      </c>
      <c r="P82" s="141">
        <f>_xlfn.IFS(COUNTIF($G82:I82, "&gt;1")&gt;6,AVERAGE(SMALL(($G82:I82),{1,2,3,4,5}))-$F$1,COUNTIF($G82:I82, "&gt;1")&gt;5,AVERAGE(SMALL(($G82:I82),{1,2,3,4}))-$F$1,COUNTIF($G82:I82, "&gt;1")&gt;3,AVERAGE(SMALL(($F82:I82),{1,2,3,4}))-$F$1,COUNTIF($G82:I82, "&gt;1")&gt;1,AVERAGE(SMALL(($E82:I82),{1,2,3,4}))-$F$1,COUNTIF($G82:I82, "&gt;0")=1,AVERAGE(SMALL(($E82:I82),{1,2,3}))-$F$1,COUNTIF($G82:I82, "=0")=0,AVERAGE(SMALL(($E82:I82),{1,2}))-$F$1)</f>
        <v>11.399999999999999</v>
      </c>
      <c r="Q82" s="141">
        <f>_xlfn.IFS(COUNTIF($G82:J82, "&gt;1")&gt;6,AVERAGE(SMALL(($G82:J82),{1,2,3,4,5}))-$F$1,COUNTIF($G82:J82, "&gt;1")&gt;5,AVERAGE(SMALL(($G82:J82),{1,2,3,4}))-$F$1,COUNTIF($G82:J82, "&gt;1")&gt;3,AVERAGE(SMALL(($F82:J82),{1,2,3,4}))-$F$1,COUNTIF($G82:J82, "&gt;1")&gt;1,AVERAGE(SMALL(($E82:J82),{1,2,3,4}))-$F$1,COUNTIF($G82:J82, "&gt;0")=1,AVERAGE(SMALL(($E82:J82),{1,2,3}))-$F$1,COUNTIF($G82:J82, "=0")=0,AVERAGE(SMALL(($E82:J82),{1,2}))-$F$1)</f>
        <v>10.399999999999999</v>
      </c>
      <c r="R82" s="141">
        <f>_xlfn.IFS(COUNTIF($G82:K82, "&gt;1")&gt;6,AVERAGE(SMALL(($G82:K82),{1,2,3,4,5}))-$F$1,COUNTIF($G82:K82, "&gt;1")&gt;5,AVERAGE(SMALL(($G82:K82),{1,2,3,4}))-$F$1,COUNTIF($G82:K82, "&gt;1")&gt;3,AVERAGE(SMALL(($F82:K82),{1,2,3,4}))-$F$1,COUNTIF($G82:K82, "&gt;1")&gt;1,AVERAGE(SMALL(($E82:K82),{1,2,3,4}))-$F$1,COUNTIF($G82:K82, "&gt;0")=1,AVERAGE(SMALL(($E82:K82),{1,2,3}))-$F$1,COUNTIF($G82:K82, "=0")=0,AVERAGE(SMALL(($E82:K82),{1,2}))-$F$1)</f>
        <v>10.399999999999999</v>
      </c>
      <c r="S82" s="141">
        <f>_xlfn.IFS(COUNTIF($G82:L82, "&gt;1")&gt;6,AVERAGE(SMALL(($G82:L82),{1,2,3,4,5}))-$F$1,COUNTIF($G82:L82, "&gt;1")&gt;5,AVERAGE(SMALL(($G82:L82),{1,2,3,4}))-$F$1,COUNTIF($G82:L82, "&gt;1")&gt;3,AVERAGE(SMALL(($F82:L82),{1,2,3,4}))-$F$1,COUNTIF($G82:L82, "&gt;1")&gt;1,AVERAGE(SMALL(($E82:L82),{1,2,3,4}))-$F$1,COUNTIF($G82:L82, "&gt;0")=1,AVERAGE(SMALL(($E82:L82),{1,2,3}))-$F$1,COUNTIF($G82:L82, "=0")=0,AVERAGE(SMALL(($E82:L82),{1,2}))-$F$1)</f>
        <v>10.5</v>
      </c>
      <c r="T82" s="142">
        <f t="shared" si="9"/>
        <v>4</v>
      </c>
      <c r="U82" s="143">
        <v>2</v>
      </c>
    </row>
    <row r="83" spans="1:21" ht="15.75" x14ac:dyDescent="0.25">
      <c r="A83" s="37" t="s">
        <v>58</v>
      </c>
      <c r="B83" s="138" t="str">
        <f>INDEX('[1]2025 Sign Ups'!$C$2:$C$103,MATCH(A83,'[1]2025 Sign Ups'!$B$2:$B$103,0))</f>
        <v>Y</v>
      </c>
      <c r="C83" s="138">
        <f>VLOOKUP($A83,'[1]2025 Sign Ups'!$B$2:$F$127,4,FALSE)</f>
        <v>9</v>
      </c>
      <c r="D83" s="138" t="str">
        <f>VLOOKUP($A83,'[1]2025 Sign Ups'!$B$2:$G$127,5,FALSE)</f>
        <v>R</v>
      </c>
      <c r="E83" s="139">
        <f t="shared" si="10"/>
        <v>52.8</v>
      </c>
      <c r="F83" s="139">
        <f t="shared" si="8"/>
        <v>52.8</v>
      </c>
      <c r="G83" s="139">
        <v>59</v>
      </c>
      <c r="H83" s="139" t="s">
        <v>234</v>
      </c>
      <c r="I83" s="139" t="s">
        <v>234</v>
      </c>
      <c r="J83" s="139">
        <v>57</v>
      </c>
      <c r="K83" s="139" t="s">
        <v>234</v>
      </c>
      <c r="L83" s="139" t="s">
        <v>234</v>
      </c>
      <c r="M83" s="139">
        <f>VLOOKUP($A83,'[1]2025 Sign Ups'!$B$2:$K$104,3,FALSE)</f>
        <v>17.399999999999999</v>
      </c>
      <c r="N83" s="141">
        <f>_xlfn.IFS(COUNTIF($G83:G83, "&gt;1")&gt;6,AVERAGE(SMALL(($G83:G83),{1,2,3,4,5}))-$F$1,COUNTIF($G83:G83, "&gt;1")&gt;5,AVERAGE(SMALL(($G83:G83),{1,2,3,4}))-$F$1,COUNTIF($G83:G83, "&gt;1")&gt;3,AVERAGE(SMALL(($F83:G83),{1,2,3,4}))-$F$1,COUNTIF($G83:G83, "&gt;1")&gt;1,AVERAGE(SMALL(($E83:G83),{1,2,3,4}))-$F$1,COUNTIF($G83:G83, "&gt;0")=1,AVERAGE(SMALL(($E83:G83),{1,2,3}))-$F$1,COUNTIF($G83:G83, "=0")=0,AVERAGE(SMALL(($E83:G83),{1,2}))-$F$1)</f>
        <v>19.466666666666669</v>
      </c>
      <c r="O83" s="141">
        <f>_xlfn.IFS(COUNTIF($G83:H83, "&gt;1")&gt;6,AVERAGE(SMALL(($G83:H83),{1,2,3,4,5}))-$F$1,COUNTIF($G83:H83, "&gt;1")&gt;5,AVERAGE(SMALL(($G83:H83),{1,2,3,4}))-$F$1,COUNTIF($G83:H83, "&gt;1")&gt;3,AVERAGE(SMALL(($F83:H83),{1,2,3,4}))-$F$1,COUNTIF($G83:H83, "&gt;1")&gt;1,AVERAGE(SMALL(($E83:H83),{1,2,3,4}))-$F$1,COUNTIF($G83:H83, "&gt;0")=1,AVERAGE(SMALL(($E83:H83),{1,2,3}))-$F$1,COUNTIF($G83:H83, "=0")=0,AVERAGE(SMALL(($E83:H83),{1,2}))-$F$1)</f>
        <v>19.466666666666669</v>
      </c>
      <c r="P83" s="141">
        <f>_xlfn.IFS(COUNTIF($G83:I83, "&gt;1")&gt;6,AVERAGE(SMALL(($G83:I83),{1,2,3,4,5}))-$F$1,COUNTIF($G83:I83, "&gt;1")&gt;5,AVERAGE(SMALL(($G83:I83),{1,2,3,4}))-$F$1,COUNTIF($G83:I83, "&gt;1")&gt;3,AVERAGE(SMALL(($F83:I83),{1,2,3,4}))-$F$1,COUNTIF($G83:I83, "&gt;1")&gt;1,AVERAGE(SMALL(($E83:I83),{1,2,3,4}))-$F$1,COUNTIF($G83:I83, "&gt;0")=1,AVERAGE(SMALL(($E83:I83),{1,2,3}))-$F$1,COUNTIF($G83:I83, "=0")=0,AVERAGE(SMALL(($E83:I83),{1,2}))-$F$1)</f>
        <v>19.466666666666669</v>
      </c>
      <c r="Q83" s="141">
        <f>_xlfn.IFS(COUNTIF($G83:J83, "&gt;1")&gt;6,AVERAGE(SMALL(($G83:J83),{1,2,3,4,5}))-$F$1,COUNTIF($G83:J83, "&gt;1")&gt;5,AVERAGE(SMALL(($G83:J83),{1,2,3,4}))-$F$1,COUNTIF($G83:J83, "&gt;1")&gt;3,AVERAGE(SMALL(($F83:J83),{1,2,3,4}))-$F$1,COUNTIF($G83:J83, "&gt;1")&gt;1,AVERAGE(SMALL(($E83:J83),{1,2,3,4}))-$F$1,COUNTIF($G83:J83, "&gt;0")=1,AVERAGE(SMALL(($E83:J83),{1,2,3}))-$F$1,COUNTIF($G83:J83, "=0")=0,AVERAGE(SMALL(($E83:J83),{1,2}))-$F$1)</f>
        <v>20</v>
      </c>
      <c r="R83" s="141">
        <f>_xlfn.IFS(COUNTIF($G83:K83, "&gt;1")&gt;6,AVERAGE(SMALL(($G83:K83),{1,2,3,4,5}))-$F$1,COUNTIF($G83:K83, "&gt;1")&gt;5,AVERAGE(SMALL(($G83:K83),{1,2,3,4}))-$F$1,COUNTIF($G83:K83, "&gt;1")&gt;3,AVERAGE(SMALL(($F83:K83),{1,2,3,4}))-$F$1,COUNTIF($G83:K83, "&gt;1")&gt;1,AVERAGE(SMALL(($E83:K83),{1,2,3,4}))-$F$1,COUNTIF($G83:K83, "&gt;0")=1,AVERAGE(SMALL(($E83:K83),{1,2,3}))-$F$1,COUNTIF($G83:K83, "=0")=0,AVERAGE(SMALL(($E83:K83),{1,2}))-$F$1)</f>
        <v>20</v>
      </c>
      <c r="S83" s="141">
        <f>_xlfn.IFS(COUNTIF($G83:L83, "&gt;1")&gt;6,AVERAGE(SMALL(($G83:L83),{1,2,3,4,5}))-$F$1,COUNTIF($G83:L83, "&gt;1")&gt;5,AVERAGE(SMALL(($G83:L83),{1,2,3,4}))-$F$1,COUNTIF($G83:L83, "&gt;1")&gt;3,AVERAGE(SMALL(($F83:L83),{1,2,3,4}))-$F$1,COUNTIF($G83:L83, "&gt;1")&gt;1,AVERAGE(SMALL(($E83:L83),{1,2,3,4}))-$F$1,COUNTIF($G83:L83, "&gt;0")=1,AVERAGE(SMALL(($E83:L83),{1,2,3}))-$F$1,COUNTIF($G83:L83, "=0")=0,AVERAGE(SMALL(($E83:L83),{1,2}))-$F$1)</f>
        <v>20</v>
      </c>
      <c r="T83" s="142">
        <f t="shared" si="9"/>
        <v>2</v>
      </c>
      <c r="U83" s="143">
        <v>2</v>
      </c>
    </row>
    <row r="84" spans="1:21" ht="15.75" x14ac:dyDescent="0.25">
      <c r="A84" s="37" t="s">
        <v>75</v>
      </c>
      <c r="B84" s="138" t="str">
        <f>INDEX('[1]2025 Sign Ups'!$C$2:$C$103,MATCH(A84,'[1]2025 Sign Ups'!$B$2:$B$103,0))</f>
        <v>Y</v>
      </c>
      <c r="C84" s="138">
        <f>VLOOKUP($A84,'[1]2025 Sign Ups'!$B$2:$F$127,4,FALSE)</f>
        <v>5</v>
      </c>
      <c r="D84" s="138" t="str">
        <f>VLOOKUP($A84,'[1]2025 Sign Ups'!$B$2:$G$127,5,FALSE)</f>
        <v>S</v>
      </c>
      <c r="E84" s="139">
        <f t="shared" si="10"/>
        <v>42</v>
      </c>
      <c r="F84" s="139">
        <f t="shared" si="8"/>
        <v>42</v>
      </c>
      <c r="G84" s="139">
        <v>47</v>
      </c>
      <c r="H84" s="139">
        <v>46</v>
      </c>
      <c r="I84" s="139">
        <v>46</v>
      </c>
      <c r="J84" s="139">
        <v>42</v>
      </c>
      <c r="K84" s="139">
        <v>45</v>
      </c>
      <c r="L84" s="139">
        <v>44</v>
      </c>
      <c r="M84" s="139">
        <f>VLOOKUP($A84,'[1]2025 Sign Ups'!$B$2:$K$104,3,FALSE)</f>
        <v>6.6000000000000014</v>
      </c>
      <c r="N84" s="141">
        <f>_xlfn.IFS(COUNTIF($G84:G84, "&gt;6")&gt;6,AVERAGE(SMALL(($G84:G84),{1,2,3,4,5}))-$F$1,COUNTIF($G84:G84, "&gt;5")&gt;3,AVERAGE(SMALL(($G84:G84),{1,2,3,4}))-$F$1,COUNTIF($G84:G84, "&gt;3")&gt;3,AVERAGE(SMALL(($F84:G84),{1,2,3,4}))-$F$1,COUNTIF($G84:G84, "&gt;1")&gt;1,AVERAGE(SMALL(($E84:G84),{1,2,3,4}))-$F$1,COUNTIF($G84:G84, "&gt;0")=1,AVERAGE(SMALL(($E84:G84),{1,2,3}))-$F$1,COUNTIF($G84:G84, "=0")=0,AVERAGE(SMALL(($E84:G84),{1,2}))-$F$1)</f>
        <v>8.2666666666666657</v>
      </c>
      <c r="O84" s="141">
        <f>_xlfn.IFS(COUNTIF($G84:H84, "&gt;1")&gt;6,AVERAGE(SMALL(($G84:H84),{1,2,3,4,5}))-$F$1,COUNTIF($G84:H84, "&gt;1")&gt;5,AVERAGE(SMALL(($G84:H84),{1,2,3,4}))-$F$1,COUNTIF($G84:H84, "&gt;1")&gt;3,AVERAGE(SMALL(($F84:H84),{1,2,3,4}))-$F$1,COUNTIF($G84:H84, "&gt;1")&gt;1,AVERAGE(SMALL(($E84:H84),{1,2,3,4}))-$F$1,COUNTIF($G84:H84, "&gt;0")=1,AVERAGE(SMALL(($E84:H84),{1,2,3}))-$F$1,COUNTIF($G84:H84, "=0")=0,AVERAGE(SMALL(($E84:H84),{1,2}))-$F$1)</f>
        <v>8.8500000000000014</v>
      </c>
      <c r="P84" s="141">
        <f>_xlfn.IFS(COUNTIF($G84:I84, "&gt;1")&gt;6,AVERAGE(SMALL(($G84:I84),{1,2,3,4,5}))-$F$1,COUNTIF($G84:I84, "&gt;1")&gt;5,AVERAGE(SMALL(($G84:I84),{1,2,3,4}))-$F$1,COUNTIF($G84:I84, "&gt;1")&gt;3,AVERAGE(SMALL(($F84:I84),{1,2,3,4}))-$F$1,COUNTIF($G84:I84, "&gt;1")&gt;1,AVERAGE(SMALL(($E84:I84),{1,2,3,4}))-$F$1,COUNTIF($G84:I84, "&gt;0")=1,AVERAGE(SMALL(($E84:I84),{1,2,3}))-$F$1,COUNTIF($G84:I84, "=0")=0,AVERAGE(SMALL(($E84:I84),{1,2}))-$F$1)</f>
        <v>8.6000000000000014</v>
      </c>
      <c r="Q84" s="141">
        <f>_xlfn.IFS(COUNTIF($G84:J84, "&gt;1")&gt;6,AVERAGE(SMALL(($G84:J84),{1,2,3,4,5}))-$F$1,COUNTIF($G84:J84, "&gt;1")&gt;5,AVERAGE(SMALL(($G84:J84),{1,2,3,4}))-$F$1,COUNTIF($G84:J84, "&gt;1")&gt;3,AVERAGE(SMALL(($F84:J84),{1,2,3,4}))-$F$1,COUNTIF($G84:J84, "&gt;1")&gt;1,AVERAGE(SMALL(($E84:J84),{1,2,3,4}))-$F$1,COUNTIF($G84:J84, "&gt;0")=1,AVERAGE(SMALL(($E84:J84),{1,2,3}))-$F$1,COUNTIF($G84:J84, "=0")=0,AVERAGE(SMALL(($E84:J84),{1,2}))-$F$1)</f>
        <v>8.6000000000000014</v>
      </c>
      <c r="R84" s="141">
        <f>_xlfn.IFS(COUNTIF($G84:K84, "&gt;1")&gt;6,AVERAGE(SMALL(($G84:K84),{1,2,3,4,5}))-$F$1,COUNTIF($G84:K84, "&gt;1")&gt;5,AVERAGE(SMALL(($G84:K84),{1,2,3,4}))-$F$1,COUNTIF($G84:K84, "&gt;1")&gt;3,AVERAGE(SMALL(($F84:K84),{1,2,3,4}))-$F$1,COUNTIF($G84:K84, "&gt;1")&gt;1,AVERAGE(SMALL(($E84:K84),{1,2,3,4}))-$F$1,COUNTIF($G84:K84, "&gt;0")=1,AVERAGE(SMALL(($E84:K84),{1,2,3}))-$F$1,COUNTIF($G84:K84, "=0")=0,AVERAGE(SMALL(($E84:K84),{1,2}))-$F$1)</f>
        <v>8.3500000000000014</v>
      </c>
      <c r="S84" s="141">
        <f>_xlfn.IFS(COUNTIF($G84:L84, "&gt;1")&gt;6,AVERAGE(SMALL(($G84:L84),{1,2,3,4,5}))-$F$1,COUNTIF($G84:L84, "&gt;1")&gt;5,AVERAGE(SMALL(($G84:L84),{1,2,3,4}))-$F$1,COUNTIF($G84:L84, "&gt;1")&gt;3,AVERAGE(SMALL(($F84:L84),{1,2,3,4}))-$F$1,COUNTIF($G84:L84, "&gt;1")&gt;1,AVERAGE(SMALL(($E84:L84),{1,2,3,4}))-$F$1,COUNTIF($G84:L84, "&gt;0")=1,AVERAGE(SMALL(($E84:L84),{1,2,3}))-$F$1,COUNTIF($G84:L84, "=0")=0,AVERAGE(SMALL(($E84:L84),{1,2}))-$F$1)</f>
        <v>8.8500000000000014</v>
      </c>
      <c r="T84" s="142">
        <f t="shared" si="9"/>
        <v>6</v>
      </c>
      <c r="U84" s="143">
        <v>2</v>
      </c>
    </row>
    <row r="85" spans="1:21" ht="15.75" x14ac:dyDescent="0.25">
      <c r="A85" s="37" t="s">
        <v>137</v>
      </c>
      <c r="B85" s="138" t="str">
        <f>INDEX('[1]2025 Sign Ups'!$C$2:$C$103,MATCH(A85,'[1]2025 Sign Ups'!$B$2:$B$103,0))</f>
        <v>Y</v>
      </c>
      <c r="C85" s="138">
        <f>VLOOKUP($A85,'[1]2025 Sign Ups'!$B$2:$F$127,4,FALSE)</f>
        <v>10</v>
      </c>
      <c r="D85" s="138" t="str">
        <f>VLOOKUP($A85,'[1]2025 Sign Ups'!$B$2:$G$127,5,FALSE)</f>
        <v>R</v>
      </c>
      <c r="E85" s="139">
        <f t="shared" si="10"/>
        <v>46.4</v>
      </c>
      <c r="F85" s="139">
        <f t="shared" si="8"/>
        <v>46.4</v>
      </c>
      <c r="G85" s="140">
        <v>41</v>
      </c>
      <c r="H85" s="140">
        <v>49</v>
      </c>
      <c r="I85" s="140" t="s">
        <v>234</v>
      </c>
      <c r="J85" s="140" t="s">
        <v>234</v>
      </c>
      <c r="K85" s="140" t="s">
        <v>234</v>
      </c>
      <c r="L85" s="140" t="s">
        <v>234</v>
      </c>
      <c r="M85" s="139">
        <f>VLOOKUP($A85,'[1]2025 Sign Ups'!$B$2:$K$104,3,FALSE)</f>
        <v>11</v>
      </c>
      <c r="N85" s="141">
        <f>_xlfn.IFS(COUNTIF($G85:G85, "&gt;6")&gt;6,AVERAGE(SMALL(($G85:G85),{1,2,3,4,5}))-$F$1,COUNTIF($G85:G85, "&gt;5")&gt;3,AVERAGE(SMALL(($G85:G85),{1,2,3,4}))-$F$1,COUNTIF($G85:G85, "&gt;3")&gt;3,AVERAGE(SMALL(($F85:G85),{1,2,3,4}))-$F$1,COUNTIF($G85:G85, "&gt;1")&gt;1,AVERAGE(SMALL(($E85:G85),{1,2,3,4}))-$F$1,COUNTIF($G85:G85, "&gt;0")=1,AVERAGE(SMALL(($E85:G85),{1,2,3}))-$F$1,COUNTIF($G85:G85, "=0")=0,AVERAGE(SMALL(($E85:G85),{1,2}))-$F$1)</f>
        <v>9.2000000000000028</v>
      </c>
      <c r="O85" s="141">
        <f>_xlfn.IFS(COUNTIF($G85:H85, "&gt;1")&gt;6,AVERAGE(SMALL(($G85:H85),{1,2,3,4,5}))-$F$1,COUNTIF($G85:H85, "&gt;1")&gt;5,AVERAGE(SMALL(($G85:H85),{1,2,3,4}))-$F$1,COUNTIF($G85:H85, "&gt;1")&gt;3,AVERAGE(SMALL(($F85:H85),{1,2,3,4}))-$F$1,COUNTIF($G85:H85, "&gt;1")&gt;1,AVERAGE(SMALL(($E85:H85),{1,2,3,4}))-$F$1,COUNTIF($G85:H85, "&gt;0")=1,AVERAGE(SMALL(($E85:H85),{1,2,3}))-$F$1,COUNTIF($G85:H85, "=0")=0,AVERAGE(SMALL(($E85:H85),{1,2}))-$F$1)</f>
        <v>10.300000000000004</v>
      </c>
      <c r="P85" s="141">
        <f>_xlfn.IFS(COUNTIF($G85:I85, "&gt;1")&gt;6,AVERAGE(SMALL(($G85:I85),{1,2,3,4,5}))-$F$1,COUNTIF($G85:I85, "&gt;1")&gt;5,AVERAGE(SMALL(($G85:I85),{1,2,3,4}))-$F$1,COUNTIF($G85:I85, "&gt;1")&gt;3,AVERAGE(SMALL(($F85:I85),{1,2,3,4}))-$F$1,COUNTIF($G85:I85, "&gt;1")&gt;1,AVERAGE(SMALL(($E85:I85),{1,2,3,4}))-$F$1,COUNTIF($G85:I85, "&gt;0")=1,AVERAGE(SMALL(($E85:I85),{1,2,3}))-$F$1,COUNTIF($G85:I85, "=0")=0,AVERAGE(SMALL(($E85:I85),{1,2}))-$F$1)</f>
        <v>10.300000000000004</v>
      </c>
      <c r="Q85" s="141">
        <f>_xlfn.IFS(COUNTIF($G85:J85, "&gt;1")&gt;6,AVERAGE(SMALL(($G85:J85),{1,2,3,4,5}))-$F$1,COUNTIF($G85:J85, "&gt;1")&gt;5,AVERAGE(SMALL(($G85:J85),{1,2,3,4}))-$F$1,COUNTIF($G85:J85, "&gt;1")&gt;3,AVERAGE(SMALL(($F85:J85),{1,2,3,4}))-$F$1,COUNTIF($G85:J85, "&gt;1")&gt;1,AVERAGE(SMALL(($E85:J85),{1,2,3,4}))-$F$1,COUNTIF($G85:J85, "&gt;0")=1,AVERAGE(SMALL(($E85:J85),{1,2,3}))-$F$1,COUNTIF($G85:J85, "=0")=0,AVERAGE(SMALL(($E85:J85),{1,2}))-$F$1)</f>
        <v>10.300000000000004</v>
      </c>
      <c r="R85" s="141">
        <f>_xlfn.IFS(COUNTIF($G85:K85, "&gt;1")&gt;6,AVERAGE(SMALL(($G85:K85),{1,2,3,4,5}))-$F$1,COUNTIF($G85:K85, "&gt;1")&gt;5,AVERAGE(SMALL(($G85:K85),{1,2,3,4}))-$F$1,COUNTIF($G85:K85, "&gt;1")&gt;3,AVERAGE(SMALL(($F85:K85),{1,2,3,4}))-$F$1,COUNTIF($G85:K85, "&gt;1")&gt;1,AVERAGE(SMALL(($E85:K85),{1,2,3,4}))-$F$1,COUNTIF($G85:K85, "&gt;0")=1,AVERAGE(SMALL(($E85:K85),{1,2,3}))-$F$1,COUNTIF($G85:K85, "=0")=0,AVERAGE(SMALL(($E85:K85),{1,2}))-$F$1)</f>
        <v>10.300000000000004</v>
      </c>
      <c r="S85" s="141">
        <f>_xlfn.IFS(COUNTIF($G85:L85, "&gt;1")&gt;6,AVERAGE(SMALL(($G85:L85),{1,2,3,4,5}))-$F$1,COUNTIF($G85:L85, "&gt;1")&gt;5,AVERAGE(SMALL(($G85:L85),{1,2,3,4}))-$F$1,COUNTIF($G85:L85, "&gt;1")&gt;3,AVERAGE(SMALL(($F85:L85),{1,2,3,4}))-$F$1,COUNTIF($G85:L85, "&gt;1")&gt;1,AVERAGE(SMALL(($E85:L85),{1,2,3,4}))-$F$1,COUNTIF($G85:L85, "&gt;0")=1,AVERAGE(SMALL(($E85:L85),{1,2,3}))-$F$1,COUNTIF($G85:L85, "=0")=0,AVERAGE(SMALL(($E85:L85),{1,2}))-$F$1)</f>
        <v>10.300000000000004</v>
      </c>
      <c r="T85" s="142">
        <f t="shared" si="9"/>
        <v>2</v>
      </c>
      <c r="U85" s="143">
        <v>2</v>
      </c>
    </row>
    <row r="86" spans="1:21" ht="15.75" x14ac:dyDescent="0.25">
      <c r="A86" s="37" t="s">
        <v>113</v>
      </c>
      <c r="B86" s="138" t="str">
        <f>INDEX('[1]2025 Sign Ups'!$C$2:$C$103,MATCH(A86,'[1]2025 Sign Ups'!$B$2:$B$103,0))</f>
        <v>Y</v>
      </c>
      <c r="C86" s="138">
        <f>VLOOKUP($A86,'[1]2025 Sign Ups'!$B$2:$F$127,4,FALSE)</f>
        <v>2</v>
      </c>
      <c r="D86" s="138" t="str">
        <f>VLOOKUP($A86,'[1]2025 Sign Ups'!$B$2:$G$127,5,FALSE)</f>
        <v>R</v>
      </c>
      <c r="E86" s="139">
        <f t="shared" si="10"/>
        <v>49</v>
      </c>
      <c r="F86" s="139">
        <f t="shared" si="8"/>
        <v>49</v>
      </c>
      <c r="G86" s="140" t="s">
        <v>234</v>
      </c>
      <c r="H86" s="140">
        <v>46</v>
      </c>
      <c r="I86" s="140" t="s">
        <v>234</v>
      </c>
      <c r="J86" s="140">
        <v>46</v>
      </c>
      <c r="K86" s="140">
        <v>49</v>
      </c>
      <c r="L86" s="140" t="s">
        <v>234</v>
      </c>
      <c r="M86" s="139">
        <f>VLOOKUP($A86,'[1]2025 Sign Ups'!$B$2:$K$104,3,FALSE)</f>
        <v>13.600000000000001</v>
      </c>
      <c r="N86" s="141">
        <f>_xlfn.IFS(COUNTIF($G86:G86, "&gt;1")&gt;6,AVERAGE(SMALL(($G86:G86),{1,2,3,4,5}))-$F$1,COUNTIF($G86:G86, "&gt;1")&gt;5,AVERAGE(SMALL(($G86:G86),{1,2,3,4}))-$F$1,COUNTIF($G86:G86, "&gt;1")&gt;3,AVERAGE(SMALL(($F86:G86),{1,2,3,4}))-$F$1,COUNTIF($G86:G86, "&gt;1")&gt;1,AVERAGE(SMALL(($E86:G86),{1,2,3,4}))-$F$1,COUNTIF($G86:G86, "&gt;0")=1,AVERAGE(SMALL(($E86:G86),{1,2,3}))-$F$1,COUNTIF($G86:G86, "=0")=0,AVERAGE(SMALL(($E86:G86),{1,2}))-$F$1)</f>
        <v>13.600000000000001</v>
      </c>
      <c r="O86" s="141">
        <f>_xlfn.IFS(COUNTIF($G86:H86, "&gt;1")&gt;6,AVERAGE(SMALL(($G86:H86),{1,2,3,4,5}))-$F$1,COUNTIF($G86:H86, "&gt;1")&gt;5,AVERAGE(SMALL(($G86:H86),{1,2,3,4}))-$F$1,COUNTIF($G86:H86, "&gt;1")&gt;3,AVERAGE(SMALL(($F86:H86),{1,2,3,4}))-$F$1,COUNTIF($G86:H86, "&gt;1")&gt;1,AVERAGE(SMALL(($E86:H86),{1,2,3,4}))-$F$1,COUNTIF($G86:H86, "&gt;0")=1,AVERAGE(SMALL(($E86:H86),{1,2,3}))-$F$1,COUNTIF($G86:H86, "=0")=0,AVERAGE(SMALL(($E86:H86),{1,2}))-$F$1)</f>
        <v>12.600000000000001</v>
      </c>
      <c r="P86" s="141">
        <f>_xlfn.IFS(COUNTIF($G86:I86, "&gt;1")&gt;6,AVERAGE(SMALL(($G86:I86),{1,2,3,4,5}))-$F$1,COUNTIF($G86:I86, "&gt;1")&gt;5,AVERAGE(SMALL(($G86:I86),{1,2,3,4}))-$F$1,COUNTIF($G86:I86, "&gt;1")&gt;3,AVERAGE(SMALL(($F86:I86),{1,2,3,4}))-$F$1,COUNTIF($G86:I86, "&gt;1")&gt;1,AVERAGE(SMALL(($E86:I86),{1,2,3,4}))-$F$1,COUNTIF($G86:I86, "&gt;0")=1,AVERAGE(SMALL(($E86:I86),{1,2,3}))-$F$1,COUNTIF($G86:I86, "=0")=0,AVERAGE(SMALL(($E86:I86),{1,2}))-$F$1)</f>
        <v>12.600000000000001</v>
      </c>
      <c r="Q86" s="141">
        <f>_xlfn.IFS(COUNTIF($G86:J86, "&gt;1")&gt;6,AVERAGE(SMALL(($G86:J86),{1,2,3,4,5}))-$F$1,COUNTIF($G86:J86, "&gt;1")&gt;5,AVERAGE(SMALL(($G86:J86),{1,2,3,4}))-$F$1,COUNTIF($G86:J86, "&gt;1")&gt;3,AVERAGE(SMALL(($F86:J86),{1,2,3,4}))-$F$1,COUNTIF($G86:J86, "&gt;1")&gt;1,AVERAGE(SMALL(($E86:J86),{1,2,3,4}))-$F$1,COUNTIF($G86:J86, "&gt;0")=1,AVERAGE(SMALL(($E86:J86),{1,2,3}))-$F$1,COUNTIF($G86:J86, "=0")=0,AVERAGE(SMALL(($E86:J86),{1,2}))-$F$1)</f>
        <v>12.100000000000001</v>
      </c>
      <c r="R86" s="141">
        <f>_xlfn.IFS(COUNTIF($G86:K86, "&gt;1")&gt;6,AVERAGE(SMALL(($G86:K86),{1,2,3,4,5}))-$F$1,COUNTIF($G86:K86, "&gt;1")&gt;5,AVERAGE(SMALL(($G86:K86),{1,2,3,4}))-$F$1,COUNTIF($G86:K86, "&gt;1")&gt;3,AVERAGE(SMALL(($F86:K86),{1,2,3,4}))-$F$1,COUNTIF($G86:K86, "&gt;1")&gt;1,AVERAGE(SMALL(($E86:K86),{1,2,3,4}))-$F$1,COUNTIF($G86:K86, "&gt;0")=1,AVERAGE(SMALL(($E86:K86),{1,2,3}))-$F$1,COUNTIF($G86:K86, "=0")=0,AVERAGE(SMALL(($E86:K86),{1,2}))-$F$1)</f>
        <v>12.100000000000001</v>
      </c>
      <c r="S86" s="141">
        <f>_xlfn.IFS(COUNTIF($G86:L86, "&gt;1")&gt;6,AVERAGE(SMALL(($G86:L86),{1,2,3,4,5}))-$F$1,COUNTIF($G86:L86, "&gt;1")&gt;5,AVERAGE(SMALL(($G86:L86),{1,2,3,4}))-$F$1,COUNTIF($G86:L86, "&gt;1")&gt;3,AVERAGE(SMALL(($F86:L86),{1,2,3,4}))-$F$1,COUNTIF($G86:L86, "&gt;1")&gt;1,AVERAGE(SMALL(($E86:L86),{1,2,3,4}))-$F$1,COUNTIF($G86:L86, "&gt;0")=1,AVERAGE(SMALL(($E86:L86),{1,2,3}))-$F$1,COUNTIF($G86:L86, "=0")=0,AVERAGE(SMALL(($E86:L86),{1,2}))-$F$1)</f>
        <v>12.100000000000001</v>
      </c>
      <c r="T86" s="142">
        <f t="shared" si="9"/>
        <v>3</v>
      </c>
      <c r="U86" s="143">
        <v>2</v>
      </c>
    </row>
    <row r="87" spans="1:21" ht="15.75" x14ac:dyDescent="0.25">
      <c r="A87" s="37" t="s">
        <v>85</v>
      </c>
      <c r="B87" s="138" t="str">
        <f>INDEX('[1]2025 Sign Ups'!$C$2:$C$103,MATCH(A87,'[1]2025 Sign Ups'!$B$2:$B$103,0))</f>
        <v>Y</v>
      </c>
      <c r="C87" s="138">
        <f>VLOOKUP($A87,'[1]2025 Sign Ups'!$B$2:$F$127,4,FALSE)</f>
        <v>4</v>
      </c>
      <c r="D87" s="138" t="str">
        <f>VLOOKUP($A87,'[1]2025 Sign Ups'!$B$2:$G$127,5,FALSE)</f>
        <v>R</v>
      </c>
      <c r="E87" s="139">
        <f t="shared" si="10"/>
        <v>47.833333333333336</v>
      </c>
      <c r="F87" s="139">
        <f t="shared" si="8"/>
        <v>47.833333333333336</v>
      </c>
      <c r="G87" s="140">
        <v>52</v>
      </c>
      <c r="H87" s="140">
        <v>53</v>
      </c>
      <c r="I87" s="140" t="s">
        <v>234</v>
      </c>
      <c r="J87" s="140">
        <v>55</v>
      </c>
      <c r="K87" s="140">
        <v>50</v>
      </c>
      <c r="L87" s="140">
        <v>59</v>
      </c>
      <c r="M87" s="139">
        <f>VLOOKUP($A87,'[1]2025 Sign Ups'!$B$2:$K$104,3,FALSE)</f>
        <v>12.433333333333337</v>
      </c>
      <c r="N87" s="141">
        <f>_xlfn.IFS(COUNTIF($G87:G87, "&gt;6")&gt;6,AVERAGE(SMALL(($G87:G87),{1,2,3,4,5}))-$F$1,COUNTIF($G87:G87, "&gt;5")&gt;3,AVERAGE(SMALL(($G87:G87),{1,2,3,4}))-$F$1,COUNTIF($G87:G87, "&gt;3")&gt;3,AVERAGE(SMALL(($F87:G87),{1,2,3,4}))-$F$1,COUNTIF($G87:G87, "&gt;1")&gt;1,AVERAGE(SMALL(($E87:G87),{1,2,3,4}))-$F$1,COUNTIF($G87:G87, "&gt;0")=1,AVERAGE(SMALL(($E87:G87),{1,2,3}))-$F$1,COUNTIF($G87:G87, "=0")=0,AVERAGE(SMALL(($E87:G87),{1,2}))-$F$1)</f>
        <v>13.82222222222223</v>
      </c>
      <c r="O87" s="141">
        <f>_xlfn.IFS(COUNTIF($G87:H87, "&gt;1")&gt;6,AVERAGE(SMALL(($G87:H87),{1,2,3,4,5}))-$F$1,COUNTIF($G87:H87, "&gt;1")&gt;5,AVERAGE(SMALL(($G87:H87),{1,2,3,4}))-$F$1,COUNTIF($G87:H87, "&gt;1")&gt;3,AVERAGE(SMALL(($F87:H87),{1,2,3,4}))-$F$1,COUNTIF($G87:H87, "&gt;1")&gt;1,AVERAGE(SMALL(($E87:H87),{1,2,3,4}))-$F$1,COUNTIF($G87:H87, "&gt;0")=1,AVERAGE(SMALL(($E87:H87),{1,2,3}))-$F$1,COUNTIF($G87:H87, "=0")=0,AVERAGE(SMALL(($E87:H87),{1,2}))-$F$1)</f>
        <v>14.766666666666673</v>
      </c>
      <c r="P87" s="141">
        <f>_xlfn.IFS(COUNTIF($G87:I87, "&gt;1")&gt;6,AVERAGE(SMALL(($G87:I87),{1,2,3,4,5}))-$F$1,COUNTIF($G87:I87, "&gt;1")&gt;5,AVERAGE(SMALL(($G87:I87),{1,2,3,4}))-$F$1,COUNTIF($G87:I87, "&gt;1")&gt;3,AVERAGE(SMALL(($F87:I87),{1,2,3,4}))-$F$1,COUNTIF($G87:I87, "&gt;1")&gt;1,AVERAGE(SMALL(($E87:I87),{1,2,3,4}))-$F$1,COUNTIF($G87:I87, "&gt;0")=1,AVERAGE(SMALL(($E87:I87),{1,2,3}))-$F$1,COUNTIF($G87:I87, "=0")=0,AVERAGE(SMALL(($E87:I87),{1,2}))-$F$1)</f>
        <v>14.766666666666673</v>
      </c>
      <c r="Q87" s="141">
        <f>_xlfn.IFS(COUNTIF($G87:J87, "&gt;1")&gt;6,AVERAGE(SMALL(($G87:J87),{1,2,3,4,5}))-$F$1,COUNTIF($G87:J87, "&gt;1")&gt;5,AVERAGE(SMALL(($G87:J87),{1,2,3,4}))-$F$1,COUNTIF($G87:J87, "&gt;1")&gt;3,AVERAGE(SMALL(($F87:J87),{1,2,3,4}))-$F$1,COUNTIF($G87:J87, "&gt;1")&gt;1,AVERAGE(SMALL(($E87:J87),{1,2,3,4}))-$F$1,COUNTIF($G87:J87, "&gt;0")=1,AVERAGE(SMALL(($E87:J87),{1,2,3}))-$F$1,COUNTIF($G87:J87, "=0")=0,AVERAGE(SMALL(($E87:J87),{1,2}))-$F$1)</f>
        <v>14.766666666666673</v>
      </c>
      <c r="R87" s="141">
        <f>_xlfn.IFS(COUNTIF($G87:K87, "&gt;1")&gt;6,AVERAGE(SMALL(($G87:K87),{1,2,3,4,5}))-$F$1,COUNTIF($G87:K87, "&gt;1")&gt;5,AVERAGE(SMALL(($G87:K87),{1,2,3,4}))-$F$1,COUNTIF($G87:K87, "&gt;1")&gt;3,AVERAGE(SMALL(($F87:K87),{1,2,3,4}))-$F$1,COUNTIF($G87:K87, "&gt;1")&gt;1,AVERAGE(SMALL(($E87:K87),{1,2,3,4}))-$F$1,COUNTIF($G87:K87, "&gt;0")=1,AVERAGE(SMALL(($E87:K87),{1,2,3}))-$F$1,COUNTIF($G87:K87, "=0")=0,AVERAGE(SMALL(($E87:K87),{1,2}))-$F$1)</f>
        <v>15.308333333333337</v>
      </c>
      <c r="S87" s="141">
        <f>_xlfn.IFS(COUNTIF($G87:L87, "&gt;1")&gt;6,AVERAGE(SMALL(($G87:L87),{1,2,3,4,5}))-$F$1,COUNTIF($G87:L87, "&gt;1")&gt;5,AVERAGE(SMALL(($G87:L87),{1,2,3,4}))-$F$1,COUNTIF($G87:L87, "&gt;1")&gt;3,AVERAGE(SMALL(($F87:L87),{1,2,3,4}))-$F$1,COUNTIF($G87:L87, "&gt;1")&gt;1,AVERAGE(SMALL(($E87:L87),{1,2,3,4}))-$F$1,COUNTIF($G87:L87, "&gt;0")=1,AVERAGE(SMALL(($E87:L87),{1,2,3}))-$F$1,COUNTIF($G87:L87, "=0")=0,AVERAGE(SMALL(($E87:L87),{1,2}))-$F$1)</f>
        <v>15.308333333333337</v>
      </c>
      <c r="T87" s="142">
        <f t="shared" si="9"/>
        <v>5</v>
      </c>
      <c r="U87" s="143">
        <v>2</v>
      </c>
    </row>
    <row r="88" spans="1:21" ht="15.75" x14ac:dyDescent="0.25">
      <c r="A88" s="37" t="s">
        <v>108</v>
      </c>
      <c r="B88" s="138" t="str">
        <f>INDEX('[1]2025 Sign Ups'!$C$2:$C$103,MATCH(A88,'[1]2025 Sign Ups'!$B$2:$B$103,0))</f>
        <v>Y</v>
      </c>
      <c r="C88" s="138">
        <f>VLOOKUP($A88,'[1]2025 Sign Ups'!$B$2:$F$127,4,FALSE)</f>
        <v>2</v>
      </c>
      <c r="D88" s="138" t="str">
        <f>VLOOKUP($A88,'[1]2025 Sign Ups'!$B$2:$G$127,5,FALSE)</f>
        <v>R</v>
      </c>
      <c r="E88" s="139">
        <f t="shared" si="10"/>
        <v>44.8</v>
      </c>
      <c r="F88" s="139">
        <f t="shared" si="8"/>
        <v>44.8</v>
      </c>
      <c r="G88" s="139" t="s">
        <v>234</v>
      </c>
      <c r="H88" s="139">
        <v>48</v>
      </c>
      <c r="I88" s="139">
        <v>50</v>
      </c>
      <c r="J88" s="139">
        <v>44</v>
      </c>
      <c r="K88" s="139">
        <v>47</v>
      </c>
      <c r="L88" s="139" t="s">
        <v>234</v>
      </c>
      <c r="M88" s="139">
        <f>VLOOKUP($A88,'[1]2025 Sign Ups'!$B$2:$K$104,3,FALSE)</f>
        <v>9.3999999999999986</v>
      </c>
      <c r="N88" s="141">
        <f>_xlfn.IFS(COUNTIF($G88:G88, "&gt;1")&gt;6,AVERAGE(SMALL(($G88:G88),{1,2,3,4,5}))-$F$1,COUNTIF($G88:G88, "&gt;1")&gt;5,AVERAGE(SMALL(($G88:G88),{1,2,3,4}))-$F$1,COUNTIF($G88:G88, "&gt;1")&gt;3,AVERAGE(SMALL(($F88:G88),{1,2,3,4}))-$F$1,COUNTIF($G88:G88, "&gt;1")&gt;1,AVERAGE(SMALL(($E88:G88),{1,2,3,4}))-$F$1,COUNTIF($G88:G88, "&gt;0")=1,AVERAGE(SMALL(($E88:G88),{1,2,3}))-$F$1,COUNTIF($G88:G88, "=0")=0,AVERAGE(SMALL(($E88:G88),{1,2}))-$F$1)</f>
        <v>9.3999999999999986</v>
      </c>
      <c r="O88" s="141">
        <f>_xlfn.IFS(COUNTIF($G88:H88, "&gt;1")&gt;6,AVERAGE(SMALL(($G88:H88),{1,2,3,4,5}))-$F$1,COUNTIF($G88:H88, "&gt;1")&gt;5,AVERAGE(SMALL(($G88:H88),{1,2,3,4}))-$F$1,COUNTIF($G88:H88, "&gt;1")&gt;3,AVERAGE(SMALL(($F88:H88),{1,2,3,4}))-$F$1,COUNTIF($G88:H88, "&gt;1")&gt;1,AVERAGE(SMALL(($E88:H88),{1,2,3,4}))-$F$1,COUNTIF($G88:H88, "&gt;0")=1,AVERAGE(SMALL(($E88:H88),{1,2,3}))-$F$1,COUNTIF($G88:H88, "=0")=0,AVERAGE(SMALL(($E88:H88),{1,2}))-$F$1)</f>
        <v>10.466666666666669</v>
      </c>
      <c r="P88" s="141">
        <f>_xlfn.IFS(COUNTIF($G88:I88, "&gt;1")&gt;6,AVERAGE(SMALL(($G88:I88),{1,2,3,4,5}))-$F$1,COUNTIF($G88:I88, "&gt;1")&gt;5,AVERAGE(SMALL(($G88:I88),{1,2,3,4}))-$F$1,COUNTIF($G88:I88, "&gt;1")&gt;3,AVERAGE(SMALL(($F88:I88),{1,2,3,4}))-$F$1,COUNTIF($G88:I88, "&gt;1")&gt;1,AVERAGE(SMALL(($E88:I88),{1,2,3,4}))-$F$1,COUNTIF($G88:I88, "&gt;0")=1,AVERAGE(SMALL(($E88:I88),{1,2,3}))-$F$1,COUNTIF($G88:I88, "=0")=0,AVERAGE(SMALL(($E88:I88),{1,2}))-$F$1)</f>
        <v>11.5</v>
      </c>
      <c r="Q88" s="141">
        <f>_xlfn.IFS(COUNTIF($G88:J88, "&gt;1")&gt;6,AVERAGE(SMALL(($G88:J88),{1,2,3,4,5}))-$F$1,COUNTIF($G88:J88, "&gt;1")&gt;5,AVERAGE(SMALL(($G88:J88),{1,2,3,4}))-$F$1,COUNTIF($G88:J88, "&gt;1")&gt;3,AVERAGE(SMALL(($F88:J88),{1,2,3,4}))-$F$1,COUNTIF($G88:J88, "&gt;1")&gt;1,AVERAGE(SMALL(($E88:J88),{1,2,3,4}))-$F$1,COUNTIF($G88:J88, "&gt;0")=1,AVERAGE(SMALL(($E88:J88),{1,2,3}))-$F$1,COUNTIF($G88:J88, "=0")=0,AVERAGE(SMALL(($E88:J88),{1,2}))-$F$1)</f>
        <v>10</v>
      </c>
      <c r="R88" s="141">
        <f>_xlfn.IFS(COUNTIF($G88:K88, "&gt;1")&gt;6,AVERAGE(SMALL(($G88:K88),{1,2,3,4,5}))-$F$1,COUNTIF($G88:K88, "&gt;1")&gt;5,AVERAGE(SMALL(($G88:K88),{1,2,3,4}))-$F$1,COUNTIF($G88:K88, "&gt;1")&gt;3,AVERAGE(SMALL(($F88:K88),{1,2,3,4}))-$F$1,COUNTIF($G88:K88, "&gt;1")&gt;1,AVERAGE(SMALL(($E88:K88),{1,2,3,4}))-$F$1,COUNTIF($G88:K88, "&gt;0")=1,AVERAGE(SMALL(($E88:K88),{1,2,3}))-$F$1,COUNTIF($G88:K88, "=0")=0,AVERAGE(SMALL(($E88:K88),{1,2}))-$F$1)</f>
        <v>10.550000000000004</v>
      </c>
      <c r="S88" s="141">
        <f>_xlfn.IFS(COUNTIF($G88:L88, "&gt;1")&gt;6,AVERAGE(SMALL(($G88:L88),{1,2,3,4,5}))-$F$1,COUNTIF($G88:L88, "&gt;1")&gt;5,AVERAGE(SMALL(($G88:L88),{1,2,3,4}))-$F$1,COUNTIF($G88:L88, "&gt;1")&gt;3,AVERAGE(SMALL(($F88:L88),{1,2,3,4}))-$F$1,COUNTIF($G88:L88, "&gt;1")&gt;1,AVERAGE(SMALL(($E88:L88),{1,2,3,4}))-$F$1,COUNTIF($G88:L88, "&gt;0")=1,AVERAGE(SMALL(($E88:L88),{1,2,3}))-$F$1,COUNTIF($G88:L88, "=0")=0,AVERAGE(SMALL(($E88:L88),{1,2}))-$F$1)</f>
        <v>10.550000000000004</v>
      </c>
      <c r="T88" s="142">
        <f t="shared" si="9"/>
        <v>4</v>
      </c>
      <c r="U88" s="143">
        <v>2</v>
      </c>
    </row>
    <row r="89" spans="1:21" ht="15.75" x14ac:dyDescent="0.25">
      <c r="A89" s="45" t="s">
        <v>39</v>
      </c>
      <c r="B89" s="146" t="s">
        <v>208</v>
      </c>
      <c r="C89" s="138">
        <f>VLOOKUP($A89,'[1]2025 Sign Ups'!$B$2:$F$127,4,FALSE)</f>
        <v>1</v>
      </c>
      <c r="D89" s="138" t="str">
        <f>VLOOKUP($A89,'[1]2025 Sign Ups'!$B$2:$G$127,5,FALSE)</f>
        <v>R</v>
      </c>
      <c r="E89" s="139">
        <f>AVERAGE(G89:H89)</f>
        <v>52</v>
      </c>
      <c r="F89" s="139">
        <f t="shared" si="8"/>
        <v>52</v>
      </c>
      <c r="G89" s="140">
        <v>48</v>
      </c>
      <c r="H89" s="140">
        <v>56</v>
      </c>
      <c r="I89" s="140">
        <v>53</v>
      </c>
      <c r="J89" s="140">
        <v>51</v>
      </c>
      <c r="K89" s="140">
        <v>50</v>
      </c>
      <c r="L89" s="140">
        <v>52</v>
      </c>
      <c r="M89" s="139">
        <f>(G89-$F$1)*0.7</f>
        <v>8.82</v>
      </c>
      <c r="N89" s="139">
        <f>(H89-$F$1)*0.8</f>
        <v>16.48</v>
      </c>
      <c r="O89" s="141">
        <f>_xlfn.IFS(COUNTIF($G89:H89, "&gt;1")&gt;6,AVERAGE(SMALL(($G89:H89),{1,2,3,4,5}))-$F$1,COUNTIF($G89:H89, "&gt;1")&gt;5,AVERAGE(SMALL(($G89:H89),{1,2,3,4}))-$F$1,COUNTIF($G89:H89, "&gt;1")&gt;3,AVERAGE(SMALL(($F89:H89),{1,2,3,4}))-$F$1,COUNTIF($G89:H89, "&gt;1")&gt;1,AVERAGE(SMALL(($E89:H89),{1,2,3,4}))-$F$1,COUNTIF($G89:H89, "&gt;0")=1,AVERAGE(SMALL(($E89:H89),{1,2,3}))-$F$1,COUNTIF($G89:H89, "=0")=0,AVERAGE(SMALL(($E89:H89),{1,2}))-$F$1)</f>
        <v>16.600000000000001</v>
      </c>
      <c r="P89" s="141">
        <f>_xlfn.IFS(COUNTIF($G89:I89, "&gt;1")&gt;6,AVERAGE(SMALL(($G89:I89),{1,2,3,4,5}))-$F$1,COUNTIF($G89:I89, "&gt;1")&gt;5,AVERAGE(SMALL(($G89:I89),{1,2,3,4}))-$F$1,COUNTIF($G89:I89, "&gt;1")&gt;3,AVERAGE(SMALL(($F89:I89),{1,2,3,4}))-$F$1,COUNTIF($G89:I89, "&gt;1")&gt;1,AVERAGE(SMALL(($E89:I89),{1,2,3,4}))-$F$1,COUNTIF($G89:I89, "&gt;0")=1,AVERAGE(SMALL(($E89:I89),{1,2,3}))-$F$1,COUNTIF($G89:I89, "=0")=0,AVERAGE(SMALL(($E89:I89),{1,2}))-$F$1)</f>
        <v>15.850000000000001</v>
      </c>
      <c r="Q89" s="141">
        <f>_xlfn.IFS(COUNTIF($G89:J89, "&gt;1")&gt;6,AVERAGE(SMALL(($G89:J89),{1,2,3,4,5}))-$F$1,COUNTIF($G89:J89, "&gt;1")&gt;5,AVERAGE(SMALL(($G89:J89),{1,2,3,4}))-$F$1,COUNTIF($G89:J89, "&gt;1")&gt;3,AVERAGE(SMALL(($F89:J89),{1,2,3,4}))-$F$1,COUNTIF($G89:J89, "&gt;1")&gt;1,AVERAGE(SMALL(($E89:J89),{1,2,3,4}))-$F$1,COUNTIF($G89:J89, "&gt;0")=1,AVERAGE(SMALL(($E89:J89),{1,2,3}))-$F$1,COUNTIF($G89:J89, "=0")=0,AVERAGE(SMALL(($E89:J89),{1,2}))-$F$1)</f>
        <v>15.600000000000001</v>
      </c>
      <c r="R89" s="141">
        <f>_xlfn.IFS(COUNTIF($G89:K89, "&gt;1")&gt;6,AVERAGE(SMALL(($G89:K89),{1,2,3,4,5}))-$F$1,COUNTIF($G89:K89, "&gt;1")&gt;5,AVERAGE(SMALL(($G89:K89),{1,2,3,4}))-$F$1,COUNTIF($G89:K89, "&gt;1")&gt;3,AVERAGE(SMALL(($F89:K89),{1,2,3,4}))-$F$1,COUNTIF($G89:K89, "&gt;1")&gt;1,AVERAGE(SMALL(($E89:K89),{1,2,3,4}))-$F$1,COUNTIF($G89:K89, "&gt;0")=1,AVERAGE(SMALL(($E89:K89),{1,2,3}))-$F$1,COUNTIF($G89:K89, "=0")=0,AVERAGE(SMALL(($E89:K89),{1,2}))-$F$1)</f>
        <v>14.850000000000001</v>
      </c>
      <c r="S89" s="141">
        <f>_xlfn.IFS(COUNTIF($G89:L89, "&gt;1")&gt;6,AVERAGE(SMALL(($G89:L89),{1,2,3,4,5}))-$F$1,COUNTIF($G89:L89, "&gt;1")&gt;5,AVERAGE(SMALL(($G89:L89),{1,2,3,4}))-$F$1,COUNTIF($G89:L89, "&gt;1")&gt;3,AVERAGE(SMALL(($F89:L89),{1,2,3,4}))-$F$1,COUNTIF($G89:L89, "&gt;1")&gt;1,AVERAGE(SMALL(($E89:L89),{1,2,3,4}))-$F$1,COUNTIF($G89:L89, "&gt;0")=1,AVERAGE(SMALL(($E89:L89),{1,2,3}))-$F$1,COUNTIF($G89:L89, "=0")=0,AVERAGE(SMALL(($E89:L89),{1,2}))-$F$1)</f>
        <v>14.850000000000001</v>
      </c>
      <c r="T89" s="142">
        <f t="shared" si="9"/>
        <v>6</v>
      </c>
      <c r="U89" s="143">
        <v>0</v>
      </c>
    </row>
    <row r="90" spans="1:21" ht="15.75" x14ac:dyDescent="0.25">
      <c r="A90" s="37" t="s">
        <v>83</v>
      </c>
      <c r="B90" s="138" t="str">
        <f>INDEX('[1]2025 Sign Ups'!$C$2:$C$103,MATCH(A90,'[1]2025 Sign Ups'!$B$2:$B$103,0))</f>
        <v>Y</v>
      </c>
      <c r="C90" s="138">
        <f>VLOOKUP($A90,'[1]2025 Sign Ups'!$B$2:$F$127,4,FALSE)</f>
        <v>5</v>
      </c>
      <c r="D90" s="138" t="str">
        <f>VLOOKUP($A90,'[1]2025 Sign Ups'!$B$2:$G$127,5,FALSE)</f>
        <v>R</v>
      </c>
      <c r="E90" s="139">
        <f>M90+35.4</f>
        <v>39.666666666666664</v>
      </c>
      <c r="F90" s="139">
        <f t="shared" si="8"/>
        <v>39.666666666666664</v>
      </c>
      <c r="G90" s="140">
        <v>39</v>
      </c>
      <c r="H90" s="140">
        <v>40</v>
      </c>
      <c r="I90" s="140">
        <v>41</v>
      </c>
      <c r="J90" s="140">
        <v>42</v>
      </c>
      <c r="K90" s="140">
        <v>42</v>
      </c>
      <c r="L90" s="140">
        <v>45</v>
      </c>
      <c r="M90" s="139">
        <f>VLOOKUP($A90,'[1]2025 Sign Ups'!$B$2:$K$104,3,FALSE)</f>
        <v>4.2666666666666657</v>
      </c>
      <c r="N90" s="141">
        <f>_xlfn.IFS(COUNTIF($G90:G90, "&gt;6")&gt;6,AVERAGE(SMALL(($G90:G90),{1,2,3,4,5}))-$F$1,COUNTIF($G90:G90, "&gt;5")&gt;3,AVERAGE(SMALL(($G90:G90),{1,2,3,4}))-$F$1,COUNTIF($G90:G90, "&gt;3")&gt;3,AVERAGE(SMALL(($F90:G90),{1,2,3,4}))-$F$1,COUNTIF($G90:G90, "&gt;1")&gt;1,AVERAGE(SMALL(($E90:G90),{1,2,3,4}))-$F$1,COUNTIF($G90:G90, "&gt;0")=1,AVERAGE(SMALL(($E90:G90),{1,2,3}))-$F$1,COUNTIF($G90:G90, "=0")=0,AVERAGE(SMALL(($E90:G90),{1,2}))-$F$1)</f>
        <v>4.0444444444444372</v>
      </c>
      <c r="O90" s="141">
        <f>_xlfn.IFS(COUNTIF($G90:H90, "&gt;1")&gt;6,AVERAGE(SMALL(($G90:H90),{1,2,3,4,5}))-$F$1,COUNTIF($G90:H90, "&gt;1")&gt;5,AVERAGE(SMALL(($G90:H90),{1,2,3,4}))-$F$1,COUNTIF($G90:H90, "&gt;1")&gt;3,AVERAGE(SMALL(($F90:H90),{1,2,3,4}))-$F$1,COUNTIF($G90:H90, "&gt;1")&gt;1,AVERAGE(SMALL(($E90:H90),{1,2,3,4}))-$F$1,COUNTIF($G90:H90, "&gt;0")=1,AVERAGE(SMALL(($E90:H90),{1,2,3}))-$F$1,COUNTIF($G90:H90, "=0")=0,AVERAGE(SMALL(($E90:H90),{1,2}))-$F$1)</f>
        <v>4.18333333333333</v>
      </c>
      <c r="P90" s="141">
        <f>_xlfn.IFS(COUNTIF($G90:I90, "&gt;1")&gt;6,AVERAGE(SMALL(($G90:I90),{1,2,3,4,5}))-$F$1,COUNTIF($G90:I90, "&gt;1")&gt;5,AVERAGE(SMALL(($G90:I90),{1,2,3,4}))-$F$1,COUNTIF($G90:I90, "&gt;1")&gt;3,AVERAGE(SMALL(($F90:I90),{1,2,3,4}))-$F$1,COUNTIF($G90:I90, "&gt;1")&gt;1,AVERAGE(SMALL(($E90:I90),{1,2,3,4}))-$F$1,COUNTIF($G90:I90, "&gt;0")=1,AVERAGE(SMALL(($E90:I90),{1,2,3}))-$F$1,COUNTIF($G90:I90, "=0")=0,AVERAGE(SMALL(($E90:I90),{1,2}))-$F$1)</f>
        <v>4.18333333333333</v>
      </c>
      <c r="Q90" s="141">
        <f>_xlfn.IFS(COUNTIF($G90:J90, "&gt;1")&gt;6,AVERAGE(SMALL(($G90:J90),{1,2,3,4,5}))-$F$1,COUNTIF($G90:J90, "&gt;1")&gt;5,AVERAGE(SMALL(($G90:J90),{1,2,3,4}))-$F$1,COUNTIF($G90:J90, "&gt;1")&gt;3,AVERAGE(SMALL(($F90:J90),{1,2,3,4}))-$F$1,COUNTIF($G90:J90, "&gt;1")&gt;1,AVERAGE(SMALL(($E90:J90),{1,2,3,4}))-$F$1,COUNTIF($G90:J90, "&gt;0")=1,AVERAGE(SMALL(($E90:J90),{1,2,3}))-$F$1,COUNTIF($G90:J90, "=0")=0,AVERAGE(SMALL(($E90:J90),{1,2}))-$F$1)</f>
        <v>4.5166666666666657</v>
      </c>
      <c r="R90" s="141">
        <f>_xlfn.IFS(COUNTIF($G90:K90, "&gt;1")&gt;6,AVERAGE(SMALL(($G90:K90),{1,2,3,4,5}))-$F$1,COUNTIF($G90:K90, "&gt;1")&gt;5,AVERAGE(SMALL(($G90:K90),{1,2,3,4}))-$F$1,COUNTIF($G90:K90, "&gt;1")&gt;3,AVERAGE(SMALL(($F90:K90),{1,2,3,4}))-$F$1,COUNTIF($G90:K90, "&gt;1")&gt;1,AVERAGE(SMALL(($E90:K90),{1,2,3,4}))-$F$1,COUNTIF($G90:K90, "&gt;0")=1,AVERAGE(SMALL(($E90:K90),{1,2,3}))-$F$1,COUNTIF($G90:K90, "=0")=0,AVERAGE(SMALL(($E90:K90),{1,2}))-$F$1)</f>
        <v>4.5166666666666657</v>
      </c>
      <c r="S90" s="141">
        <f>_xlfn.IFS(COUNTIF($G90:L90, "&gt;1")&gt;6,AVERAGE(SMALL(($G90:L90),{1,2,3,4,5}))-$F$1,COUNTIF($G90:L90, "&gt;1")&gt;5,AVERAGE(SMALL(($G90:L90),{1,2,3,4}))-$F$1,COUNTIF($G90:L90, "&gt;1")&gt;3,AVERAGE(SMALL(($F90:L90),{1,2,3,4}))-$F$1,COUNTIF($G90:L90, "&gt;1")&gt;1,AVERAGE(SMALL(($E90:L90),{1,2,3,4}))-$F$1,COUNTIF($G90:L90, "&gt;0")=1,AVERAGE(SMALL(($E90:L90),{1,2,3}))-$F$1,COUNTIF($G90:L90, "=0")=0,AVERAGE(SMALL(($E90:L90),{1,2}))-$F$1)</f>
        <v>5.1000000000000014</v>
      </c>
      <c r="T90" s="142">
        <f t="shared" si="9"/>
        <v>6</v>
      </c>
      <c r="U90" s="143">
        <v>2</v>
      </c>
    </row>
    <row r="91" spans="1:21" ht="15.75" x14ac:dyDescent="0.25">
      <c r="A91" s="37" t="s">
        <v>48</v>
      </c>
      <c r="B91" s="138" t="str">
        <f>INDEX('[1]2025 Sign Ups'!$C$2:$C$103,MATCH(A91,'[1]2025 Sign Ups'!$B$2:$B$103,0))</f>
        <v>Y</v>
      </c>
      <c r="C91" s="138">
        <f>VLOOKUP($A91,'[1]2025 Sign Ups'!$B$2:$F$127,4,FALSE)</f>
        <v>1</v>
      </c>
      <c r="D91" s="138" t="str">
        <f>VLOOKUP($A91,'[1]2025 Sign Ups'!$B$2:$G$127,5,FALSE)</f>
        <v>R</v>
      </c>
      <c r="E91" s="139">
        <f>M91+35.4</f>
        <v>35.5</v>
      </c>
      <c r="F91" s="139">
        <f t="shared" si="8"/>
        <v>35.5</v>
      </c>
      <c r="G91" s="140">
        <v>34</v>
      </c>
      <c r="H91" s="140">
        <v>44</v>
      </c>
      <c r="I91" s="140" t="s">
        <v>234</v>
      </c>
      <c r="J91" s="140">
        <v>37</v>
      </c>
      <c r="K91" s="140" t="s">
        <v>234</v>
      </c>
      <c r="L91" s="140" t="s">
        <v>234</v>
      </c>
      <c r="M91" s="139">
        <f>VLOOKUP($A91,'[1]2025 Sign Ups'!$B$2:$K$104,3,FALSE)</f>
        <v>0.10000000000000142</v>
      </c>
      <c r="N91" s="141">
        <f>_xlfn.IFS(COUNTIF($G91:G91, "&gt;6")&gt;6,AVERAGE(SMALL(($G91:G91),{1,2,3,4,5}))-$F$1,COUNTIF($G91:G91, "&gt;5")&gt;3,AVERAGE(SMALL(($G91:G91),{1,2,3,4}))-$F$1,COUNTIF($G91:G91, "&gt;3")&gt;3,AVERAGE(SMALL(($F91:G91),{1,2,3,4}))-$F$1,COUNTIF($G91:G91, "&gt;1")&gt;1,AVERAGE(SMALL(($E91:G91),{1,2,3,4}))-$F$1,COUNTIF($G91:G91, "&gt;0")=1,AVERAGE(SMALL(($E91:G91),{1,2,3}))-$F$1,COUNTIF($G91:G91, "=0")=0,AVERAGE(SMALL(($E91:G91),{1,2}))-$F$1)</f>
        <v>-0.39999999999999858</v>
      </c>
      <c r="O91" s="141">
        <f>_xlfn.IFS(COUNTIF($G91:H91, "&gt;1")&gt;6,AVERAGE(SMALL(($G91:H91),{1,2,3,4,5}))-$F$1,COUNTIF($G91:H91, "&gt;1")&gt;5,AVERAGE(SMALL(($G91:H91),{1,2,3,4}))-$F$1,COUNTIF($G91:H91, "&gt;1")&gt;3,AVERAGE(SMALL(($F91:H91),{1,2,3,4}))-$F$1,COUNTIF($G91:H91, "&gt;1")&gt;1,AVERAGE(SMALL(($E91:H91),{1,2,3,4}))-$F$1,COUNTIF($G91:H91, "&gt;0")=1,AVERAGE(SMALL(($E91:H91),{1,2,3}))-$F$1,COUNTIF($G91:H91, "=0")=0,AVERAGE(SMALL(($E91:H91),{1,2}))-$F$1)</f>
        <v>1.8500000000000014</v>
      </c>
      <c r="P91" s="141">
        <f>_xlfn.IFS(COUNTIF($G91:I91, "&gt;1")&gt;6,AVERAGE(SMALL(($G91:I91),{1,2,3,4,5}))-$F$1,COUNTIF($G91:I91, "&gt;1")&gt;5,AVERAGE(SMALL(($G91:I91),{1,2,3,4}))-$F$1,COUNTIF($G91:I91, "&gt;1")&gt;3,AVERAGE(SMALL(($F91:I91),{1,2,3,4}))-$F$1,COUNTIF($G91:I91, "&gt;1")&gt;1,AVERAGE(SMALL(($E91:I91),{1,2,3,4}))-$F$1,COUNTIF($G91:I91, "&gt;0")=1,AVERAGE(SMALL(($E91:I91),{1,2,3}))-$F$1,COUNTIF($G91:I91, "=0")=0,AVERAGE(SMALL(($E91:I91),{1,2}))-$F$1)</f>
        <v>1.8500000000000014</v>
      </c>
      <c r="Q91" s="141">
        <f>_xlfn.IFS(COUNTIF($G91:J91, "&gt;1")&gt;6,AVERAGE(SMALL(($G91:J91),{1,2,3,4,5}))-$F$1,COUNTIF($G91:J91, "&gt;1")&gt;5,AVERAGE(SMALL(($G91:J91),{1,2,3,4}))-$F$1,COUNTIF($G91:J91, "&gt;1")&gt;3,AVERAGE(SMALL(($F91:J91),{1,2,3,4}))-$F$1,COUNTIF($G91:J91, "&gt;1")&gt;1,AVERAGE(SMALL(($E91:J91),{1,2,3,4}))-$F$1,COUNTIF($G91:J91, "&gt;0")=1,AVERAGE(SMALL(($E91:J91),{1,2,3}))-$F$1,COUNTIF($G91:J91, "=0")=0,AVERAGE(SMALL(($E91:J91),{1,2}))-$F$1)</f>
        <v>0.10000000000000142</v>
      </c>
      <c r="R91" s="141">
        <f>_xlfn.IFS(COUNTIF($G91:K91, "&gt;1")&gt;6,AVERAGE(SMALL(($G91:K91),{1,2,3,4,5}))-$F$1,COUNTIF($G91:K91, "&gt;1")&gt;5,AVERAGE(SMALL(($G91:K91),{1,2,3,4}))-$F$1,COUNTIF($G91:K91, "&gt;1")&gt;3,AVERAGE(SMALL(($F91:K91),{1,2,3,4}))-$F$1,COUNTIF($G91:K91, "&gt;1")&gt;1,AVERAGE(SMALL(($E91:K91),{1,2,3,4}))-$F$1,COUNTIF($G91:K91, "&gt;0")=1,AVERAGE(SMALL(($E91:K91),{1,2,3}))-$F$1,COUNTIF($G91:K91, "=0")=0,AVERAGE(SMALL(($E91:K91),{1,2}))-$F$1)</f>
        <v>0.10000000000000142</v>
      </c>
      <c r="S91" s="141">
        <f>_xlfn.IFS(COUNTIF($G91:L91, "&gt;1")&gt;6,AVERAGE(SMALL(($G91:L91),{1,2,3,4,5}))-$F$1,COUNTIF($G91:L91, "&gt;1")&gt;5,AVERAGE(SMALL(($G91:L91),{1,2,3,4}))-$F$1,COUNTIF($G91:L91, "&gt;1")&gt;3,AVERAGE(SMALL(($F91:L91),{1,2,3,4}))-$F$1,COUNTIF($G91:L91, "&gt;1")&gt;1,AVERAGE(SMALL(($E91:L91),{1,2,3,4}))-$F$1,COUNTIF($G91:L91, "&gt;0")=1,AVERAGE(SMALL(($E91:L91),{1,2,3}))-$F$1,COUNTIF($G91:L91, "=0")=0,AVERAGE(SMALL(($E91:L91),{1,2}))-$F$1)</f>
        <v>0.10000000000000142</v>
      </c>
      <c r="T91" s="142">
        <f t="shared" si="9"/>
        <v>3</v>
      </c>
      <c r="U91" s="143">
        <v>2</v>
      </c>
    </row>
    <row r="92" spans="1:21" ht="15.75" x14ac:dyDescent="0.25">
      <c r="A92" s="45" t="s">
        <v>147</v>
      </c>
      <c r="B92" s="138" t="str">
        <f>INDEX('[1]2025 Sign Ups'!$C$2:$C$103,MATCH(A92,'[1]2025 Sign Ups'!$B$2:$B$103,0))</f>
        <v>Y</v>
      </c>
      <c r="C92" s="138">
        <f>VLOOKUP($A92,'[1]2025 Sign Ups'!$B$2:$F$127,4,FALSE)</f>
        <v>3</v>
      </c>
      <c r="D92" s="138" t="s">
        <v>218</v>
      </c>
      <c r="E92" s="139">
        <f>AVERAGE(G92:H92)</f>
        <v>46.5</v>
      </c>
      <c r="F92" s="139">
        <f t="shared" si="8"/>
        <v>46.5</v>
      </c>
      <c r="G92" s="140">
        <v>43</v>
      </c>
      <c r="H92" s="140">
        <v>50</v>
      </c>
      <c r="I92" s="140">
        <v>50</v>
      </c>
      <c r="J92" s="140">
        <v>50</v>
      </c>
      <c r="K92" s="140">
        <v>50</v>
      </c>
      <c r="L92" s="140">
        <v>49</v>
      </c>
      <c r="M92" s="139">
        <f>(G92-$F$1)*0.6</f>
        <v>4.5600000000000005</v>
      </c>
      <c r="N92" s="139">
        <f>(H92-$F$1)*0.7</f>
        <v>10.220000000000001</v>
      </c>
      <c r="O92" s="141">
        <f>_xlfn.IFS(COUNTIF($G92:H92, "&gt;1")&gt;6,AVERAGE(SMALL(($G92:H92),{1,2,3,4,5}))-$F$1,COUNTIF($G92:H92, "&gt;1")&gt;5,AVERAGE(SMALL(($G92:H92),{1,2,3,4}))-$F$1,COUNTIF($G92:H92, "&gt;1")&gt;3,AVERAGE(SMALL(($F92:H92),{1,2,3,4}))-$F$1,COUNTIF($G92:H92, "&gt;1")&gt;1,AVERAGE(SMALL(($E92:H92),{1,2,3,4}))-$F$1,COUNTIF($G92:H92, "&gt;0")=1,AVERAGE(SMALL(($E92:H92),{1,2,3}))-$F$1,COUNTIF($G92:H92, "=0")=0,AVERAGE(SMALL(($E92:H92),{1,2}))-$F$1)</f>
        <v>11.100000000000001</v>
      </c>
      <c r="P92" s="141">
        <f>_xlfn.IFS(COUNTIF($G92:I92, "&gt;1")&gt;6,AVERAGE(SMALL(($G92:I92),{1,2,3,4,5}))-$F$1,COUNTIF($G92:I92, "&gt;1")&gt;5,AVERAGE(SMALL(($G92:I92),{1,2,3,4}))-$F$1,COUNTIF($G92:I92, "&gt;1")&gt;3,AVERAGE(SMALL(($F92:I92),{1,2,3,4}))-$F$1,COUNTIF($G92:I92, "&gt;1")&gt;1,AVERAGE(SMALL(($E92:I92),{1,2,3,4}))-$F$1,COUNTIF($G92:I92, "&gt;0")=1,AVERAGE(SMALL(($E92:I92),{1,2,3}))-$F$1,COUNTIF($G92:I92, "=0")=0,AVERAGE(SMALL(($E92:I92),{1,2}))-$F$1)</f>
        <v>11.100000000000001</v>
      </c>
      <c r="Q92" s="141">
        <f>_xlfn.IFS(COUNTIF($G92:J92, "&gt;1")&gt;6,AVERAGE(SMALL(($G92:J92),{1,2,3,4,5}))-$F$1,COUNTIF($G92:J92, "&gt;1")&gt;5,AVERAGE(SMALL(($G92:J92),{1,2,3,4}))-$F$1,COUNTIF($G92:J92, "&gt;1")&gt;3,AVERAGE(SMALL(($F92:J92),{1,2,3,4}))-$F$1,COUNTIF($G92:J92, "&gt;1")&gt;1,AVERAGE(SMALL(($E92:J92),{1,2,3,4}))-$F$1,COUNTIF($G92:J92, "&gt;0")=1,AVERAGE(SMALL(($E92:J92),{1,2,3}))-$F$1,COUNTIF($G92:J92, "=0")=0,AVERAGE(SMALL(($E92:J92),{1,2}))-$F$1)</f>
        <v>11.975000000000001</v>
      </c>
      <c r="R92" s="141">
        <f>_xlfn.IFS(COUNTIF($G92:K92, "&gt;1")&gt;6,AVERAGE(SMALL(($G92:K92),{1,2,3,4,5}))-$F$1,COUNTIF($G92:K92, "&gt;1")&gt;5,AVERAGE(SMALL(($G92:K92),{1,2,3,4}))-$F$1,COUNTIF($G92:K92, "&gt;1")&gt;3,AVERAGE(SMALL(($F92:K92),{1,2,3,4}))-$F$1,COUNTIF($G92:K92, "&gt;1")&gt;1,AVERAGE(SMALL(($E92:K92),{1,2,3,4}))-$F$1,COUNTIF($G92:K92, "&gt;0")=1,AVERAGE(SMALL(($E92:K92),{1,2,3}))-$F$1,COUNTIF($G92:K92, "=0")=0,AVERAGE(SMALL(($E92:K92),{1,2}))-$F$1)</f>
        <v>11.975000000000001</v>
      </c>
      <c r="S92" s="141">
        <f>_xlfn.IFS(COUNTIF($G92:L92, "&gt;1")&gt;6,AVERAGE(SMALL(($G92:L92),{1,2,3,4,5}))-$F$1,COUNTIF($G92:L92, "&gt;1")&gt;5,AVERAGE(SMALL(($G92:L92),{1,2,3,4}))-$F$1,COUNTIF($G92:L92, "&gt;1")&gt;3,AVERAGE(SMALL(($F92:L92),{1,2,3,4}))-$F$1,COUNTIF($G92:L92, "&gt;1")&gt;1,AVERAGE(SMALL(($E92:L92),{1,2,3,4}))-$F$1,COUNTIF($G92:L92, "&gt;0")=1,AVERAGE(SMALL(($E92:L92),{1,2,3}))-$F$1,COUNTIF($G92:L92, "=0")=0,AVERAGE(SMALL(($E92:L92),{1,2}))-$F$1)</f>
        <v>12.600000000000001</v>
      </c>
      <c r="T92" s="142">
        <f t="shared" si="9"/>
        <v>6</v>
      </c>
      <c r="U92" s="143">
        <v>1</v>
      </c>
    </row>
    <row r="93" spans="1:21" ht="15.75" x14ac:dyDescent="0.25">
      <c r="A93" s="37" t="s">
        <v>105</v>
      </c>
      <c r="B93" s="138" t="str">
        <f>INDEX('[1]2025 Sign Ups'!$C$2:$C$103,MATCH(A93,'[1]2025 Sign Ups'!$B$2:$B$103,0))</f>
        <v>Y</v>
      </c>
      <c r="C93" s="138">
        <f>VLOOKUP($A93,'[1]2025 Sign Ups'!$B$2:$F$127,4,FALSE)</f>
        <v>7</v>
      </c>
      <c r="D93" s="138" t="str">
        <f>VLOOKUP($A93,'[1]2025 Sign Ups'!$B$2:$G$127,5,FALSE)</f>
        <v>R</v>
      </c>
      <c r="E93" s="139">
        <f>M93+35.4</f>
        <v>39.333333333333336</v>
      </c>
      <c r="F93" s="139">
        <f t="shared" si="8"/>
        <v>39.333333333333336</v>
      </c>
      <c r="G93" s="140">
        <v>46</v>
      </c>
      <c r="H93" s="140">
        <v>41</v>
      </c>
      <c r="I93" s="140">
        <v>39</v>
      </c>
      <c r="J93" s="140">
        <v>37</v>
      </c>
      <c r="K93" s="140">
        <v>40</v>
      </c>
      <c r="L93" s="140">
        <v>43</v>
      </c>
      <c r="M93" s="139">
        <f>VLOOKUP($A93,'[1]2025 Sign Ups'!$B$2:$K$104,3,FALSE)</f>
        <v>3.9333333333333371</v>
      </c>
      <c r="N93" s="141">
        <f>_xlfn.IFS(COUNTIF($G93:G93, "&gt;6")&gt;6,AVERAGE(SMALL(($G93:G93),{1,2,3,4,5}))-$F$1,COUNTIF($G93:G93, "&gt;5")&gt;3,AVERAGE(SMALL(($G93:G93),{1,2,3,4}))-$F$1,COUNTIF($G93:G93, "&gt;3")&gt;3,AVERAGE(SMALL(($F93:G93),{1,2,3,4}))-$F$1,COUNTIF($G93:G93, "&gt;1")&gt;1,AVERAGE(SMALL(($E93:G93),{1,2,3,4}))-$F$1,COUNTIF($G93:G93, "&gt;0")=1,AVERAGE(SMALL(($E93:G93),{1,2,3}))-$F$1,COUNTIF($G93:G93, "=0")=0,AVERAGE(SMALL(($E93:G93),{1,2}))-$F$1)</f>
        <v>6.1555555555555586</v>
      </c>
      <c r="O93" s="141">
        <f>_xlfn.IFS(COUNTIF($G93:H93, "&gt;1")&gt;6,AVERAGE(SMALL(($G93:H93),{1,2,3,4,5}))-$F$1,COUNTIF($G93:H93, "&gt;1")&gt;5,AVERAGE(SMALL(($G93:H93),{1,2,3,4}))-$F$1,COUNTIF($G93:H93, "&gt;1")&gt;3,AVERAGE(SMALL(($F93:H93),{1,2,3,4}))-$F$1,COUNTIF($G93:H93, "&gt;1")&gt;1,AVERAGE(SMALL(($E93:H93),{1,2,3,4}))-$F$1,COUNTIF($G93:H93, "&gt;0")=1,AVERAGE(SMALL(($E93:H93),{1,2,3}))-$F$1,COUNTIF($G93:H93, "=0")=0,AVERAGE(SMALL(($E93:H93),{1,2}))-$F$1)</f>
        <v>6.0166666666666728</v>
      </c>
      <c r="P93" s="141">
        <f>_xlfn.IFS(COUNTIF($G93:I93, "&gt;1")&gt;6,AVERAGE(SMALL(($G93:I93),{1,2,3,4,5}))-$F$1,COUNTIF($G93:I93, "&gt;1")&gt;5,AVERAGE(SMALL(($G93:I93),{1,2,3,4}))-$F$1,COUNTIF($G93:I93, "&gt;1")&gt;3,AVERAGE(SMALL(($F93:I93),{1,2,3,4}))-$F$1,COUNTIF($G93:I93, "&gt;1")&gt;1,AVERAGE(SMALL(($E93:I93),{1,2,3,4}))-$F$1,COUNTIF($G93:I93, "&gt;0")=1,AVERAGE(SMALL(($E93:I93),{1,2,3}))-$F$1,COUNTIF($G93:I93, "=0")=0,AVERAGE(SMALL(($E93:I93),{1,2}))-$F$1)</f>
        <v>4.2666666666666728</v>
      </c>
      <c r="Q93" s="141">
        <f>_xlfn.IFS(COUNTIF($G93:J93, "&gt;1")&gt;6,AVERAGE(SMALL(($G93:J93),{1,2,3,4,5}))-$F$1,COUNTIF($G93:J93, "&gt;1")&gt;5,AVERAGE(SMALL(($G93:J93),{1,2,3,4}))-$F$1,COUNTIF($G93:J93, "&gt;1")&gt;3,AVERAGE(SMALL(($F93:J93),{1,2,3,4}))-$F$1,COUNTIF($G93:J93, "&gt;1")&gt;1,AVERAGE(SMALL(($E93:J93),{1,2,3,4}))-$F$1,COUNTIF($G93:J93, "&gt;0")=1,AVERAGE(SMALL(($E93:J93),{1,2,3}))-$F$1,COUNTIF($G93:J93, "=0")=0,AVERAGE(SMALL(($E93:J93),{1,2}))-$F$1)</f>
        <v>3.6833333333333371</v>
      </c>
      <c r="R93" s="141">
        <f>_xlfn.IFS(COUNTIF($G93:K93, "&gt;1")&gt;6,AVERAGE(SMALL(($G93:K93),{1,2,3,4,5}))-$F$1,COUNTIF($G93:K93, "&gt;1")&gt;5,AVERAGE(SMALL(($G93:K93),{1,2,3,4}))-$F$1,COUNTIF($G93:K93, "&gt;1")&gt;3,AVERAGE(SMALL(($F93:K93),{1,2,3,4}))-$F$1,COUNTIF($G93:K93, "&gt;1")&gt;1,AVERAGE(SMALL(($E93:K93),{1,2,3,4}))-$F$1,COUNTIF($G93:K93, "&gt;0")=1,AVERAGE(SMALL(($E93:K93),{1,2,3}))-$F$1,COUNTIF($G93:K93, "=0")=0,AVERAGE(SMALL(($E93:K93),{1,2}))-$F$1)</f>
        <v>3.4333333333333371</v>
      </c>
      <c r="S93" s="141">
        <f>_xlfn.IFS(COUNTIF($G93:L93, "&gt;1")&gt;6,AVERAGE(SMALL(($G93:L93),{1,2,3,4,5}))-$F$1,COUNTIF($G93:L93, "&gt;1")&gt;5,AVERAGE(SMALL(($G93:L93),{1,2,3,4}))-$F$1,COUNTIF($G93:L93, "&gt;1")&gt;3,AVERAGE(SMALL(($F93:L93),{1,2,3,4}))-$F$1,COUNTIF($G93:L93, "&gt;1")&gt;1,AVERAGE(SMALL(($E93:L93),{1,2,3,4}))-$F$1,COUNTIF($G93:L93, "&gt;0")=1,AVERAGE(SMALL(($E93:L93),{1,2,3}))-$F$1,COUNTIF($G93:L93, "=0")=0,AVERAGE(SMALL(($E93:L93),{1,2}))-$F$1)</f>
        <v>3.8500000000000014</v>
      </c>
      <c r="T93" s="142">
        <f t="shared" si="9"/>
        <v>6</v>
      </c>
      <c r="U93" s="143">
        <v>2</v>
      </c>
    </row>
    <row r="94" spans="1:21" ht="15.75" x14ac:dyDescent="0.25">
      <c r="A94" s="45" t="s">
        <v>52</v>
      </c>
      <c r="B94" s="138" t="str">
        <f>INDEX('[1]2025 Sign Ups'!$C$2:$C$103,MATCH(A94,'[1]2025 Sign Ups'!$B$2:$B$103,0))</f>
        <v>Y</v>
      </c>
      <c r="C94" s="138">
        <f>VLOOKUP($A94,'[1]2025 Sign Ups'!$B$2:$F$127,4,FALSE)</f>
        <v>9</v>
      </c>
      <c r="D94" s="138" t="str">
        <f>VLOOKUP($A94,'[1]2025 Sign Ups'!$B$2:$G$127,5,FALSE)</f>
        <v>R</v>
      </c>
      <c r="E94" s="139">
        <f>M94+35.4</f>
        <v>41.8</v>
      </c>
      <c r="F94" s="139">
        <f t="shared" si="8"/>
        <v>41.8</v>
      </c>
      <c r="G94" s="139">
        <v>40</v>
      </c>
      <c r="H94" s="139" t="s">
        <v>234</v>
      </c>
      <c r="I94" s="139" t="s">
        <v>234</v>
      </c>
      <c r="J94" s="139">
        <v>42</v>
      </c>
      <c r="K94" s="139" t="s">
        <v>234</v>
      </c>
      <c r="L94" s="139" t="s">
        <v>234</v>
      </c>
      <c r="M94" s="139">
        <f>VLOOKUP($A94,'[1]2025 Sign Ups'!$B$2:$K$104,3,FALSE)</f>
        <v>6.3999999999999986</v>
      </c>
      <c r="N94" s="141">
        <f>_xlfn.IFS(COUNTIF($G94:G94, "&gt;1")&gt;6,AVERAGE(SMALL(($G94:G94),{1,2,3,4,5}))-$F$1,COUNTIF($G94:G94, "&gt;1")&gt;5,AVERAGE(SMALL(($G94:G94),{1,2,3,4}))-$F$1,COUNTIF($G94:G94, "&gt;1")&gt;3,AVERAGE(SMALL(($F94:G94),{1,2,3,4}))-$F$1,COUNTIF($G94:G94, "&gt;1")&gt;1,AVERAGE(SMALL(($E94:G94),{1,2,3,4}))-$F$1,COUNTIF($G94:G94, "&gt;0")=1,AVERAGE(SMALL(($E94:G94),{1,2,3}))-$F$1,COUNTIF($G94:G94, "=0")=0,AVERAGE(SMALL(($E94:G94),{1,2}))-$F$1)</f>
        <v>5.7999999999999972</v>
      </c>
      <c r="O94" s="141">
        <f>_xlfn.IFS(COUNTIF($G94:H94, "&gt;1")&gt;6,AVERAGE(SMALL(($G94:H94),{1,2,3,4,5}))-$F$1,COUNTIF($G94:H94, "&gt;1")&gt;5,AVERAGE(SMALL(($G94:H94),{1,2,3,4}))-$F$1,COUNTIF($G94:H94, "&gt;1")&gt;3,AVERAGE(SMALL(($F94:H94),{1,2,3,4}))-$F$1,COUNTIF($G94:H94, "&gt;1")&gt;1,AVERAGE(SMALL(($E94:H94),{1,2,3,4}))-$F$1,COUNTIF($G94:H94, "&gt;0")=1,AVERAGE(SMALL(($E94:H94),{1,2,3}))-$F$1,COUNTIF($G94:H94, "=0")=0,AVERAGE(SMALL(($E94:H94),{1,2}))-$F$1)</f>
        <v>5.7999999999999972</v>
      </c>
      <c r="P94" s="141">
        <f>_xlfn.IFS(COUNTIF($G94:I94, "&gt;1")&gt;6,AVERAGE(SMALL(($G94:I94),{1,2,3,4,5}))-$F$1,COUNTIF($G94:I94, "&gt;1")&gt;5,AVERAGE(SMALL(($G94:I94),{1,2,3,4}))-$F$1,COUNTIF($G94:I94, "&gt;1")&gt;3,AVERAGE(SMALL(($F94:I94),{1,2,3,4}))-$F$1,COUNTIF($G94:I94, "&gt;1")&gt;1,AVERAGE(SMALL(($E94:I94),{1,2,3,4}))-$F$1,COUNTIF($G94:I94, "&gt;0")=1,AVERAGE(SMALL(($E94:I94),{1,2,3}))-$F$1,COUNTIF($G94:I94, "=0")=0,AVERAGE(SMALL(($E94:I94),{1,2}))-$F$1)</f>
        <v>5.7999999999999972</v>
      </c>
      <c r="Q94" s="141">
        <f>_xlfn.IFS(COUNTIF($G94:J94, "&gt;1")&gt;6,AVERAGE(SMALL(($G94:J94),{1,2,3,4,5}))-$F$1,COUNTIF($G94:J94, "&gt;1")&gt;5,AVERAGE(SMALL(($G94:J94),{1,2,3,4}))-$F$1,COUNTIF($G94:J94, "&gt;1")&gt;3,AVERAGE(SMALL(($F94:J94),{1,2,3,4}))-$F$1,COUNTIF($G94:J94, "&gt;1")&gt;1,AVERAGE(SMALL(($E94:J94),{1,2,3,4}))-$F$1,COUNTIF($G94:J94, "&gt;0")=1,AVERAGE(SMALL(($E94:J94),{1,2,3}))-$F$1,COUNTIF($G94:J94, "=0")=0,AVERAGE(SMALL(($E94:J94),{1,2}))-$F$1)</f>
        <v>6</v>
      </c>
      <c r="R94" s="141">
        <f>_xlfn.IFS(COUNTIF($G94:K94, "&gt;1")&gt;6,AVERAGE(SMALL(($G94:K94),{1,2,3,4,5}))-$F$1,COUNTIF($G94:K94, "&gt;1")&gt;5,AVERAGE(SMALL(($G94:K94),{1,2,3,4}))-$F$1,COUNTIF($G94:K94, "&gt;1")&gt;3,AVERAGE(SMALL(($F94:K94),{1,2,3,4}))-$F$1,COUNTIF($G94:K94, "&gt;1")&gt;1,AVERAGE(SMALL(($E94:K94),{1,2,3,4}))-$F$1,COUNTIF($G94:K94, "&gt;0")=1,AVERAGE(SMALL(($E94:K94),{1,2,3}))-$F$1,COUNTIF($G94:K94, "=0")=0,AVERAGE(SMALL(($E94:K94),{1,2}))-$F$1)</f>
        <v>6</v>
      </c>
      <c r="S94" s="141">
        <f>_xlfn.IFS(COUNTIF($G94:L94, "&gt;1")&gt;6,AVERAGE(SMALL(($G94:L94),{1,2,3,4,5}))-$F$1,COUNTIF($G94:L94, "&gt;1")&gt;5,AVERAGE(SMALL(($G94:L94),{1,2,3,4}))-$F$1,COUNTIF($G94:L94, "&gt;1")&gt;3,AVERAGE(SMALL(($F94:L94),{1,2,3,4}))-$F$1,COUNTIF($G94:L94, "&gt;1")&gt;1,AVERAGE(SMALL(($E94:L94),{1,2,3,4}))-$F$1,COUNTIF($G94:L94, "&gt;0")=1,AVERAGE(SMALL(($E94:L94),{1,2,3}))-$F$1,COUNTIF($G94:L94, "=0")=0,AVERAGE(SMALL(($E94:L94),{1,2}))-$F$1)</f>
        <v>6</v>
      </c>
      <c r="T94" s="142">
        <f t="shared" si="9"/>
        <v>2</v>
      </c>
      <c r="U94" s="143">
        <v>2</v>
      </c>
    </row>
    <row r="95" spans="1:21" ht="15.75" x14ac:dyDescent="0.25">
      <c r="A95" s="45" t="s">
        <v>124</v>
      </c>
      <c r="B95" s="146" t="s">
        <v>208</v>
      </c>
      <c r="C95" s="138">
        <f>VLOOKUP($A95,'[1]2025 Sign Ups'!$B$2:$F$127,4,FALSE)</f>
        <v>10</v>
      </c>
      <c r="D95" s="138" t="str">
        <f>VLOOKUP($A95,'[1]2025 Sign Ups'!$B$2:$G$127,5,FALSE)</f>
        <v>R</v>
      </c>
      <c r="E95" s="139">
        <f>AVERAGE(G95:I95)</f>
        <v>40</v>
      </c>
      <c r="F95" s="139">
        <f t="shared" si="8"/>
        <v>40</v>
      </c>
      <c r="G95" s="140" t="s">
        <v>234</v>
      </c>
      <c r="H95" s="140">
        <v>40</v>
      </c>
      <c r="I95" s="140">
        <v>40</v>
      </c>
      <c r="J95" s="140">
        <v>42</v>
      </c>
      <c r="K95" s="140">
        <v>42</v>
      </c>
      <c r="L95" s="140">
        <v>39</v>
      </c>
      <c r="M95" s="139" t="s">
        <v>180</v>
      </c>
      <c r="N95" s="139">
        <f>(H95-$F$1)*0.6</f>
        <v>2.7600000000000007</v>
      </c>
      <c r="O95" s="139">
        <f>(I95-$F$1)*0.6</f>
        <v>2.7600000000000007</v>
      </c>
      <c r="P95" s="141">
        <f>_xlfn.IFS(COUNTIF($G95:I95, "&gt;1")&gt;6,AVERAGE(SMALL(($G95:I95),{1,2,3,4,5}))-$F$1,COUNTIF($G95:I95, "&gt;1")&gt;5,AVERAGE(SMALL(($G95:I95),{1,2,3,4}))-$F$1,COUNTIF($G95:I95, "&gt;1")&gt;3,AVERAGE(SMALL(($F95:I95),{1,2,3,4}))-$F$1,COUNTIF($G95:I95, "&gt;1")&gt;1,AVERAGE(SMALL(($E95:I95),{1,2,3,4}))-$F$1,COUNTIF($G95:I95, "&gt;0")=1,AVERAGE(SMALL(($E95:I95),{1,2,3}))-$F$1,COUNTIF($G95:I95, "=0")=0,AVERAGE(SMALL(($E95:I95),{1,2}))-$F$1)</f>
        <v>4.6000000000000014</v>
      </c>
      <c r="Q95" s="141">
        <f>_xlfn.IFS(COUNTIF($G95:J95, "&gt;1")&gt;6,AVERAGE(SMALL(($G95:J95),{1,2,3,4,5}))-$F$1,COUNTIF($G95:J95, "&gt;1")&gt;5,AVERAGE(SMALL(($G95:J95),{1,2,3,4}))-$F$1,COUNTIF($G95:J95, "&gt;1")&gt;3,AVERAGE(SMALL(($F95:J95),{1,2,3,4}))-$F$1,COUNTIF($G95:J95, "&gt;1")&gt;1,AVERAGE(SMALL(($E95:J95),{1,2,3,4}))-$F$1,COUNTIF($G95:J95, "&gt;0")=1,AVERAGE(SMALL(($E95:J95),{1,2,3}))-$F$1,COUNTIF($G95:J95, "=0")=0,AVERAGE(SMALL(($E95:J95),{1,2}))-$F$1)</f>
        <v>4.6000000000000014</v>
      </c>
      <c r="R95" s="141">
        <f>_xlfn.IFS(COUNTIF($G95:K95, "&gt;1")&gt;6,AVERAGE(SMALL(($G95:K95),{1,2,3,4,5}))-$F$1,COUNTIF($G95:K95, "&gt;1")&gt;5,AVERAGE(SMALL(($G95:K95),{1,2,3,4}))-$F$1,COUNTIF($G95:K95, "&gt;1")&gt;3,AVERAGE(SMALL(($F95:K95),{1,2,3,4}))-$F$1,COUNTIF($G95:K95, "&gt;1")&gt;1,AVERAGE(SMALL(($E95:K95),{1,2,3,4}))-$F$1,COUNTIF($G95:K95, "&gt;0")=1,AVERAGE(SMALL(($E95:K95),{1,2,3}))-$F$1,COUNTIF($G95:K95, "=0")=0,AVERAGE(SMALL(($E95:K95),{1,2}))-$F$1)</f>
        <v>5.1000000000000014</v>
      </c>
      <c r="S95" s="141">
        <f>_xlfn.IFS($T95&gt;6,AVERAGE(SMALL(($G95:$L95),{1,2,3,4,5}))-$F$1,$T95&gt;5,AVERAGE(SMALL(($G95:$L95),{1,2,3,4}))-$F$1,$T95&gt;3,AVERAGE(SMALL(($F95:$L95),{1,2,3,4}))-$F$1,$T95&gt;1,AVERAGE(SMALL(($E95:$L95),{1,2,3,4}))-$F$1,$T95=1,AVERAGE(SMALL(($E95:$L95),{1,2,3}))-$F$1,$T95=0,AVERAGE(SMALL(($E95:$L95),{1,2}))-$F$1)</f>
        <v>4.3500000000000014</v>
      </c>
      <c r="T95" s="142">
        <f t="shared" si="9"/>
        <v>5</v>
      </c>
      <c r="U95" s="143">
        <v>0</v>
      </c>
    </row>
    <row r="96" spans="1:21" ht="15.75" x14ac:dyDescent="0.25">
      <c r="A96" s="45" t="s">
        <v>123</v>
      </c>
      <c r="B96" s="138" t="str">
        <f>INDEX('[1]2025 Sign Ups'!$C$2:$C$103,MATCH(A96,'[1]2025 Sign Ups'!$B$2:$B$103,0))</f>
        <v>Y</v>
      </c>
      <c r="C96" s="138">
        <f>VLOOKUP($A96,'[1]2025 Sign Ups'!$B$2:$F$127,4,FALSE)</f>
        <v>8</v>
      </c>
      <c r="D96" s="138" t="s">
        <v>218</v>
      </c>
      <c r="E96" s="139">
        <f>AVERAGE(G96:H96)</f>
        <v>43.5</v>
      </c>
      <c r="F96" s="139">
        <f t="shared" si="8"/>
        <v>43.5</v>
      </c>
      <c r="G96" s="140">
        <v>42</v>
      </c>
      <c r="H96" s="140">
        <v>45</v>
      </c>
      <c r="I96" s="140">
        <v>47</v>
      </c>
      <c r="J96" s="140">
        <v>44</v>
      </c>
      <c r="K96" s="140">
        <v>41</v>
      </c>
      <c r="L96" s="140">
        <v>41</v>
      </c>
      <c r="M96" s="139">
        <f>(G96-$F$1)*0.6</f>
        <v>3.9600000000000009</v>
      </c>
      <c r="N96" s="139">
        <f>(H96-$F$1)*0.6</f>
        <v>5.7600000000000007</v>
      </c>
      <c r="O96" s="141">
        <f>_xlfn.IFS(COUNTIF($G96:H96, "&gt;1")&gt;6,AVERAGE(SMALL(($G96:H96),{1,2,3,4,5}))-$F$1,COUNTIF($G96:H96, "&gt;1")&gt;5,AVERAGE(SMALL(($G96:H96),{1,2,3,4}))-$F$1,COUNTIF($G96:H96, "&gt;1")&gt;3,AVERAGE(SMALL(($F96:H96),{1,2,3,4}))-$F$1,COUNTIF($G96:H96, "&gt;1")&gt;1,AVERAGE(SMALL(($E96:H96),{1,2,3,4}))-$F$1,COUNTIF($G96:H96, "&gt;0")=1,AVERAGE(SMALL(($E96:H96),{1,2,3}))-$F$1,COUNTIF($G96:H96, "=0")=0,AVERAGE(SMALL(($E96:H96),{1,2}))-$F$1)</f>
        <v>8.1000000000000014</v>
      </c>
      <c r="P96" s="141">
        <f>_xlfn.IFS(COUNTIF($G96:I96, "&gt;1")&gt;6,AVERAGE(SMALL(($G96:I96),{1,2,3,4,5}))-$F$1,COUNTIF($G96:I96, "&gt;1")&gt;5,AVERAGE(SMALL(($G96:I96),{1,2,3,4}))-$F$1,COUNTIF($G96:I96, "&gt;1")&gt;3,AVERAGE(SMALL(($F96:I96),{1,2,3,4}))-$F$1,COUNTIF($G96:I96, "&gt;1")&gt;1,AVERAGE(SMALL(($E96:I96),{1,2,3,4}))-$F$1,COUNTIF($G96:I96, "&gt;0")=1,AVERAGE(SMALL(($E96:I96),{1,2,3}))-$F$1,COUNTIF($G96:I96, "=0")=0,AVERAGE(SMALL(($E96:I96),{1,2}))-$F$1)</f>
        <v>8.1000000000000014</v>
      </c>
      <c r="Q96" s="141">
        <f>_xlfn.IFS(COUNTIF($G96:J96, "&gt;1")&gt;6,AVERAGE(SMALL(($G96:J96),{1,2,3,4,5}))-$F$1,COUNTIF($G96:J96, "&gt;1")&gt;5,AVERAGE(SMALL(($G96:J96),{1,2,3,4}))-$F$1,COUNTIF($G96:J96, "&gt;1")&gt;3,AVERAGE(SMALL(($F96:J96),{1,2,3,4}))-$F$1,COUNTIF($G96:J96, "&gt;1")&gt;1,AVERAGE(SMALL(($E96:J96),{1,2,3,4}))-$F$1,COUNTIF($G96:J96, "&gt;0")=1,AVERAGE(SMALL(($E96:J96),{1,2,3}))-$F$1,COUNTIF($G96:J96, "=0")=0,AVERAGE(SMALL(($E96:J96),{1,2}))-$F$1)</f>
        <v>8.2250000000000014</v>
      </c>
      <c r="R96" s="141">
        <f>_xlfn.IFS(COUNTIF($G96:K96, "&gt;1")&gt;6,AVERAGE(SMALL(($G96:K96),{1,2,3,4,5}))-$F$1,COUNTIF($G96:K96, "&gt;1")&gt;5,AVERAGE(SMALL(($G96:K96),{1,2,3,4}))-$F$1,COUNTIF($G96:K96, "&gt;1")&gt;3,AVERAGE(SMALL(($F96:K96),{1,2,3,4}))-$F$1,COUNTIF($G96:K96, "&gt;1")&gt;1,AVERAGE(SMALL(($E96:K96),{1,2,3,4}))-$F$1,COUNTIF($G96:K96, "&gt;0")=1,AVERAGE(SMALL(($E96:K96),{1,2,3}))-$F$1,COUNTIF($G96:K96, "=0")=0,AVERAGE(SMALL(($E96:K96),{1,2}))-$F$1)</f>
        <v>7.2250000000000014</v>
      </c>
      <c r="S96" s="141">
        <f>_xlfn.IFS(COUNTIF($G96:L96, "&gt;1")&gt;6,AVERAGE(SMALL(($G96:L96),{1,2,3,4,5}))-$F$1,COUNTIF($G96:L96, "&gt;1")&gt;5,AVERAGE(SMALL(($G96:L96),{1,2,3,4}))-$F$1,COUNTIF($G96:L96, "&gt;1")&gt;3,AVERAGE(SMALL(($F96:L96),{1,2,3,4}))-$F$1,COUNTIF($G96:L96, "&gt;1")&gt;1,AVERAGE(SMALL(($E96:L96),{1,2,3,4}))-$F$1,COUNTIF($G96:L96, "&gt;0")=1,AVERAGE(SMALL(($E96:L96),{1,2,3}))-$F$1,COUNTIF($G96:L96, "=0")=0,AVERAGE(SMALL(($E96:L96),{1,2}))-$F$1)</f>
        <v>6.6000000000000014</v>
      </c>
      <c r="T96" s="142">
        <f t="shared" si="9"/>
        <v>6</v>
      </c>
      <c r="U96" s="143">
        <v>1</v>
      </c>
    </row>
    <row r="97" spans="1:29" ht="15.75" customHeight="1" x14ac:dyDescent="0.25">
      <c r="A97" s="37" t="s">
        <v>121</v>
      </c>
      <c r="B97" s="138" t="str">
        <f>INDEX('[1]2025 Sign Ups'!$C$2:$C$103,MATCH(A97,'[1]2025 Sign Ups'!$B$2:$B$103,0))</f>
        <v>Y</v>
      </c>
      <c r="C97" s="138">
        <f>VLOOKUP($A97,'[1]2025 Sign Ups'!$B$2:$F$127,4,FALSE)</f>
        <v>10</v>
      </c>
      <c r="D97" s="138" t="str">
        <f>VLOOKUP($A97,'[1]2025 Sign Ups'!$B$2:$G$127,5,FALSE)</f>
        <v>R</v>
      </c>
      <c r="E97" s="139">
        <f>M97+35.4</f>
        <v>52.833333333333336</v>
      </c>
      <c r="F97" s="139">
        <f t="shared" si="8"/>
        <v>52.833333333333336</v>
      </c>
      <c r="G97" s="140">
        <v>54</v>
      </c>
      <c r="H97" s="140">
        <v>52</v>
      </c>
      <c r="I97" s="140">
        <v>49</v>
      </c>
      <c r="J97" s="140">
        <v>53</v>
      </c>
      <c r="K97" s="140">
        <v>55</v>
      </c>
      <c r="L97" s="140">
        <v>49</v>
      </c>
      <c r="M97" s="139">
        <f>VLOOKUP($A97,'[1]2025 Sign Ups'!$B$2:$K$104,3,FALSE)</f>
        <v>17.433333333333337</v>
      </c>
      <c r="N97" s="141">
        <f>_xlfn.IFS(COUNTIF($G97:G97, "&gt;6")&gt;6,AVERAGE(SMALL(($G97:G97),{1,2,3,4,5}))-$F$1,COUNTIF($G97:G97, "&gt;5")&gt;3,AVERAGE(SMALL(($G97:G97),{1,2,3,4}))-$F$1,COUNTIF($G97:G97, "&gt;3")&gt;3,AVERAGE(SMALL(($F97:G97),{1,2,3,4}))-$F$1,COUNTIF($G97:G97, "&gt;1")&gt;1,AVERAGE(SMALL(($E97:G97),{1,2,3,4}))-$F$1,COUNTIF($G97:G97, "&gt;0")=1,AVERAGE(SMALL(($E97:G97),{1,2,3}))-$F$1,COUNTIF($G97:G97, "=0")=0,AVERAGE(SMALL(($E97:G97),{1,2}))-$F$1)</f>
        <v>17.82222222222223</v>
      </c>
      <c r="O97" s="141">
        <f>_xlfn.IFS(COUNTIF($G97:H97, "&gt;1")&gt;6,AVERAGE(SMALL(($G97:H97),{1,2,3,4,5}))-$F$1,COUNTIF($G97:H97, "&gt;1")&gt;5,AVERAGE(SMALL(($G97:H97),{1,2,3,4}))-$F$1,COUNTIF($G97:H97, "&gt;1")&gt;3,AVERAGE(SMALL(($F97:H97),{1,2,3,4}))-$F$1,COUNTIF($G97:H97, "&gt;1")&gt;1,AVERAGE(SMALL(($E97:H97),{1,2,3,4}))-$F$1,COUNTIF($G97:H97, "&gt;0")=1,AVERAGE(SMALL(($E97:H97),{1,2,3}))-$F$1,COUNTIF($G97:H97, "=0")=0,AVERAGE(SMALL(($E97:H97),{1,2}))-$F$1)</f>
        <v>17.516666666666673</v>
      </c>
      <c r="P97" s="141">
        <f>_xlfn.IFS(COUNTIF($G97:I97, "&gt;1")&gt;6,AVERAGE(SMALL(($G97:I97),{1,2,3,4,5}))-$F$1,COUNTIF($G97:I97, "&gt;1")&gt;5,AVERAGE(SMALL(($G97:I97),{1,2,3,4}))-$F$1,COUNTIF($G97:I97, "&gt;1")&gt;3,AVERAGE(SMALL(($F97:I97),{1,2,3,4}))-$F$1,COUNTIF($G97:I97, "&gt;1")&gt;1,AVERAGE(SMALL(($E97:I97),{1,2,3,4}))-$F$1,COUNTIF($G97:I97, "&gt;0")=1,AVERAGE(SMALL(($E97:I97),{1,2,3}))-$F$1,COUNTIF($G97:I97, "=0")=0,AVERAGE(SMALL(($E97:I97),{1,2}))-$F$1)</f>
        <v>16.266666666666673</v>
      </c>
      <c r="Q97" s="141">
        <f>_xlfn.IFS(COUNTIF($G97:J97, "&gt;1")&gt;6,AVERAGE(SMALL(($G97:J97),{1,2,3,4,5}))-$F$1,COUNTIF($G97:J97, "&gt;1")&gt;5,AVERAGE(SMALL(($G97:J97),{1,2,3,4}))-$F$1,COUNTIF($G97:J97, "&gt;1")&gt;3,AVERAGE(SMALL(($F97:J97),{1,2,3,4}))-$F$1,COUNTIF($G97:J97, "&gt;1")&gt;1,AVERAGE(SMALL(($E97:J97),{1,2,3,4}))-$F$1,COUNTIF($G97:J97, "&gt;0")=1,AVERAGE(SMALL(($E97:J97),{1,2,3}))-$F$1,COUNTIF($G97:J97, "=0")=0,AVERAGE(SMALL(($E97:J97),{1,2}))-$F$1)</f>
        <v>16.308333333333337</v>
      </c>
      <c r="R97" s="141">
        <f>_xlfn.IFS(COUNTIF($G97:K97, "&gt;1")&gt;6,AVERAGE(SMALL(($G97:K97),{1,2,3,4,5}))-$F$1,COUNTIF($G97:K97, "&gt;1")&gt;5,AVERAGE(SMALL(($G97:K97),{1,2,3,4}))-$F$1,COUNTIF($G97:K97, "&gt;1")&gt;3,AVERAGE(SMALL(($F97:K97),{1,2,3,4}))-$F$1,COUNTIF($G97:K97, "&gt;1")&gt;1,AVERAGE(SMALL(($E97:K97),{1,2,3,4}))-$F$1,COUNTIF($G97:K97, "&gt;0")=1,AVERAGE(SMALL(($E97:K97),{1,2,3}))-$F$1,COUNTIF($G97:K97, "=0")=0,AVERAGE(SMALL(($E97:K97),{1,2}))-$F$1)</f>
        <v>16.308333333333337</v>
      </c>
      <c r="S97" s="141">
        <f>_xlfn.IFS(COUNTIF($G97:L97, "&gt;1")&gt;6,AVERAGE(SMALL(($G97:L97),{1,2,3,4,5}))-$F$1,COUNTIF($G97:L97, "&gt;1")&gt;5,AVERAGE(SMALL(($G97:L97),{1,2,3,4}))-$F$1,COUNTIF($G97:L97, "&gt;1")&gt;3,AVERAGE(SMALL(($F97:L97),{1,2,3,4}))-$F$1,COUNTIF($G97:L97, "&gt;1")&gt;1,AVERAGE(SMALL(($E97:L97),{1,2,3,4}))-$F$1,COUNTIF($G97:L97, "&gt;0")=1,AVERAGE(SMALL(($E97:L97),{1,2,3}))-$F$1,COUNTIF($G97:L97, "=0")=0,AVERAGE(SMALL(($E97:L97),{1,2}))-$F$1)</f>
        <v>15.350000000000001</v>
      </c>
      <c r="T97" s="142">
        <f t="shared" si="9"/>
        <v>6</v>
      </c>
      <c r="U97" s="143">
        <v>2</v>
      </c>
    </row>
    <row r="98" spans="1:29" ht="15.75" customHeight="1" x14ac:dyDescent="0.25">
      <c r="A98" s="45" t="s">
        <v>33</v>
      </c>
      <c r="B98" s="138" t="str">
        <f>INDEX('[1]2025 Sign Ups'!$C$2:$C$103,MATCH(A98,'[1]2025 Sign Ups'!$B$2:$B$103,0))</f>
        <v>Y</v>
      </c>
      <c r="C98" s="138">
        <f>VLOOKUP($A98,'[1]2025 Sign Ups'!$B$2:$F$127,4,FALSE)</f>
        <v>1</v>
      </c>
      <c r="D98" s="138" t="str">
        <f>VLOOKUP($A98,'[1]2025 Sign Ups'!$B$2:$G$127,5,FALSE)</f>
        <v>S</v>
      </c>
      <c r="E98" s="139">
        <f>M98+35.4</f>
        <v>40.4</v>
      </c>
      <c r="F98" s="139">
        <f t="shared" si="8"/>
        <v>40.4</v>
      </c>
      <c r="G98" s="140" t="s">
        <v>234</v>
      </c>
      <c r="H98" s="140">
        <v>47</v>
      </c>
      <c r="I98" s="140">
        <v>43</v>
      </c>
      <c r="J98" s="140" t="s">
        <v>234</v>
      </c>
      <c r="K98" s="140">
        <v>42</v>
      </c>
      <c r="L98" s="140">
        <v>42</v>
      </c>
      <c r="M98" s="139">
        <f>VLOOKUP($A98,'[1]2025 Sign Ups'!$B$2:$K$104,3,FALSE)</f>
        <v>5</v>
      </c>
      <c r="N98" s="141">
        <f>_xlfn.IFS(COUNTIF($G98:G98, "&gt;1")&gt;6,AVERAGE(SMALL(($G98:G98),{1,2,3,4,5}))-$F$1,COUNTIF($G98:G98, "&gt;1")&gt;5,AVERAGE(SMALL(($G98:G98),{1,2,3,4}))-$F$1,COUNTIF($G98:G98, "&gt;1")&gt;3,AVERAGE(SMALL(($F98:G98),{1,2,3,4}))-$F$1,COUNTIF($G98:G98, "&gt;1")&gt;1,AVERAGE(SMALL(($E98:G98),{1,2,3,4}))-$F$1,COUNTIF($G98:G98, "&gt;0")=1,AVERAGE(SMALL(($E98:G98),{1,2,3}))-$F$1,COUNTIF($G98:G98, "=0")=0,AVERAGE(SMALL(($E98:G98),{1,2}))-$F$1)</f>
        <v>5</v>
      </c>
      <c r="O98" s="141">
        <f>_xlfn.IFS(COUNTIF($G98:H98, "&gt;1")&gt;6,AVERAGE(SMALL(($G98:H98),{1,2,3,4,5}))-$F$1,COUNTIF($G98:H98, "&gt;1")&gt;5,AVERAGE(SMALL(($G98:H98),{1,2,3,4}))-$F$1,COUNTIF($G98:H98, "&gt;1")&gt;3,AVERAGE(SMALL(($F98:H98),{1,2,3,4}))-$F$1,COUNTIF($G98:H98, "&gt;1")&gt;1,AVERAGE(SMALL(($E98:H98),{1,2,3,4}))-$F$1,COUNTIF($G98:H98, "&gt;0")=1,AVERAGE(SMALL(($E98:H98),{1,2,3}))-$F$1,COUNTIF($G98:H98, "=0")=0,AVERAGE(SMALL(($E98:H98),{1,2}))-$F$1)</f>
        <v>7.2000000000000028</v>
      </c>
      <c r="P98" s="141">
        <f>_xlfn.IFS(COUNTIF($G98:I98, "&gt;1")&gt;6,AVERAGE(SMALL(($G98:I98),{1,2,3,4,5}))-$F$1,COUNTIF($G98:I98, "&gt;1")&gt;5,AVERAGE(SMALL(($G98:I98),{1,2,3,4}))-$F$1,COUNTIF($G98:I98, "&gt;1")&gt;3,AVERAGE(SMALL(($F98:I98),{1,2,3,4}))-$F$1,COUNTIF($G98:I98, "&gt;1")&gt;1,AVERAGE(SMALL(($E98:I98),{1,2,3,4}))-$F$1,COUNTIF($G98:I98, "&gt;0")=1,AVERAGE(SMALL(($E98:I98),{1,2,3}))-$F$1,COUNTIF($G98:I98, "=0")=0,AVERAGE(SMALL(($E98:I98),{1,2}))-$F$1)</f>
        <v>7.3000000000000043</v>
      </c>
      <c r="Q98" s="141">
        <f>_xlfn.IFS(COUNTIF($G98:J98, "&gt;1")&gt;6,AVERAGE(SMALL(($G98:J98),{1,2,3,4,5}))-$F$1,COUNTIF($G98:J98, "&gt;1")&gt;5,AVERAGE(SMALL(($G98:J98),{1,2,3,4}))-$F$1,COUNTIF($G98:J98, "&gt;1")&gt;3,AVERAGE(SMALL(($F98:J98),{1,2,3,4}))-$F$1,COUNTIF($G98:J98, "&gt;1")&gt;1,AVERAGE(SMALL(($E98:J98),{1,2,3,4}))-$F$1,COUNTIF($G98:J98, "&gt;0")=1,AVERAGE(SMALL(($E98:J98),{1,2,3}))-$F$1,COUNTIF($G98:J98, "=0")=0,AVERAGE(SMALL(($E98:J98),{1,2}))-$F$1)</f>
        <v>7.3000000000000043</v>
      </c>
      <c r="R98" s="141">
        <f>_xlfn.IFS(COUNTIF($G98:K98, "&gt;1")&gt;6,AVERAGE(SMALL(($G98:K98),{1,2,3,4,5}))-$F$1,COUNTIF($G98:K98, "&gt;1")&gt;5,AVERAGE(SMALL(($G98:K98),{1,2,3,4}))-$F$1,COUNTIF($G98:K98, "&gt;1")&gt;3,AVERAGE(SMALL(($F98:K98),{1,2,3,4}))-$F$1,COUNTIF($G98:K98, "&gt;1")&gt;1,AVERAGE(SMALL(($E98:K98),{1,2,3,4}))-$F$1,COUNTIF($G98:K98, "&gt;0")=1,AVERAGE(SMALL(($E98:K98),{1,2,3}))-$F$1,COUNTIF($G98:K98, "=0")=0,AVERAGE(SMALL(($E98:K98),{1,2}))-$F$1)</f>
        <v>6.0500000000000043</v>
      </c>
      <c r="S98" s="141">
        <f>_xlfn.IFS(COUNTIF($G98:L98, "&gt;1")&gt;6,AVERAGE(SMALL(($G98:L98),{1,2,3,4,5}))-$F$1,COUNTIF($G98:L98, "&gt;1")&gt;5,AVERAGE(SMALL(($G98:L98),{1,2,3,4}))-$F$1,COUNTIF($G98:L98, "&gt;1")&gt;3,AVERAGE(SMALL(($F98:L98),{1,2,3,4}))-$F$1,COUNTIF($G98:L98, "&gt;1")&gt;1,AVERAGE(SMALL(($E98:L98),{1,2,3,4}))-$F$1,COUNTIF($G98:L98, "&gt;0")=1,AVERAGE(SMALL(($E98:L98),{1,2,3}))-$F$1,COUNTIF($G98:L98, "=0")=0,AVERAGE(SMALL(($E98:L98),{1,2}))-$F$1)</f>
        <v>6.4500000000000028</v>
      </c>
      <c r="T98" s="142">
        <f t="shared" si="9"/>
        <v>4</v>
      </c>
      <c r="U98" s="143">
        <v>2</v>
      </c>
    </row>
    <row r="99" spans="1:29" ht="15.75" customHeight="1" x14ac:dyDescent="0.25">
      <c r="A99" s="45" t="s">
        <v>132</v>
      </c>
      <c r="B99" s="138" t="str">
        <f>INDEX('[1]2025 Sign Ups'!$C$2:$C$103,MATCH(A99,'[1]2025 Sign Ups'!$B$2:$B$103,0))</f>
        <v>Y</v>
      </c>
      <c r="C99" s="138">
        <f>VLOOKUP($A99,'[1]2025 Sign Ups'!$B$2:$F$127,4,FALSE)</f>
        <v>10</v>
      </c>
      <c r="D99" s="138" t="str">
        <f>VLOOKUP($A99,'[1]2025 Sign Ups'!$B$2:$G$127,5,FALSE)</f>
        <v>R</v>
      </c>
      <c r="E99" s="139">
        <f>M99+35.4</f>
        <v>38.666666666666664</v>
      </c>
      <c r="F99" s="139">
        <f t="shared" si="8"/>
        <v>38.666666666666664</v>
      </c>
      <c r="G99" s="140" t="s">
        <v>234</v>
      </c>
      <c r="H99" s="140">
        <v>40</v>
      </c>
      <c r="I99" s="140">
        <v>45</v>
      </c>
      <c r="J99" s="140">
        <v>41</v>
      </c>
      <c r="K99" s="140">
        <v>42</v>
      </c>
      <c r="L99" s="140">
        <v>44</v>
      </c>
      <c r="M99" s="139">
        <f>VLOOKUP($A99,'[1]2025 Sign Ups'!$B$2:$K$104,3,FALSE)</f>
        <v>3.2666666666666657</v>
      </c>
      <c r="N99" s="141">
        <f>_xlfn.IFS(COUNTIF($G99:G99, "&gt;6")&gt;6,AVERAGE(SMALL(($G99:G99),{1,2,3,4,5}))-$F$1,COUNTIF($G99:G99, "&gt;5")&gt;3,AVERAGE(SMALL(($G99:G99),{1,2,3,4}))-$F$1,COUNTIF($G99:G99, "&gt;3")&gt;3,AVERAGE(SMALL(($F99:G99),{1,2,3,4}))-$F$1,COUNTIF($G99:G99, "&gt;1")&gt;1,AVERAGE(SMALL(($E99:G99),{1,2,3,4}))-$F$1,COUNTIF($G99:G99, "=1")=1,AVERAGE(SMALL(($E99:G99),{1,2,3}))-$F$1,COUNTIF($G99:G99, "=0")=0,AVERAGE(SMALL(($E99:G99),{1,2}))-$F$1)</f>
        <v>3.2666666666666657</v>
      </c>
      <c r="O99" s="141">
        <f>_xlfn.IFS(COUNTIF($G99:H99, "&gt;1")&gt;6,AVERAGE(SMALL(($G99:H99),{1,2,3,4,5}))-$F$1,COUNTIF($G99:H99, "&gt;1")&gt;5,AVERAGE(SMALL(($G99:H99),{1,2,3,4}))-$F$1,COUNTIF($G99:H99, "&gt;1")&gt;3,AVERAGE(SMALL(($F99:H99),{1,2,3,4}))-$F$1,COUNTIF($G99:H99, "&gt;1")&gt;1,AVERAGE(SMALL(($E99:H99),{1,2,3,4}))-$F$1,COUNTIF($G99:H99, "&gt;0")=1,AVERAGE(SMALL(($E99:H99),{1,2,3}))-$F$1,COUNTIF($G99:H99, "=0")=0,AVERAGE(SMALL(($E99:H99),{1,2}))-$F$1)</f>
        <v>3.7111111111111086</v>
      </c>
      <c r="P99" s="141">
        <f>_xlfn.IFS(COUNTIF($G99:I99, "&gt;1")&gt;6,AVERAGE(SMALL(($G99:I99),{1,2,3,4,5}))-$F$1,COUNTIF($G99:I99, "&gt;1")&gt;5,AVERAGE(SMALL(($G99:I99),{1,2,3,4}))-$F$1,COUNTIF($G99:I99, "&gt;1")&gt;3,AVERAGE(SMALL(($F99:I99),{1,2,3,4}))-$F$1,COUNTIF($G99:I99, "&gt;1")&gt;1,AVERAGE(SMALL(($E99:I99),{1,2,3,4}))-$F$1,COUNTIF($G99:I99, "&gt;0")=1,AVERAGE(SMALL(($E99:I99),{1,2,3}))-$F$1,COUNTIF($G99:I99, "=0")=0,AVERAGE(SMALL(($E99:I99),{1,2}))-$F$1)</f>
        <v>5.18333333333333</v>
      </c>
      <c r="Q99" s="141">
        <f>_xlfn.IFS(COUNTIF($G99:J99, "&gt;1")&gt;6,AVERAGE(SMALL(($G99:J99),{1,2,3,4,5}))-$F$1,COUNTIF($G99:J99, "&gt;1")&gt;5,AVERAGE(SMALL(($G99:J99),{1,2,3,4}))-$F$1,COUNTIF($G99:J99, "&gt;1")&gt;3,AVERAGE(SMALL(($F99:J99),{1,2,3,4}))-$F$1,COUNTIF($G99:J99, "&gt;1")&gt;1,AVERAGE(SMALL(($E99:J99),{1,2,3,4}))-$F$1,COUNTIF($G99:J99, "&gt;0")=1,AVERAGE(SMALL(($E99:J99),{1,2,3}))-$F$1,COUNTIF($G99:J99, "=0")=0,AVERAGE(SMALL(($E99:J99),{1,2}))-$F$1)</f>
        <v>4.18333333333333</v>
      </c>
      <c r="R99" s="141">
        <f>_xlfn.IFS(COUNTIF($G99:K99, "&gt;1")&gt;6,AVERAGE(SMALL(($G99:K99),{1,2,3,4,5}))-$F$1,COUNTIF($G99:K99, "&gt;1")&gt;5,AVERAGE(SMALL(($G99:K99),{1,2,3,4}))-$F$1,COUNTIF($G99:K99, "&gt;1")&gt;3,AVERAGE(SMALL(($F99:K99),{1,2,3,4}))-$F$1,COUNTIF($G99:K99, "&gt;1")&gt;1,AVERAGE(SMALL(($E99:K99),{1,2,3,4}))-$F$1,COUNTIF($G99:K99, "&gt;0")=1,AVERAGE(SMALL(($E99:K99),{1,2,3}))-$F$1,COUNTIF($G99:K99, "=0")=0,AVERAGE(SMALL(($E99:K99),{1,2}))-$F$1)</f>
        <v>5.0166666666666657</v>
      </c>
      <c r="S99" s="141">
        <f>_xlfn.IFS(COUNTIF($G99:L99, "&gt;1")&gt;6,AVERAGE(SMALL(($G99:L99),{1,2,3,4,5}))-$F$1,COUNTIF($G99:L99, "&gt;1")&gt;5,AVERAGE(SMALL(($G99:L99),{1,2,3,4}))-$F$1,COUNTIF($G99:L99, "&gt;1")&gt;3,AVERAGE(SMALL(($F99:L99),{1,2,3,4}))-$F$1,COUNTIF($G99:L99, "&gt;1")&gt;1,AVERAGE(SMALL(($E99:L99),{1,2,3,4}))-$F$1,COUNTIF($G99:L99, "&gt;0")=1,AVERAGE(SMALL(($E99:L99),{1,2,3}))-$F$1,COUNTIF($G99:L99, "=0")=0,AVERAGE(SMALL(($E99:L99),{1,2}))-$F$1)</f>
        <v>5.0166666666666657</v>
      </c>
      <c r="T99" s="142">
        <f t="shared" si="9"/>
        <v>5</v>
      </c>
      <c r="U99" s="143">
        <v>2</v>
      </c>
    </row>
    <row r="100" spans="1:29" ht="15.75" customHeight="1" x14ac:dyDescent="0.25">
      <c r="A100" s="37" t="s">
        <v>57</v>
      </c>
      <c r="B100" s="138" t="str">
        <f>INDEX('[1]2025 Sign Ups'!$C$2:$C$103,MATCH(A100,'[1]2025 Sign Ups'!$B$2:$B$103,0))</f>
        <v>Y</v>
      </c>
      <c r="C100" s="138">
        <f>VLOOKUP($A100,'[1]2025 Sign Ups'!$B$2:$F$127,4,FALSE)</f>
        <v>1</v>
      </c>
      <c r="D100" s="138" t="str">
        <f>VLOOKUP($A100,'[1]2025 Sign Ups'!$B$2:$G$127,5,FALSE)</f>
        <v>R</v>
      </c>
      <c r="E100" s="139">
        <f>M100+35.4</f>
        <v>49</v>
      </c>
      <c r="F100" s="139">
        <f t="shared" si="8"/>
        <v>49</v>
      </c>
      <c r="G100" s="140" t="s">
        <v>234</v>
      </c>
      <c r="H100" s="140" t="s">
        <v>234</v>
      </c>
      <c r="I100" s="140" t="s">
        <v>234</v>
      </c>
      <c r="J100" s="140" t="s">
        <v>234</v>
      </c>
      <c r="K100" s="140" t="s">
        <v>234</v>
      </c>
      <c r="L100" s="140" t="s">
        <v>234</v>
      </c>
      <c r="M100" s="139">
        <f>VLOOKUP($A100,'[1]2025 Sign Ups'!$B$2:$K$104,3,FALSE)</f>
        <v>13.600000000000001</v>
      </c>
      <c r="N100" s="141">
        <f>_xlfn.IFS(COUNTIF($G100:G100, "&gt;1")&gt;6,AVERAGE(SMALL(($G100:G100),{1,2,3,4,5}))-$F$1,COUNTIF($G100:G100, "&gt;1")&gt;5,AVERAGE(SMALL(($G100:G100),{1,2,3,4}))-$F$1,COUNTIF($G100:G100, "&gt;1")&gt;3,AVERAGE(SMALL(($F100:G100),{1,2,3,4}))-$F$1,COUNTIF($G100:G100, "&gt;1")&gt;1,AVERAGE(SMALL(($E100:G100),{1,2,3,4}))-$F$1,COUNTIF($G100:G100, "&gt;0")=1,AVERAGE(SMALL(($E100:G100),{1,2,3}))-$F$1,COUNTIF($G100:G100, "=0")=0,AVERAGE(SMALL(($E100:G100),{1,2}))-$F$1)</f>
        <v>13.600000000000001</v>
      </c>
      <c r="O100" s="141">
        <f>_xlfn.IFS(COUNTIF($G100:H100, "&gt;1")&gt;6,AVERAGE(SMALL(($G100:H100),{1,2,3,4,5}))-$F$1,COUNTIF($G100:H100, "&gt;1")&gt;5,AVERAGE(SMALL(($G100:H100),{1,2,3,4}))-$F$1,COUNTIF($G100:H100, "&gt;1")&gt;3,AVERAGE(SMALL(($F100:H100),{1,2,3,4}))-$F$1,COUNTIF($G100:H100, "&gt;1")&gt;1,AVERAGE(SMALL(($E100:H100),{1,2,3,4}))-$F$1,COUNTIF($G100:H100, "&gt;0")=1,AVERAGE(SMALL(($E100:H100),{1,2,3}))-$F$1,COUNTIF($G100:H100, "=0")=0,AVERAGE(SMALL(($E100:H100),{1,2}))-$F$1)</f>
        <v>13.600000000000001</v>
      </c>
      <c r="P100" s="141">
        <f>_xlfn.IFS(COUNTIF($G100:I100, "&gt;1")&gt;6,AVERAGE(SMALL(($G100:I100),{1,2,3,4,5}))-$F$1,COUNTIF($G100:I100, "&gt;1")&gt;5,AVERAGE(SMALL(($G100:I100),{1,2,3,4}))-$F$1,COUNTIF($G100:I100, "&gt;1")&gt;3,AVERAGE(SMALL(($F100:I100),{1,2,3,4}))-$F$1,COUNTIF($G100:I100, "&gt;1")&gt;1,AVERAGE(SMALL(($E100:I100),{1,2,3,4}))-$F$1,COUNTIF($G100:I100, "&gt;0")=1,AVERAGE(SMALL(($E100:I100),{1,2,3}))-$F$1,COUNTIF($G100:I100, "=0")=0,AVERAGE(SMALL(($E100:I100),{1,2}))-$F$1)</f>
        <v>13.600000000000001</v>
      </c>
      <c r="Q100" s="141">
        <f>_xlfn.IFS(COUNTIF($G100:J100, "&gt;1")&gt;6,AVERAGE(SMALL(($G100:J100),{1,2,3,4,5}))-$F$1,COUNTIF($G100:J100, "&gt;1")&gt;5,AVERAGE(SMALL(($G100:J100),{1,2,3,4}))-$F$1,COUNTIF($G100:J100, "&gt;1")&gt;3,AVERAGE(SMALL(($F100:J100),{1,2,3,4}))-$F$1,COUNTIF($G100:J100, "&gt;1")&gt;1,AVERAGE(SMALL(($E100:J100),{1,2,3,4}))-$F$1,COUNTIF($G100:J100, "&gt;0")=1,AVERAGE(SMALL(($E100:J100),{1,2,3}))-$F$1,COUNTIF($G100:J100, "=0")=0,AVERAGE(SMALL(($E100:J100),{1,2}))-$F$1)</f>
        <v>13.600000000000001</v>
      </c>
      <c r="R100" s="141">
        <f>_xlfn.IFS(COUNTIF($G100:K100, "&gt;1")&gt;6,AVERAGE(SMALL(($G100:K100),{1,2,3,4,5}))-$F$1,COUNTIF($G100:K100, "&gt;1")&gt;5,AVERAGE(SMALL(($G100:K100),{1,2,3,4}))-$F$1,COUNTIF($G100:K100, "&gt;1")&gt;3,AVERAGE(SMALL(($F100:K100),{1,2,3,4}))-$F$1,COUNTIF($G100:K100, "&gt;1")&gt;1,AVERAGE(SMALL(($E100:K100),{1,2,3,4}))-$F$1,COUNTIF($G100:K100, "&gt;0")=1,AVERAGE(SMALL(($E100:K100),{1,2,3}))-$F$1,COUNTIF($G100:K100, "=0")=0,AVERAGE(SMALL(($E100:K100),{1,2}))-$F$1)</f>
        <v>13.600000000000001</v>
      </c>
      <c r="S100" s="141">
        <f>_xlfn.IFS(COUNTIF($G100:L100, "&gt;1")&gt;6,AVERAGE(SMALL(($G100:L100),{1,2,3,4,5}))-$F$1,COUNTIF($G100:L100, "&gt;1")&gt;5,AVERAGE(SMALL(($G100:L100),{1,2,3,4}))-$F$1,COUNTIF($G100:L100, "&gt;1")&gt;3,AVERAGE(SMALL(($F100:L100),{1,2,3,4}))-$F$1,COUNTIF($G100:L100, "&gt;1")&gt;1,AVERAGE(SMALL(($E100:L100),{1,2,3,4}))-$F$1,COUNTIF($G100:L100, "&gt;0")=1,AVERAGE(SMALL(($E100:L100),{1,2,3}))-$F$1,COUNTIF($G100:L100, "=0")=0,AVERAGE(SMALL(($E100:L100),{1,2}))-$F$1)</f>
        <v>13.600000000000001</v>
      </c>
      <c r="T100" s="142">
        <f t="shared" si="9"/>
        <v>0</v>
      </c>
      <c r="U100" s="143">
        <v>2</v>
      </c>
    </row>
    <row r="101" spans="1:29" ht="15.75" customHeight="1" x14ac:dyDescent="0.25">
      <c r="A101" s="37" t="s">
        <v>129</v>
      </c>
      <c r="B101" s="138" t="str">
        <f>INDEX('[1]2025 Sign Ups'!$C$2:$C$103,MATCH(A101,'[1]2025 Sign Ups'!$B$2:$B$103,0))</f>
        <v>Y</v>
      </c>
      <c r="C101" s="138">
        <f>VLOOKUP($A101,'[1]2025 Sign Ups'!$B$2:$F$127,4,FALSE)</f>
        <v>8</v>
      </c>
      <c r="D101" s="138" t="str">
        <f>VLOOKUP($A101,'[1]2025 Sign Ups'!$B$2:$G$127,5,FALSE)</f>
        <v>R</v>
      </c>
      <c r="E101" s="139">
        <f>M101+35.4</f>
        <v>46.666666666666664</v>
      </c>
      <c r="F101" s="139">
        <f t="shared" si="8"/>
        <v>46.666666666666664</v>
      </c>
      <c r="G101" s="140" t="s">
        <v>234</v>
      </c>
      <c r="H101" s="140">
        <v>53</v>
      </c>
      <c r="I101" s="140">
        <v>47</v>
      </c>
      <c r="J101" s="140">
        <v>48</v>
      </c>
      <c r="K101" s="140">
        <v>50</v>
      </c>
      <c r="L101" s="140">
        <v>50</v>
      </c>
      <c r="M101" s="139">
        <f>VLOOKUP($A101,'[1]2025 Sign Ups'!$B$2:$K$104,3,FALSE)</f>
        <v>11.266666666666666</v>
      </c>
      <c r="N101" s="141">
        <f>_xlfn.IFS(COUNTIF($G101:G101, "&gt;6")&gt;6,AVERAGE(SMALL(($G101:G101),{1,2,3,4,5}))-$F$1,COUNTIF($G101:G101, "&gt;5")&gt;3,AVERAGE(SMALL(($G101:G101),{1,2,3,4}))-$F$1,COUNTIF($G101:G101, "&gt;3")&gt;3,AVERAGE(SMALL(($F101:G101),{1,2,3,4}))-$F$1,COUNTIF($G101:G101, "&gt;1")&gt;1,AVERAGE(SMALL(($E101:G101),{1,2,3,4}))-$F$1,COUNTIF($G101:G101, "=1")=1,AVERAGE(SMALL(($E101:G101),{1,2,3}))-$F$1,COUNTIF($G101:G101, "=0")=0,AVERAGE(SMALL(($E101:G101),{1,2}))-$F$1)</f>
        <v>11.266666666666666</v>
      </c>
      <c r="O101" s="141">
        <f>_xlfn.IFS(COUNTIF($G101:H101, "&gt;1")&gt;6,AVERAGE(SMALL(($G101:H101),{1,2,3,4,5}))-$F$1,COUNTIF($G101:H101, "&gt;1")&gt;5,AVERAGE(SMALL(($G101:H101),{1,2,3,4}))-$F$1,COUNTIF($G101:H101, "&gt;1")&gt;3,AVERAGE(SMALL(($F101:H101),{1,2,3,4}))-$F$1,COUNTIF($G101:H101, "&gt;1")&gt;1,AVERAGE(SMALL(($E101:H101),{1,2,3,4}))-$F$1,COUNTIF($G101:H101, "&gt;0")=1,AVERAGE(SMALL(($E101:H101),{1,2,3}))-$F$1,COUNTIF($G101:H101, "=0")=0,AVERAGE(SMALL(($E101:H101),{1,2}))-$F$1)</f>
        <v>13.377777777777773</v>
      </c>
      <c r="P101" s="141">
        <f>_xlfn.IFS(COUNTIF($G101:I101, "&gt;1")&gt;6,AVERAGE(SMALL(($G101:I101),{1,2,3,4,5}))-$F$1,COUNTIF($G101:I101, "&gt;1")&gt;5,AVERAGE(SMALL(($G101:I101),{1,2,3,4}))-$F$1,COUNTIF($G101:I101, "&gt;1")&gt;3,AVERAGE(SMALL(($F101:I101),{1,2,3,4}))-$F$1,COUNTIF($G101:I101, "&gt;1")&gt;1,AVERAGE(SMALL(($E101:I101),{1,2,3,4}))-$F$1,COUNTIF($G101:I101, "&gt;0")=1,AVERAGE(SMALL(($E101:I101),{1,2,3}))-$F$1,COUNTIF($G101:I101, "=0")=0,AVERAGE(SMALL(($E101:I101),{1,2}))-$F$1)</f>
        <v>12.93333333333333</v>
      </c>
      <c r="Q101" s="141">
        <f>_xlfn.IFS(COUNTIF($G101:J101, "&gt;1")&gt;6,AVERAGE(SMALL(($G101:J101),{1,2,3,4,5}))-$F$1,COUNTIF($G101:J101, "&gt;1")&gt;5,AVERAGE(SMALL(($G101:J101),{1,2,3,4}))-$F$1,COUNTIF($G101:J101, "&gt;1")&gt;3,AVERAGE(SMALL(($F101:J101),{1,2,3,4}))-$F$1,COUNTIF($G101:J101, "&gt;1")&gt;1,AVERAGE(SMALL(($E101:J101),{1,2,3,4}))-$F$1,COUNTIF($G101:J101, "&gt;0")=1,AVERAGE(SMALL(($E101:J101),{1,2,3}))-$F$1,COUNTIF($G101:J101, "=0")=0,AVERAGE(SMALL(($E101:J101),{1,2}))-$F$1)</f>
        <v>11.68333333333333</v>
      </c>
      <c r="R101" s="141">
        <f>_xlfn.IFS(COUNTIF($G101:K101, "&gt;1")&gt;6,AVERAGE(SMALL(($G101:K101),{1,2,3,4,5}))-$F$1,COUNTIF($G101:K101, "&gt;1")&gt;5,AVERAGE(SMALL(($G101:K101),{1,2,3,4}))-$F$1,COUNTIF($G101:K101, "&gt;1")&gt;3,AVERAGE(SMALL(($F101:K101),{1,2,3,4}))-$F$1,COUNTIF($G101:K101, "&gt;1")&gt;1,AVERAGE(SMALL(($E101:K101),{1,2,3,4}))-$F$1,COUNTIF($G101:K101, "&gt;0")=1,AVERAGE(SMALL(($E101:K101),{1,2,3}))-$F$1,COUNTIF($G101:K101, "=0")=0,AVERAGE(SMALL(($E101:K101),{1,2}))-$F$1)</f>
        <v>12.516666666666666</v>
      </c>
      <c r="S101" s="141">
        <f>_xlfn.IFS(COUNTIF($G101:L101, "&gt;1")&gt;6,AVERAGE(SMALL(($G101:L101),{1,2,3,4,5}))-$F$1,COUNTIF($G101:L101, "&gt;1")&gt;5,AVERAGE(SMALL(($G101:L101),{1,2,3,4}))-$F$1,COUNTIF($G101:L101, "&gt;1")&gt;3,AVERAGE(SMALL(($F101:L101),{1,2,3,4}))-$F$1,COUNTIF($G101:L101, "&gt;1")&gt;1,AVERAGE(SMALL(($E101:L101),{1,2,3,4}))-$F$1,COUNTIF($G101:L101, "&gt;0")=1,AVERAGE(SMALL(($E101:L101),{1,2,3}))-$F$1,COUNTIF($G101:L101, "=0")=0,AVERAGE(SMALL(($E101:L101),{1,2}))-$F$1)</f>
        <v>12.516666666666666</v>
      </c>
      <c r="T101" s="142">
        <f t="shared" si="9"/>
        <v>5</v>
      </c>
      <c r="U101" s="143">
        <v>2</v>
      </c>
    </row>
    <row r="102" spans="1:29" ht="15.75" customHeight="1" x14ac:dyDescent="0.25">
      <c r="A102" s="45" t="s">
        <v>145</v>
      </c>
      <c r="B102" s="146" t="s">
        <v>208</v>
      </c>
      <c r="C102" s="138">
        <f>VLOOKUP($A102,'[1]2025 Sign Ups'!$B$2:$F$127,4,FALSE)</f>
        <v>6</v>
      </c>
      <c r="D102" s="138" t="str">
        <f>VLOOKUP($A102,'[1]2025 Sign Ups'!$B$2:$G$127,5,FALSE)</f>
        <v>R</v>
      </c>
      <c r="E102" s="139">
        <f>AVERAGE(G102:H102)</f>
        <v>40.5</v>
      </c>
      <c r="F102" s="139">
        <f t="shared" si="8"/>
        <v>40.5</v>
      </c>
      <c r="G102" s="140">
        <v>42</v>
      </c>
      <c r="H102" s="140">
        <v>39</v>
      </c>
      <c r="I102" s="140" t="s">
        <v>234</v>
      </c>
      <c r="J102" s="140">
        <v>41</v>
      </c>
      <c r="K102" s="140">
        <v>41</v>
      </c>
      <c r="L102" s="140">
        <v>36</v>
      </c>
      <c r="M102" s="139">
        <f>(G102-$F$1)*0.6</f>
        <v>3.9600000000000009</v>
      </c>
      <c r="N102" s="139">
        <f>(H102-$F$1)*0.6</f>
        <v>2.1600000000000006</v>
      </c>
      <c r="O102" s="153">
        <f>_xlfn.IFS($T102&gt;6,AVERAGE(SMALL(($G102:$L102),{1,2,3,4,5}))-$F$1,$T102&gt;5,AVERAGE(SMALL(($G102:$L102),{1,2,3,4}))-$F$1,$T102&gt;3,AVERAGE(SMALL(($F102:$L102),{1,2,3,4}))-$F$1,$T102&gt;1,AVERAGE(SMALL(($E102:$L102),{1,2,3,4}))-$F$1,$T102=1,AVERAGE(SMALL(($E102:$L102),{1,2,3}))-$F$1,$T102=0,AVERAGE(SMALL(($E102:$L102),{1,2}))-$F$1)</f>
        <v>3.7250000000000014</v>
      </c>
      <c r="P102" s="141">
        <f>_xlfn.IFS(COUNTIF($G102:I102, "&gt;1")&gt;6,AVERAGE(SMALL(($G102:I102),{1,2,3,4,5}))-$F$1,COUNTIF($G102:I102, "&gt;1")&gt;5,AVERAGE(SMALL(($G102:I102),{1,2,3,4}))-$F$1,COUNTIF($G102:I102, "&gt;1")&gt;3,AVERAGE(SMALL(($F102:I102),{1,2,3,4}))-$F$1,COUNTIF($G102:I102, "&gt;1")&gt;1,AVERAGE(SMALL(($E102:I102),{1,2,3,4}))-$F$1,COUNTIF($G102:I102, "&gt;0")=1,AVERAGE(SMALL(($E102:I102),{1,2,3}))-$F$1,COUNTIF($G102:I102, "=0")=0,AVERAGE(SMALL(($E102:I102),{1,2}))-$F$1)</f>
        <v>5.1000000000000014</v>
      </c>
      <c r="Q102" s="141">
        <f>_xlfn.IFS(COUNTIF($G102:J102, "&gt;1")&gt;6,AVERAGE(SMALL(($G102:J102),{1,2,3,4,5}))-$F$1,COUNTIF($G102:J102, "&gt;1")&gt;5,AVERAGE(SMALL(($G102:J102),{1,2,3,4}))-$F$1,COUNTIF($G102:J102, "&gt;1")&gt;3,AVERAGE(SMALL(($F102:J102),{1,2,3,4}))-$F$1,COUNTIF($G102:J102, "&gt;1")&gt;1,AVERAGE(SMALL(($E102:J102),{1,2,3,4}))-$F$1,COUNTIF($G102:J102, "&gt;0")=1,AVERAGE(SMALL(($E102:J102),{1,2,3}))-$F$1,COUNTIF($G102:J102, "=0")=0,AVERAGE(SMALL(($E102:J102),{1,2}))-$F$1)</f>
        <v>4.8500000000000014</v>
      </c>
      <c r="R102" s="141">
        <f>_xlfn.IFS(COUNTIF($G102:K102, "&gt;1")&gt;6,AVERAGE(SMALL(($G102:K102),{1,2,3,4,5}))-$F$1,COUNTIF($G102:K102, "&gt;1")&gt;5,AVERAGE(SMALL(($G102:K102),{1,2,3,4}))-$F$1,COUNTIF($G102:K102, "&gt;1")&gt;3,AVERAGE(SMALL(($F102:K102),{1,2,3,4}))-$F$1,COUNTIF($G102:K102, "&gt;1")&gt;1,AVERAGE(SMALL(($E102:K102),{1,2,3,4}))-$F$1,COUNTIF($G102:K102, "&gt;0")=1,AVERAGE(SMALL(($E102:K102),{1,2,3}))-$F$1,COUNTIF($G102:K102, "=0")=0,AVERAGE(SMALL(($E102:K102),{1,2}))-$F$1)</f>
        <v>4.9750000000000014</v>
      </c>
      <c r="S102" s="141">
        <f>_xlfn.IFS($T102&gt;6,AVERAGE(SMALL(($G102:$L102),{1,2,3,4,5}))-$F$1,$T102&gt;5,AVERAGE(SMALL(($G102:$L102),{1,2,3,4}))-$F$1,$T102&gt;3,AVERAGE(SMALL(($F102:$L102),{1,2,3,4}))-$F$1,$T102&gt;1,AVERAGE(SMALL(($E102:$L102),{1,2,3,4}))-$F$1,$T102=1,AVERAGE(SMALL(($E102:$L102),{1,2,3}))-$F$1,$T102=0,AVERAGE(SMALL(($E102:$L102),{1,2}))-$F$1)</f>
        <v>3.7250000000000014</v>
      </c>
      <c r="T102" s="142">
        <f t="shared" si="9"/>
        <v>5</v>
      </c>
      <c r="U102" s="143">
        <v>0</v>
      </c>
    </row>
    <row r="103" spans="1:29" ht="15.75" customHeight="1" x14ac:dyDescent="0.25">
      <c r="A103" s="45" t="s">
        <v>149</v>
      </c>
      <c r="B103" s="138" t="str">
        <f>INDEX('[1]2025 Sign Ups'!$C$2:$C$103,MATCH(A103,'[1]2025 Sign Ups'!$B$2:$B$103,0))</f>
        <v>Y</v>
      </c>
      <c r="C103" s="138">
        <f>VLOOKUP($A103,'[1]2025 Sign Ups'!$B$2:$F$127,4,FALSE)</f>
        <v>6</v>
      </c>
      <c r="D103" s="138" t="str">
        <f>VLOOKUP($A103,'[1]2025 Sign Ups'!$B$2:$G$127,5,FALSE)</f>
        <v>R</v>
      </c>
      <c r="E103" s="139">
        <f>M103+35.4</f>
        <v>41</v>
      </c>
      <c r="F103" s="139">
        <f t="shared" si="8"/>
        <v>41</v>
      </c>
      <c r="G103" s="140">
        <v>46</v>
      </c>
      <c r="H103" s="140" t="s">
        <v>234</v>
      </c>
      <c r="I103" s="140" t="s">
        <v>234</v>
      </c>
      <c r="J103" s="140">
        <v>37</v>
      </c>
      <c r="K103" s="140" t="s">
        <v>234</v>
      </c>
      <c r="L103" s="140" t="s">
        <v>234</v>
      </c>
      <c r="M103" s="139">
        <f>VLOOKUP($A103,'[1]2025 Sign Ups'!$B$2:$K$104,3,FALSE)</f>
        <v>5.6000000000000014</v>
      </c>
      <c r="N103" s="141">
        <f>_xlfn.IFS(COUNTIF($G103:G103, "&gt;6")&gt;6,AVERAGE(SMALL(($G103:G103),{1,2,3,4,5}))-$F$1,COUNTIF($G103:G103, "&gt;5")&gt;3,AVERAGE(SMALL(($G103:G103),{1,2,3,4}))-$F$1,COUNTIF($G103:G103, "&gt;3")&gt;3,AVERAGE(SMALL(($F103:G103),{1,2,3,4}))-$F$1,COUNTIF($G103:G103, "&gt;1")&gt;1,AVERAGE(SMALL(($E103:G103),{1,2,3,4}))-$F$1,COUNTIF($G103:G103, "&gt;0")=1,AVERAGE(SMALL(($E103:G103),{1,2,3}))-$F$1,COUNTIF($G103:G103, "=0")=0,AVERAGE(SMALL(($E103:G103),{1,2}))-$F$1)</f>
        <v>7.2666666666666657</v>
      </c>
      <c r="O103" s="141">
        <f>_xlfn.IFS(COUNTIF($G103:H103, "&gt;1")&gt;6,AVERAGE(SMALL(($G103:H103),{1,2,3,4,5}))-$F$1,COUNTIF($G103:H103, "&gt;1")&gt;5,AVERAGE(SMALL(($G103:H103),{1,2,3,4}))-$F$1,COUNTIF($G103:H103, "&gt;1")&gt;3,AVERAGE(SMALL(($F103:H103),{1,2,3,4}))-$F$1,COUNTIF($G103:H103, "&gt;1")&gt;1,AVERAGE(SMALL(($E103:H103),{1,2,3,4}))-$F$1,COUNTIF($G103:H103, "&gt;0")=1,AVERAGE(SMALL(($E103:H103),{1,2,3}))-$F$1,COUNTIF($G103:H103, "=0")=0,AVERAGE(SMALL(($E103:H103),{1,2}))-$F$1)</f>
        <v>7.2666666666666657</v>
      </c>
      <c r="P103" s="141">
        <f>_xlfn.IFS(COUNTIF($G103:I103, "&gt;1")&gt;6,AVERAGE(SMALL(($G103:I103),{1,2,3,4,5}))-$F$1,COUNTIF($G103:I103, "&gt;1")&gt;5,AVERAGE(SMALL(($G103:I103),{1,2,3,4}))-$F$1,COUNTIF($G103:I103, "&gt;1")&gt;3,AVERAGE(SMALL(($F103:I103),{1,2,3,4}))-$F$1,COUNTIF($G103:I103, "&gt;1")&gt;1,AVERAGE(SMALL(($E103:I103),{1,2,3,4}))-$F$1,COUNTIF($G103:I103, "&gt;0")=1,AVERAGE(SMALL(($E103:I103),{1,2,3}))-$F$1,COUNTIF($G103:I103, "=0")=0,AVERAGE(SMALL(($E103:I103),{1,2}))-$F$1)</f>
        <v>7.2666666666666657</v>
      </c>
      <c r="Q103" s="141">
        <f>_xlfn.IFS(COUNTIF($G103:J103, "&gt;1")&gt;6,AVERAGE(SMALL(($G103:J103),{1,2,3,4,5}))-$F$1,COUNTIF($G103:J103, "&gt;1")&gt;5,AVERAGE(SMALL(($G103:J103),{1,2,3,4}))-$F$1,COUNTIF($G103:J103, "&gt;1")&gt;3,AVERAGE(SMALL(($F103:J103),{1,2,3,4}))-$F$1,COUNTIF($G103:J103, "&gt;1")&gt;1,AVERAGE(SMALL(($E103:J103),{1,2,3,4}))-$F$1,COUNTIF($G103:J103, "&gt;0")=1,AVERAGE(SMALL(($E103:J103),{1,2,3}))-$F$1,COUNTIF($G103:J103, "=0")=0,AVERAGE(SMALL(($E103:J103),{1,2}))-$F$1)</f>
        <v>5.8500000000000014</v>
      </c>
      <c r="R103" s="141">
        <f>_xlfn.IFS(COUNTIF($G103:K103, "&gt;1")&gt;6,AVERAGE(SMALL(($G103:K103),{1,2,3,4,5}))-$F$1,COUNTIF($G103:K103, "&gt;1")&gt;5,AVERAGE(SMALL(($G103:K103),{1,2,3,4}))-$F$1,COUNTIF($G103:K103, "&gt;1")&gt;3,AVERAGE(SMALL(($F103:K103),{1,2,3,4}))-$F$1,COUNTIF($G103:K103, "&gt;1")&gt;1,AVERAGE(SMALL(($E103:K103),{1,2,3,4}))-$F$1,COUNTIF($G103:K103, "&gt;0")=1,AVERAGE(SMALL(($E103:K103),{1,2,3}))-$F$1,COUNTIF($G103:K103, "=0")=0,AVERAGE(SMALL(($E103:K103),{1,2}))-$F$1)</f>
        <v>5.8500000000000014</v>
      </c>
      <c r="S103" s="141">
        <f>_xlfn.IFS(COUNTIF($G103:L103, "&gt;1")&gt;6,AVERAGE(SMALL(($G103:L103),{1,2,3,4,5}))-$F$1,COUNTIF($G103:L103, "&gt;1")&gt;5,AVERAGE(SMALL(($G103:L103),{1,2,3,4}))-$F$1,COUNTIF($G103:L103, "&gt;1")&gt;3,AVERAGE(SMALL(($F103:L103),{1,2,3,4}))-$F$1,COUNTIF($G103:L103, "&gt;1")&gt;1,AVERAGE(SMALL(($E103:L103),{1,2,3,4}))-$F$1,COUNTIF($G103:L103, "&gt;0")=1,AVERAGE(SMALL(($E103:L103),{1,2,3}))-$F$1,COUNTIF($G103:L103, "=0")=0,AVERAGE(SMALL(($E103:L103),{1,2}))-$F$1)</f>
        <v>5.8500000000000014</v>
      </c>
      <c r="T103" s="142">
        <f t="shared" si="9"/>
        <v>2</v>
      </c>
      <c r="U103" s="143">
        <v>2</v>
      </c>
    </row>
    <row r="104" spans="1:29" ht="15.75" customHeight="1" x14ac:dyDescent="0.25">
      <c r="E104" s="11"/>
      <c r="F104" s="11"/>
      <c r="M104" s="11"/>
      <c r="N104" s="11"/>
      <c r="O104" s="11"/>
      <c r="P104" s="11"/>
    </row>
    <row r="105" spans="1:29" s="154" customFormat="1" x14ac:dyDescent="0.25">
      <c r="E105" s="155">
        <v>1</v>
      </c>
      <c r="F105" s="156" t="s">
        <v>219</v>
      </c>
      <c r="G105" s="156"/>
      <c r="H105" s="156"/>
      <c r="J105" s="157"/>
      <c r="K105" s="157"/>
      <c r="W105" s="11"/>
      <c r="X105" s="11"/>
      <c r="Y105" s="11"/>
      <c r="Z105" s="11"/>
      <c r="AA105" s="11"/>
      <c r="AB105" s="11"/>
      <c r="AC105" s="11"/>
    </row>
    <row r="106" spans="1:29" s="154" customFormat="1" x14ac:dyDescent="0.25">
      <c r="E106" s="155"/>
      <c r="F106" s="158" t="s">
        <v>220</v>
      </c>
      <c r="G106" s="158"/>
      <c r="H106" s="158"/>
      <c r="J106" s="157"/>
      <c r="K106" s="157"/>
    </row>
    <row r="107" spans="1:29" s="154" customFormat="1" x14ac:dyDescent="0.25">
      <c r="E107" s="155"/>
      <c r="F107" s="158"/>
      <c r="G107" s="158" t="s">
        <v>221</v>
      </c>
      <c r="H107" s="158"/>
      <c r="J107" s="157"/>
      <c r="K107" s="157"/>
    </row>
    <row r="108" spans="1:29" x14ac:dyDescent="0.25">
      <c r="E108" s="155">
        <v>2</v>
      </c>
      <c r="F108" s="159" t="s">
        <v>222</v>
      </c>
      <c r="G108" s="154"/>
      <c r="H108" s="154"/>
      <c r="I108" s="154"/>
      <c r="J108" s="157"/>
      <c r="K108" s="157"/>
      <c r="L108" s="154"/>
      <c r="M108" s="154"/>
      <c r="N108" s="154"/>
      <c r="O108" s="154"/>
      <c r="P108" s="154"/>
      <c r="W108" s="154"/>
      <c r="X108" s="154"/>
      <c r="Y108" s="154"/>
      <c r="Z108" s="154"/>
      <c r="AA108" s="154"/>
      <c r="AB108" s="154"/>
      <c r="AC108" s="154"/>
    </row>
    <row r="109" spans="1:29" x14ac:dyDescent="0.25">
      <c r="E109" s="160">
        <v>3</v>
      </c>
      <c r="F109" s="154" t="s">
        <v>223</v>
      </c>
      <c r="G109" s="154"/>
      <c r="H109" s="154"/>
      <c r="I109" s="154"/>
      <c r="J109" s="157"/>
      <c r="K109" s="157"/>
      <c r="L109" s="154"/>
      <c r="M109" s="154"/>
      <c r="N109" s="154"/>
      <c r="O109" s="154"/>
      <c r="P109" s="11"/>
    </row>
    <row r="110" spans="1:29" x14ac:dyDescent="0.25">
      <c r="E110" s="11"/>
      <c r="F110" s="11"/>
      <c r="M110" s="11"/>
      <c r="N110" s="11"/>
      <c r="O110" s="11"/>
      <c r="P110" s="11"/>
    </row>
    <row r="111" spans="1:29" x14ac:dyDescent="0.25">
      <c r="E111" s="11"/>
      <c r="F111" s="11"/>
      <c r="M111" s="11"/>
      <c r="N111" s="11"/>
      <c r="O111" s="11"/>
      <c r="P111" s="11"/>
    </row>
    <row r="112" spans="1:29" x14ac:dyDescent="0.25">
      <c r="E112" s="11"/>
      <c r="F112" s="11"/>
      <c r="M112" s="11"/>
      <c r="N112" s="11"/>
      <c r="O112" s="11"/>
      <c r="P112" s="11"/>
    </row>
    <row r="113" spans="1:16" ht="15.75" x14ac:dyDescent="0.25">
      <c r="A113" s="37" t="s">
        <v>224</v>
      </c>
      <c r="B113" s="138" t="s">
        <v>225</v>
      </c>
      <c r="E113" s="11"/>
      <c r="F113" s="11"/>
      <c r="M113" s="11"/>
      <c r="N113" s="11"/>
      <c r="O113" s="11"/>
      <c r="P113" s="11"/>
    </row>
    <row r="114" spans="1:16" ht="15.75" x14ac:dyDescent="0.25">
      <c r="A114" s="37" t="s">
        <v>226</v>
      </c>
      <c r="B114" s="138" t="s">
        <v>225</v>
      </c>
      <c r="E114" s="11"/>
      <c r="F114" s="11"/>
      <c r="M114" s="11"/>
      <c r="N114" s="11"/>
      <c r="O114" s="11"/>
      <c r="P114" s="11"/>
    </row>
    <row r="115" spans="1:16" ht="15.75" x14ac:dyDescent="0.25">
      <c r="A115" s="37" t="s">
        <v>227</v>
      </c>
      <c r="B115" s="138" t="s">
        <v>225</v>
      </c>
      <c r="E115" s="11"/>
      <c r="F115" s="11"/>
      <c r="M115" s="11"/>
      <c r="N115" s="11"/>
      <c r="O115" s="11"/>
      <c r="P115" s="11"/>
    </row>
    <row r="116" spans="1:16" ht="15.75" x14ac:dyDescent="0.25">
      <c r="A116" s="37" t="s">
        <v>228</v>
      </c>
      <c r="B116" s="138" t="s">
        <v>225</v>
      </c>
      <c r="E116" s="11"/>
      <c r="F116" s="11"/>
      <c r="M116" s="11"/>
      <c r="N116" s="11"/>
      <c r="O116" s="11"/>
      <c r="P116" s="11"/>
    </row>
    <row r="117" spans="1:16" ht="15.75" x14ac:dyDescent="0.25">
      <c r="A117" s="37" t="s">
        <v>229</v>
      </c>
      <c r="B117" s="138" t="s">
        <v>225</v>
      </c>
      <c r="E117" s="11"/>
      <c r="F117" s="11"/>
      <c r="M117" s="11"/>
      <c r="N117" s="11"/>
      <c r="O117" s="11"/>
      <c r="P117" s="11"/>
    </row>
    <row r="118" spans="1:16" ht="15.75" x14ac:dyDescent="0.25">
      <c r="A118" s="37" t="s">
        <v>230</v>
      </c>
      <c r="B118" s="138" t="s">
        <v>225</v>
      </c>
      <c r="E118" s="11"/>
      <c r="F118" s="11"/>
      <c r="M118" s="11"/>
      <c r="N118" s="11"/>
      <c r="O118" s="11"/>
      <c r="P118" s="11"/>
    </row>
    <row r="119" spans="1:16" ht="15.75" x14ac:dyDescent="0.25">
      <c r="A119" s="37" t="s">
        <v>231</v>
      </c>
      <c r="B119" s="138" t="s">
        <v>225</v>
      </c>
      <c r="E119" s="11"/>
      <c r="F119" s="11"/>
      <c r="M119" s="11"/>
      <c r="N119" s="11"/>
      <c r="O119" s="11"/>
      <c r="P119" s="11"/>
    </row>
    <row r="120" spans="1:16" ht="15.75" x14ac:dyDescent="0.25">
      <c r="A120" s="37" t="s">
        <v>232</v>
      </c>
      <c r="B120" s="138" t="s">
        <v>225</v>
      </c>
      <c r="E120" s="11"/>
      <c r="F120" s="11"/>
      <c r="M120" s="11"/>
      <c r="N120" s="11"/>
      <c r="O120" s="11"/>
      <c r="P120" s="11"/>
    </row>
    <row r="121" spans="1:16" ht="15.75" x14ac:dyDescent="0.25">
      <c r="A121" s="45" t="s">
        <v>163</v>
      </c>
      <c r="B121" s="146" t="s">
        <v>208</v>
      </c>
      <c r="C121" s="170" t="s">
        <v>233</v>
      </c>
      <c r="D121" s="171"/>
      <c r="E121" s="171"/>
      <c r="F121" s="171"/>
      <c r="G121" s="171"/>
      <c r="M121" s="11"/>
      <c r="N121" s="11"/>
      <c r="O121" s="11"/>
      <c r="P121" s="11"/>
    </row>
    <row r="122" spans="1:16" x14ac:dyDescent="0.25">
      <c r="E122" s="11"/>
      <c r="F122" s="11"/>
      <c r="M122" s="11"/>
      <c r="N122" s="11"/>
      <c r="O122" s="11"/>
      <c r="P122" s="11"/>
    </row>
    <row r="123" spans="1:16" x14ac:dyDescent="0.25">
      <c r="E123" s="11"/>
      <c r="F123" s="11"/>
      <c r="M123" s="11"/>
      <c r="N123" s="11"/>
      <c r="O123" s="11"/>
      <c r="P123" s="11"/>
    </row>
    <row r="124" spans="1:16" x14ac:dyDescent="0.25">
      <c r="E124" s="11"/>
      <c r="F124" s="11"/>
      <c r="M124" s="11"/>
      <c r="N124" s="11"/>
      <c r="O124" s="11"/>
      <c r="P124" s="11"/>
    </row>
    <row r="125" spans="1:16" x14ac:dyDescent="0.25">
      <c r="E125" s="11"/>
      <c r="F125" s="11"/>
      <c r="M125" s="11"/>
      <c r="N125" s="11"/>
      <c r="O125" s="11"/>
      <c r="P125" s="11"/>
    </row>
    <row r="126" spans="1:16" x14ac:dyDescent="0.25">
      <c r="E126" s="11"/>
      <c r="F126" s="11"/>
      <c r="M126" s="11"/>
      <c r="N126" s="11"/>
      <c r="O126" s="11"/>
      <c r="P126" s="11"/>
    </row>
    <row r="127" spans="1:16" x14ac:dyDescent="0.25">
      <c r="E127" s="11"/>
      <c r="F127" s="11"/>
      <c r="M127" s="11"/>
      <c r="N127" s="11"/>
      <c r="O127" s="11"/>
      <c r="P127" s="11"/>
    </row>
    <row r="128" spans="1:16" x14ac:dyDescent="0.25">
      <c r="E128" s="11"/>
      <c r="F128" s="11"/>
      <c r="M128" s="11"/>
      <c r="N128" s="11"/>
      <c r="O128" s="11"/>
      <c r="P128" s="11"/>
    </row>
    <row r="129" spans="5:16" x14ac:dyDescent="0.25">
      <c r="E129" s="11"/>
      <c r="F129" s="11"/>
      <c r="M129" s="11"/>
      <c r="N129" s="11"/>
      <c r="O129" s="11"/>
      <c r="P129" s="11"/>
    </row>
    <row r="130" spans="5:16" x14ac:dyDescent="0.25">
      <c r="E130" s="11"/>
      <c r="F130" s="11"/>
      <c r="M130" s="11"/>
      <c r="N130" s="11"/>
      <c r="O130" s="11"/>
      <c r="P130" s="11"/>
    </row>
    <row r="131" spans="5:16" x14ac:dyDescent="0.25">
      <c r="E131" s="11"/>
      <c r="F131" s="11"/>
      <c r="M131" s="11"/>
      <c r="N131" s="11"/>
      <c r="O131" s="11"/>
      <c r="P131" s="11"/>
    </row>
    <row r="132" spans="5:16" x14ac:dyDescent="0.25">
      <c r="E132" s="11"/>
      <c r="F132" s="11"/>
      <c r="M132" s="11"/>
      <c r="N132" s="11"/>
      <c r="O132" s="11"/>
      <c r="P132" s="11"/>
    </row>
    <row r="133" spans="5:16" x14ac:dyDescent="0.25">
      <c r="E133" s="11"/>
      <c r="F133" s="11"/>
      <c r="M133" s="11"/>
      <c r="N133" s="11"/>
      <c r="O133" s="11"/>
      <c r="P133" s="11"/>
    </row>
    <row r="134" spans="5:16" x14ac:dyDescent="0.25">
      <c r="E134" s="11"/>
      <c r="F134" s="11"/>
      <c r="M134" s="11"/>
      <c r="N134" s="11"/>
      <c r="O134" s="11"/>
      <c r="P134" s="11"/>
    </row>
    <row r="135" spans="5:16" x14ac:dyDescent="0.25">
      <c r="E135" s="11"/>
      <c r="F135" s="11"/>
      <c r="M135" s="11"/>
      <c r="N135" s="11"/>
      <c r="O135" s="11"/>
      <c r="P135" s="11"/>
    </row>
    <row r="136" spans="5:16" x14ac:dyDescent="0.25">
      <c r="E136" s="11"/>
      <c r="F136" s="11"/>
      <c r="M136" s="11"/>
      <c r="N136" s="11"/>
      <c r="O136" s="11"/>
      <c r="P136" s="11"/>
    </row>
    <row r="137" spans="5:16" x14ac:dyDescent="0.25">
      <c r="E137" s="11"/>
      <c r="F137" s="11"/>
      <c r="M137" s="11"/>
      <c r="N137" s="11"/>
      <c r="O137" s="11"/>
      <c r="P137" s="11"/>
    </row>
    <row r="138" spans="5:16" x14ac:dyDescent="0.25">
      <c r="E138" s="11"/>
      <c r="F138" s="11"/>
      <c r="M138" s="11"/>
      <c r="N138" s="11"/>
      <c r="O138" s="11"/>
      <c r="P138" s="11"/>
    </row>
    <row r="139" spans="5:16" x14ac:dyDescent="0.25">
      <c r="E139" s="11"/>
      <c r="F139" s="11"/>
      <c r="M139" s="11"/>
      <c r="N139" s="11"/>
      <c r="O139" s="11"/>
      <c r="P139" s="11"/>
    </row>
    <row r="140" spans="5:16" x14ac:dyDescent="0.25">
      <c r="E140" s="11"/>
      <c r="F140" s="11"/>
      <c r="M140" s="11"/>
      <c r="N140" s="11"/>
      <c r="O140" s="11"/>
      <c r="P140" s="11"/>
    </row>
    <row r="141" spans="5:16" x14ac:dyDescent="0.25">
      <c r="E141" s="11"/>
      <c r="F141" s="11"/>
      <c r="M141" s="11"/>
      <c r="N141" s="11"/>
      <c r="O141" s="11"/>
      <c r="P141" s="11"/>
    </row>
    <row r="142" spans="5:16" x14ac:dyDescent="0.25">
      <c r="E142" s="11"/>
      <c r="F142" s="11"/>
      <c r="M142" s="11"/>
      <c r="N142" s="11"/>
      <c r="O142" s="11"/>
      <c r="P142" s="11"/>
    </row>
    <row r="143" spans="5:16" x14ac:dyDescent="0.25">
      <c r="E143" s="11"/>
      <c r="F143" s="11"/>
      <c r="M143" s="11"/>
      <c r="N143" s="11"/>
      <c r="O143" s="11"/>
      <c r="P143" s="11"/>
    </row>
    <row r="144" spans="5:16" x14ac:dyDescent="0.25">
      <c r="E144" s="11"/>
      <c r="F144" s="11"/>
      <c r="M144" s="11"/>
      <c r="N144" s="11"/>
      <c r="O144" s="11"/>
      <c r="P144" s="11"/>
    </row>
    <row r="145" spans="5:16" x14ac:dyDescent="0.25">
      <c r="E145" s="11"/>
      <c r="F145" s="11"/>
      <c r="M145" s="11"/>
      <c r="N145" s="11"/>
      <c r="O145" s="11"/>
      <c r="P145" s="11"/>
    </row>
    <row r="146" spans="5:16" x14ac:dyDescent="0.25">
      <c r="E146" s="11"/>
      <c r="F146" s="11"/>
      <c r="M146" s="11"/>
      <c r="N146" s="11"/>
      <c r="O146" s="11"/>
      <c r="P146" s="11"/>
    </row>
    <row r="147" spans="5:16" x14ac:dyDescent="0.25">
      <c r="E147" s="11"/>
      <c r="F147" s="11"/>
      <c r="M147" s="11"/>
      <c r="N147" s="11"/>
      <c r="O147" s="11"/>
      <c r="P147" s="11"/>
    </row>
    <row r="148" spans="5:16" x14ac:dyDescent="0.25">
      <c r="E148" s="11"/>
      <c r="F148" s="11"/>
      <c r="M148" s="11"/>
      <c r="N148" s="11"/>
      <c r="O148" s="11"/>
      <c r="P148" s="11"/>
    </row>
    <row r="149" spans="5:16" x14ac:dyDescent="0.25">
      <c r="E149" s="11"/>
      <c r="F149" s="11"/>
      <c r="M149" s="11"/>
      <c r="N149" s="11"/>
      <c r="O149" s="11"/>
      <c r="P149" s="11"/>
    </row>
    <row r="150" spans="5:16" x14ac:dyDescent="0.25">
      <c r="E150" s="11"/>
      <c r="F150" s="11"/>
      <c r="M150" s="11"/>
      <c r="N150" s="11"/>
      <c r="O150" s="11"/>
      <c r="P150" s="11"/>
    </row>
    <row r="151" spans="5:16" x14ac:dyDescent="0.25">
      <c r="E151" s="11"/>
      <c r="F151" s="11"/>
      <c r="M151" s="11"/>
      <c r="N151" s="11"/>
      <c r="O151" s="11"/>
      <c r="P151" s="11"/>
    </row>
    <row r="152" spans="5:16" x14ac:dyDescent="0.25">
      <c r="E152" s="11"/>
      <c r="F152" s="11"/>
      <c r="M152" s="11"/>
      <c r="N152" s="11"/>
      <c r="O152" s="11"/>
      <c r="P152" s="11"/>
    </row>
    <row r="153" spans="5:16" x14ac:dyDescent="0.25">
      <c r="E153" s="11"/>
      <c r="F153" s="11"/>
      <c r="M153" s="11"/>
      <c r="N153" s="11"/>
      <c r="O153" s="11"/>
      <c r="P153" s="11"/>
    </row>
    <row r="154" spans="5:16" x14ac:dyDescent="0.25">
      <c r="E154" s="11"/>
      <c r="F154" s="11"/>
      <c r="M154" s="11"/>
      <c r="N154" s="11"/>
      <c r="O154" s="11"/>
      <c r="P154" s="11"/>
    </row>
    <row r="155" spans="5:16" x14ac:dyDescent="0.25">
      <c r="E155" s="11"/>
      <c r="F155" s="11"/>
      <c r="M155" s="11"/>
      <c r="N155" s="11"/>
      <c r="O155" s="11"/>
      <c r="P155" s="11"/>
    </row>
    <row r="156" spans="5:16" x14ac:dyDescent="0.25">
      <c r="E156" s="11"/>
      <c r="F156" s="11"/>
      <c r="M156" s="11"/>
      <c r="N156" s="11"/>
      <c r="O156" s="11"/>
      <c r="P156" s="11"/>
    </row>
    <row r="157" spans="5:16" x14ac:dyDescent="0.25">
      <c r="E157" s="11"/>
      <c r="F157" s="11"/>
      <c r="M157" s="11"/>
      <c r="N157" s="11"/>
      <c r="O157" s="11"/>
      <c r="P157" s="11"/>
    </row>
    <row r="158" spans="5:16" x14ac:dyDescent="0.25">
      <c r="E158" s="11"/>
      <c r="F158" s="11"/>
      <c r="M158" s="11"/>
      <c r="N158" s="11"/>
      <c r="O158" s="11"/>
      <c r="P158" s="11"/>
    </row>
    <row r="159" spans="5:16" x14ac:dyDescent="0.25">
      <c r="E159" s="11"/>
      <c r="F159" s="11"/>
      <c r="M159" s="11"/>
      <c r="N159" s="11"/>
      <c r="O159" s="11"/>
      <c r="P159" s="11"/>
    </row>
    <row r="160" spans="5:16" x14ac:dyDescent="0.25">
      <c r="E160" s="11"/>
      <c r="F160" s="11"/>
      <c r="M160" s="11"/>
      <c r="N160" s="11"/>
      <c r="O160" s="11"/>
      <c r="P160" s="11"/>
    </row>
    <row r="161" spans="5:16" x14ac:dyDescent="0.25">
      <c r="E161" s="11"/>
      <c r="F161" s="11"/>
      <c r="M161" s="11"/>
      <c r="N161" s="11"/>
      <c r="O161" s="11"/>
      <c r="P161" s="11"/>
    </row>
    <row r="162" spans="5:16" x14ac:dyDescent="0.25">
      <c r="E162" s="11"/>
      <c r="F162" s="11"/>
      <c r="M162" s="11"/>
      <c r="N162" s="11"/>
      <c r="O162" s="11"/>
      <c r="P162" s="11"/>
    </row>
    <row r="163" spans="5:16" x14ac:dyDescent="0.25">
      <c r="E163" s="11"/>
      <c r="F163" s="11"/>
      <c r="M163" s="11"/>
      <c r="N163" s="11"/>
      <c r="O163" s="11"/>
      <c r="P163" s="11"/>
    </row>
    <row r="164" spans="5:16" x14ac:dyDescent="0.25">
      <c r="E164" s="11"/>
      <c r="F164" s="11"/>
      <c r="M164" s="11"/>
      <c r="N164" s="11"/>
      <c r="O164" s="11"/>
      <c r="P164" s="11"/>
    </row>
    <row r="165" spans="5:16" x14ac:dyDescent="0.25">
      <c r="E165" s="11"/>
      <c r="F165" s="11"/>
      <c r="M165" s="11"/>
      <c r="N165" s="11"/>
      <c r="O165" s="11"/>
      <c r="P165" s="11"/>
    </row>
    <row r="166" spans="5:16" x14ac:dyDescent="0.25">
      <c r="E166" s="11"/>
      <c r="F166" s="11"/>
      <c r="M166" s="11"/>
      <c r="N166" s="11"/>
      <c r="O166" s="11"/>
      <c r="P166" s="11"/>
    </row>
    <row r="167" spans="5:16" x14ac:dyDescent="0.25">
      <c r="E167" s="11"/>
      <c r="F167" s="11"/>
      <c r="M167" s="11"/>
      <c r="N167" s="11"/>
      <c r="O167" s="11"/>
      <c r="P167" s="11"/>
    </row>
    <row r="168" spans="5:16" x14ac:dyDescent="0.25">
      <c r="E168" s="11"/>
      <c r="F168" s="11"/>
      <c r="M168" s="11"/>
      <c r="N168" s="11"/>
      <c r="O168" s="11"/>
      <c r="P168" s="11"/>
    </row>
    <row r="169" spans="5:16" x14ac:dyDescent="0.25">
      <c r="E169" s="11"/>
      <c r="F169" s="11"/>
      <c r="M169" s="11"/>
      <c r="N169" s="11"/>
      <c r="O169" s="11"/>
      <c r="P169" s="11"/>
    </row>
    <row r="170" spans="5:16" x14ac:dyDescent="0.25">
      <c r="E170" s="11"/>
      <c r="F170" s="11"/>
      <c r="M170" s="11"/>
      <c r="N170" s="11"/>
      <c r="O170" s="11"/>
      <c r="P170" s="11"/>
    </row>
    <row r="171" spans="5:16" x14ac:dyDescent="0.25">
      <c r="E171" s="11"/>
      <c r="F171" s="11"/>
      <c r="M171" s="11"/>
      <c r="N171" s="11"/>
      <c r="O171" s="11"/>
      <c r="P171" s="11"/>
    </row>
    <row r="172" spans="5:16" x14ac:dyDescent="0.25">
      <c r="E172" s="11"/>
      <c r="F172" s="11"/>
      <c r="M172" s="11"/>
      <c r="N172" s="11"/>
      <c r="O172" s="11"/>
      <c r="P172" s="11"/>
    </row>
    <row r="173" spans="5:16" x14ac:dyDescent="0.25">
      <c r="E173" s="11"/>
      <c r="F173" s="11"/>
      <c r="M173" s="11"/>
      <c r="N173" s="11"/>
      <c r="O173" s="11"/>
      <c r="P173" s="11"/>
    </row>
    <row r="174" spans="5:16" x14ac:dyDescent="0.25">
      <c r="E174" s="11"/>
      <c r="F174" s="11"/>
      <c r="M174" s="11"/>
      <c r="N174" s="11"/>
      <c r="O174" s="11"/>
      <c r="P174" s="11"/>
    </row>
    <row r="175" spans="5:16" x14ac:dyDescent="0.25">
      <c r="E175" s="11"/>
      <c r="F175" s="11"/>
      <c r="M175" s="11"/>
      <c r="N175" s="11"/>
      <c r="O175" s="11"/>
      <c r="P175" s="11"/>
    </row>
    <row r="176" spans="5:16" x14ac:dyDescent="0.25">
      <c r="E176" s="11"/>
      <c r="F176" s="11"/>
      <c r="M176" s="11"/>
      <c r="N176" s="11"/>
      <c r="O176" s="11"/>
      <c r="P176" s="11"/>
    </row>
    <row r="177" spans="5:16" x14ac:dyDescent="0.25">
      <c r="E177" s="11"/>
      <c r="F177" s="11"/>
      <c r="M177" s="11"/>
      <c r="N177" s="11"/>
      <c r="O177" s="11"/>
      <c r="P177" s="11"/>
    </row>
    <row r="178" spans="5:16" x14ac:dyDescent="0.25">
      <c r="E178" s="11"/>
      <c r="F178" s="11"/>
      <c r="M178" s="11"/>
      <c r="N178" s="11"/>
      <c r="O178" s="11"/>
      <c r="P178" s="11"/>
    </row>
    <row r="179" spans="5:16" x14ac:dyDescent="0.25">
      <c r="E179" s="11"/>
      <c r="F179" s="11"/>
      <c r="M179" s="11"/>
      <c r="N179" s="11"/>
      <c r="O179" s="11"/>
      <c r="P179" s="11"/>
    </row>
    <row r="180" spans="5:16" x14ac:dyDescent="0.25">
      <c r="E180" s="11"/>
      <c r="F180" s="11"/>
      <c r="M180" s="11"/>
      <c r="N180" s="11"/>
      <c r="O180" s="11"/>
      <c r="P180" s="11"/>
    </row>
    <row r="181" spans="5:16" x14ac:dyDescent="0.25">
      <c r="E181" s="11"/>
      <c r="F181" s="11"/>
      <c r="M181" s="11"/>
      <c r="N181" s="11"/>
      <c r="O181" s="11"/>
      <c r="P181" s="11"/>
    </row>
    <row r="182" spans="5:16" x14ac:dyDescent="0.25">
      <c r="E182" s="11"/>
      <c r="F182" s="11"/>
      <c r="M182" s="11"/>
      <c r="N182" s="11"/>
      <c r="O182" s="11"/>
      <c r="P182" s="11"/>
    </row>
    <row r="183" spans="5:16" x14ac:dyDescent="0.25">
      <c r="E183" s="11"/>
      <c r="F183" s="11"/>
      <c r="M183" s="11"/>
      <c r="N183" s="11"/>
      <c r="O183" s="11"/>
      <c r="P183" s="11"/>
    </row>
    <row r="184" spans="5:16" x14ac:dyDescent="0.25">
      <c r="E184" s="11"/>
      <c r="F184" s="11"/>
      <c r="M184" s="11"/>
      <c r="N184" s="11"/>
      <c r="O184" s="11"/>
      <c r="P184" s="11"/>
    </row>
    <row r="185" spans="5:16" x14ac:dyDescent="0.25">
      <c r="E185" s="11"/>
      <c r="F185" s="11"/>
      <c r="M185" s="11"/>
      <c r="N185" s="11"/>
      <c r="O185" s="11"/>
      <c r="P185" s="11"/>
    </row>
    <row r="186" spans="5:16" x14ac:dyDescent="0.25">
      <c r="E186" s="11"/>
      <c r="F186" s="11"/>
      <c r="M186" s="11"/>
      <c r="N186" s="11"/>
      <c r="O186" s="11"/>
      <c r="P186" s="11"/>
    </row>
    <row r="187" spans="5:16" x14ac:dyDescent="0.25">
      <c r="E187" s="11"/>
      <c r="F187" s="11"/>
      <c r="M187" s="11"/>
      <c r="N187" s="11"/>
      <c r="O187" s="11"/>
      <c r="P187" s="11"/>
    </row>
    <row r="188" spans="5:16" x14ac:dyDescent="0.25">
      <c r="E188" s="11"/>
      <c r="F188" s="11"/>
      <c r="M188" s="11"/>
      <c r="N188" s="11"/>
      <c r="O188" s="11"/>
      <c r="P188" s="11"/>
    </row>
    <row r="189" spans="5:16" x14ac:dyDescent="0.25">
      <c r="E189" s="11"/>
      <c r="F189" s="11"/>
      <c r="M189" s="11"/>
      <c r="N189" s="11"/>
      <c r="O189" s="11"/>
      <c r="P189" s="11"/>
    </row>
    <row r="190" spans="5:16" x14ac:dyDescent="0.25">
      <c r="E190" s="11"/>
      <c r="F190" s="11"/>
      <c r="M190" s="11"/>
      <c r="N190" s="11"/>
      <c r="O190" s="11"/>
      <c r="P190" s="11"/>
    </row>
    <row r="191" spans="5:16" x14ac:dyDescent="0.25">
      <c r="E191" s="11"/>
      <c r="F191" s="11"/>
      <c r="M191" s="11"/>
      <c r="N191" s="11"/>
      <c r="O191" s="11"/>
      <c r="P191" s="11"/>
    </row>
    <row r="192" spans="5:16" x14ac:dyDescent="0.25">
      <c r="E192" s="11"/>
      <c r="F192" s="11"/>
      <c r="M192" s="11"/>
      <c r="N192" s="11"/>
      <c r="O192" s="11"/>
      <c r="P192" s="11"/>
    </row>
    <row r="193" spans="5:16" x14ac:dyDescent="0.25">
      <c r="E193" s="11"/>
      <c r="F193" s="11"/>
      <c r="M193" s="11"/>
      <c r="N193" s="11"/>
      <c r="O193" s="11"/>
      <c r="P193" s="11"/>
    </row>
    <row r="194" spans="5:16" x14ac:dyDescent="0.25">
      <c r="E194" s="11"/>
      <c r="F194" s="11"/>
      <c r="M194" s="11"/>
      <c r="N194" s="11"/>
      <c r="O194" s="11"/>
      <c r="P194" s="11"/>
    </row>
    <row r="195" spans="5:16" x14ac:dyDescent="0.25">
      <c r="E195" s="11"/>
      <c r="F195" s="11"/>
      <c r="M195" s="11"/>
      <c r="N195" s="11"/>
      <c r="O195" s="11"/>
      <c r="P195" s="11"/>
    </row>
    <row r="196" spans="5:16" x14ac:dyDescent="0.25">
      <c r="E196" s="11"/>
      <c r="F196" s="11"/>
      <c r="M196" s="11"/>
      <c r="N196" s="11"/>
      <c r="O196" s="11"/>
      <c r="P196" s="11"/>
    </row>
    <row r="197" spans="5:16" x14ac:dyDescent="0.25">
      <c r="E197" s="11"/>
      <c r="F197" s="11"/>
      <c r="M197" s="11"/>
      <c r="N197" s="11"/>
      <c r="O197" s="11"/>
      <c r="P197" s="11"/>
    </row>
    <row r="198" spans="5:16" x14ac:dyDescent="0.25">
      <c r="E198" s="11"/>
      <c r="F198" s="11"/>
      <c r="M198" s="11"/>
      <c r="N198" s="11"/>
      <c r="O198" s="11"/>
      <c r="P198" s="11"/>
    </row>
    <row r="199" spans="5:16" x14ac:dyDescent="0.25">
      <c r="E199" s="11"/>
      <c r="F199" s="11"/>
      <c r="M199" s="11"/>
      <c r="N199" s="11"/>
      <c r="O199" s="11"/>
      <c r="P199" s="11"/>
    </row>
    <row r="200" spans="5:16" x14ac:dyDescent="0.25">
      <c r="E200" s="11"/>
      <c r="F200" s="11"/>
      <c r="M200" s="11"/>
      <c r="N200" s="11"/>
      <c r="O200" s="11"/>
      <c r="P200" s="11"/>
    </row>
    <row r="201" spans="5:16" x14ac:dyDescent="0.25">
      <c r="E201" s="11"/>
      <c r="F201" s="11"/>
      <c r="M201" s="11"/>
      <c r="N201" s="11"/>
      <c r="O201" s="11"/>
      <c r="P201" s="11"/>
    </row>
    <row r="202" spans="5:16" x14ac:dyDescent="0.25">
      <c r="E202" s="11"/>
      <c r="F202" s="11"/>
      <c r="M202" s="11"/>
      <c r="N202" s="11"/>
      <c r="O202" s="11"/>
      <c r="P202" s="11"/>
    </row>
    <row r="203" spans="5:16" x14ac:dyDescent="0.25">
      <c r="E203" s="11"/>
      <c r="F203" s="11"/>
      <c r="M203" s="11"/>
      <c r="N203" s="11"/>
      <c r="O203" s="11"/>
      <c r="P203" s="11"/>
    </row>
    <row r="204" spans="5:16" x14ac:dyDescent="0.25">
      <c r="E204" s="11"/>
      <c r="F204" s="11"/>
      <c r="M204" s="11"/>
      <c r="N204" s="11"/>
      <c r="O204" s="11"/>
      <c r="P204" s="11"/>
    </row>
    <row r="205" spans="5:16" x14ac:dyDescent="0.25">
      <c r="E205" s="11"/>
      <c r="F205" s="11"/>
      <c r="M205" s="11"/>
      <c r="N205" s="11"/>
      <c r="O205" s="11"/>
      <c r="P205" s="11"/>
    </row>
    <row r="206" spans="5:16" x14ac:dyDescent="0.25">
      <c r="E206" s="11"/>
      <c r="F206" s="11"/>
      <c r="M206" s="11"/>
      <c r="N206" s="11"/>
      <c r="O206" s="11"/>
      <c r="P206" s="11"/>
    </row>
    <row r="207" spans="5:16" x14ac:dyDescent="0.25">
      <c r="E207" s="11"/>
      <c r="F207" s="11"/>
      <c r="M207" s="11"/>
      <c r="N207" s="11"/>
      <c r="O207" s="11"/>
      <c r="P207" s="11"/>
    </row>
    <row r="208" spans="5:16" x14ac:dyDescent="0.25">
      <c r="E208" s="11"/>
      <c r="F208" s="11"/>
      <c r="M208" s="11"/>
      <c r="N208" s="11"/>
      <c r="O208" s="11"/>
      <c r="P208" s="11"/>
    </row>
    <row r="209" spans="5:16" x14ac:dyDescent="0.25">
      <c r="E209" s="11"/>
      <c r="F209" s="11"/>
      <c r="M209" s="11"/>
      <c r="N209" s="11"/>
      <c r="O209" s="11"/>
      <c r="P209" s="11"/>
    </row>
    <row r="210" spans="5:16" x14ac:dyDescent="0.25">
      <c r="E210" s="11"/>
      <c r="F210" s="11"/>
      <c r="M210" s="11"/>
      <c r="N210" s="11"/>
      <c r="O210" s="11"/>
      <c r="P210" s="11"/>
    </row>
    <row r="211" spans="5:16" x14ac:dyDescent="0.25">
      <c r="E211" s="11"/>
      <c r="F211" s="11"/>
      <c r="M211" s="11"/>
      <c r="N211" s="11"/>
      <c r="O211" s="11"/>
      <c r="P211" s="11"/>
    </row>
    <row r="212" spans="5:16" x14ac:dyDescent="0.25">
      <c r="E212" s="11"/>
      <c r="F212" s="11"/>
      <c r="M212" s="11"/>
      <c r="N212" s="11"/>
      <c r="O212" s="11"/>
      <c r="P212" s="11"/>
    </row>
    <row r="213" spans="5:16" x14ac:dyDescent="0.25">
      <c r="E213" s="11"/>
      <c r="F213" s="11"/>
      <c r="M213" s="11"/>
      <c r="N213" s="11"/>
      <c r="O213" s="11"/>
      <c r="P213" s="11"/>
    </row>
    <row r="214" spans="5:16" x14ac:dyDescent="0.25">
      <c r="E214" s="11"/>
      <c r="F214" s="11"/>
      <c r="M214" s="11"/>
      <c r="N214" s="11"/>
      <c r="O214" s="11"/>
      <c r="P214" s="11"/>
    </row>
    <row r="215" spans="5:16" x14ac:dyDescent="0.25">
      <c r="E215" s="11"/>
      <c r="F215" s="11"/>
      <c r="M215" s="11"/>
      <c r="N215" s="11"/>
      <c r="O215" s="11"/>
      <c r="P215" s="11"/>
    </row>
    <row r="216" spans="5:16" x14ac:dyDescent="0.25">
      <c r="E216" s="11"/>
      <c r="F216" s="11"/>
      <c r="M216" s="11"/>
      <c r="N216" s="11"/>
      <c r="O216" s="11"/>
      <c r="P216" s="11"/>
    </row>
    <row r="217" spans="5:16" x14ac:dyDescent="0.25">
      <c r="E217" s="11"/>
      <c r="F217" s="11"/>
      <c r="M217" s="11"/>
      <c r="N217" s="11"/>
      <c r="O217" s="11"/>
      <c r="P217" s="11"/>
    </row>
    <row r="218" spans="5:16" x14ac:dyDescent="0.25">
      <c r="E218" s="11"/>
      <c r="F218" s="11"/>
      <c r="M218" s="11"/>
      <c r="N218" s="11"/>
      <c r="O218" s="11"/>
      <c r="P218" s="11"/>
    </row>
    <row r="219" spans="5:16" x14ac:dyDescent="0.25">
      <c r="E219" s="11"/>
      <c r="F219" s="11"/>
      <c r="M219" s="11"/>
      <c r="N219" s="11"/>
      <c r="O219" s="11"/>
      <c r="P219" s="11"/>
    </row>
    <row r="220" spans="5:16" x14ac:dyDescent="0.25">
      <c r="E220" s="11"/>
      <c r="F220" s="11"/>
      <c r="M220" s="11"/>
      <c r="N220" s="11"/>
      <c r="O220" s="11"/>
      <c r="P220" s="11"/>
    </row>
    <row r="221" spans="5:16" x14ac:dyDescent="0.25">
      <c r="E221" s="11"/>
      <c r="F221" s="11"/>
      <c r="M221" s="11"/>
      <c r="N221" s="11"/>
      <c r="O221" s="11"/>
      <c r="P221" s="11"/>
    </row>
    <row r="222" spans="5:16" x14ac:dyDescent="0.25">
      <c r="E222" s="11"/>
      <c r="F222" s="11"/>
      <c r="M222" s="11"/>
      <c r="N222" s="11"/>
      <c r="O222" s="11"/>
      <c r="P222" s="11"/>
    </row>
    <row r="223" spans="5:16" x14ac:dyDescent="0.25">
      <c r="E223" s="11"/>
      <c r="F223" s="11"/>
      <c r="M223" s="11"/>
      <c r="N223" s="11"/>
      <c r="O223" s="11"/>
      <c r="P223" s="11"/>
    </row>
    <row r="224" spans="5:16" x14ac:dyDescent="0.25">
      <c r="E224" s="11"/>
      <c r="F224" s="11"/>
      <c r="M224" s="11"/>
      <c r="N224" s="11"/>
      <c r="O224" s="11"/>
      <c r="P224" s="11"/>
    </row>
    <row r="225" spans="5:16" x14ac:dyDescent="0.25">
      <c r="E225" s="11"/>
      <c r="F225" s="11"/>
      <c r="M225" s="11"/>
      <c r="N225" s="11"/>
      <c r="O225" s="11"/>
      <c r="P225" s="11"/>
    </row>
    <row r="226" spans="5:16" x14ac:dyDescent="0.25">
      <c r="E226" s="11"/>
      <c r="F226" s="11"/>
      <c r="M226" s="11"/>
      <c r="N226" s="11"/>
      <c r="O226" s="11"/>
      <c r="P226" s="11"/>
    </row>
    <row r="227" spans="5:16" x14ac:dyDescent="0.25">
      <c r="E227" s="11"/>
      <c r="F227" s="11"/>
      <c r="M227" s="11"/>
      <c r="N227" s="11"/>
      <c r="O227" s="11"/>
      <c r="P227" s="11"/>
    </row>
    <row r="228" spans="5:16" x14ac:dyDescent="0.25">
      <c r="E228" s="11"/>
      <c r="F228" s="11"/>
      <c r="M228" s="11"/>
      <c r="N228" s="11"/>
      <c r="O228" s="11"/>
      <c r="P228" s="11"/>
    </row>
    <row r="229" spans="5:16" x14ac:dyDescent="0.25">
      <c r="E229" s="11"/>
      <c r="F229" s="11"/>
      <c r="M229" s="11"/>
      <c r="N229" s="11"/>
      <c r="O229" s="11"/>
      <c r="P229" s="11"/>
    </row>
    <row r="230" spans="5:16" x14ac:dyDescent="0.25">
      <c r="E230" s="11"/>
      <c r="F230" s="11"/>
      <c r="M230" s="11"/>
      <c r="N230" s="11"/>
      <c r="O230" s="11"/>
      <c r="P230" s="11"/>
    </row>
    <row r="231" spans="5:16" x14ac:dyDescent="0.25">
      <c r="E231" s="11"/>
      <c r="F231" s="11"/>
      <c r="M231" s="11"/>
      <c r="N231" s="11"/>
      <c r="O231" s="11"/>
      <c r="P231" s="11"/>
    </row>
    <row r="232" spans="5:16" x14ac:dyDescent="0.25">
      <c r="E232" s="11"/>
      <c r="F232" s="11"/>
      <c r="M232" s="11"/>
      <c r="N232" s="11"/>
      <c r="O232" s="11"/>
      <c r="P232" s="11"/>
    </row>
    <row r="233" spans="5:16" x14ac:dyDescent="0.25">
      <c r="E233" s="11"/>
      <c r="F233" s="11"/>
      <c r="M233" s="11"/>
      <c r="N233" s="11"/>
      <c r="O233" s="11"/>
      <c r="P233" s="11"/>
    </row>
    <row r="234" spans="5:16" x14ac:dyDescent="0.25">
      <c r="E234" s="11"/>
      <c r="F234" s="11"/>
      <c r="M234" s="11"/>
      <c r="N234" s="11"/>
      <c r="O234" s="11"/>
      <c r="P234" s="11"/>
    </row>
    <row r="235" spans="5:16" x14ac:dyDescent="0.25">
      <c r="E235" s="11"/>
      <c r="F235" s="11"/>
      <c r="M235" s="11"/>
      <c r="N235" s="11"/>
      <c r="O235" s="11"/>
      <c r="P235" s="11"/>
    </row>
    <row r="236" spans="5:16" x14ac:dyDescent="0.25">
      <c r="E236" s="11"/>
      <c r="F236" s="11"/>
      <c r="M236" s="11"/>
      <c r="N236" s="11"/>
      <c r="O236" s="11"/>
      <c r="P236" s="11"/>
    </row>
    <row r="237" spans="5:16" x14ac:dyDescent="0.25">
      <c r="E237" s="11"/>
      <c r="F237" s="11"/>
      <c r="M237" s="11"/>
      <c r="N237" s="11"/>
      <c r="O237" s="11"/>
      <c r="P237" s="11"/>
    </row>
    <row r="238" spans="5:16" x14ac:dyDescent="0.25">
      <c r="E238" s="11"/>
      <c r="F238" s="11"/>
      <c r="M238" s="11"/>
      <c r="N238" s="11"/>
      <c r="O238" s="11"/>
      <c r="P238" s="11"/>
    </row>
    <row r="239" spans="5:16" x14ac:dyDescent="0.25">
      <c r="E239" s="11"/>
      <c r="F239" s="11"/>
      <c r="M239" s="11"/>
      <c r="N239" s="11"/>
      <c r="O239" s="11"/>
      <c r="P239" s="11"/>
    </row>
    <row r="240" spans="5:16" x14ac:dyDescent="0.25">
      <c r="E240" s="11"/>
      <c r="F240" s="11"/>
      <c r="M240" s="11"/>
      <c r="N240" s="11"/>
      <c r="O240" s="11"/>
      <c r="P240" s="11"/>
    </row>
    <row r="241" spans="5:16" x14ac:dyDescent="0.25">
      <c r="E241" s="11"/>
      <c r="F241" s="11"/>
      <c r="M241" s="11"/>
      <c r="N241" s="11"/>
      <c r="O241" s="11"/>
      <c r="P241" s="11"/>
    </row>
    <row r="242" spans="5:16" x14ac:dyDescent="0.25">
      <c r="E242" s="11"/>
      <c r="F242" s="11"/>
      <c r="M242" s="11"/>
      <c r="N242" s="11"/>
      <c r="O242" s="11"/>
      <c r="P242" s="11"/>
    </row>
    <row r="243" spans="5:16" x14ac:dyDescent="0.25">
      <c r="E243" s="11"/>
      <c r="F243" s="11"/>
      <c r="M243" s="11"/>
      <c r="N243" s="11"/>
      <c r="O243" s="11"/>
      <c r="P243" s="11"/>
    </row>
    <row r="244" spans="5:16" x14ac:dyDescent="0.25">
      <c r="E244" s="11"/>
      <c r="F244" s="11"/>
      <c r="M244" s="11"/>
      <c r="N244" s="11"/>
      <c r="O244" s="11"/>
      <c r="P244" s="11"/>
    </row>
    <row r="245" spans="5:16" x14ac:dyDescent="0.25">
      <c r="E245" s="11"/>
      <c r="F245" s="11"/>
      <c r="M245" s="11"/>
      <c r="N245" s="11"/>
      <c r="O245" s="11"/>
      <c r="P245" s="11"/>
    </row>
    <row r="246" spans="5:16" x14ac:dyDescent="0.25">
      <c r="E246" s="11"/>
      <c r="F246" s="11"/>
      <c r="M246" s="11"/>
      <c r="N246" s="11"/>
      <c r="O246" s="11"/>
      <c r="P246" s="11"/>
    </row>
    <row r="247" spans="5:16" x14ac:dyDescent="0.25">
      <c r="E247" s="11"/>
      <c r="F247" s="11"/>
      <c r="M247" s="11"/>
      <c r="N247" s="11"/>
      <c r="O247" s="11"/>
      <c r="P247" s="11"/>
    </row>
    <row r="248" spans="5:16" x14ac:dyDescent="0.25">
      <c r="E248" s="11"/>
      <c r="F248" s="11"/>
      <c r="M248" s="11"/>
      <c r="N248" s="11"/>
      <c r="O248" s="11"/>
      <c r="P248" s="11"/>
    </row>
    <row r="249" spans="5:16" x14ac:dyDescent="0.25">
      <c r="E249" s="11"/>
      <c r="F249" s="11"/>
      <c r="M249" s="11"/>
      <c r="N249" s="11"/>
      <c r="O249" s="11"/>
      <c r="P249" s="11"/>
    </row>
    <row r="250" spans="5:16" x14ac:dyDescent="0.25">
      <c r="E250" s="11"/>
      <c r="F250" s="11"/>
      <c r="M250" s="11"/>
      <c r="N250" s="11"/>
      <c r="O250" s="11"/>
      <c r="P250" s="11"/>
    </row>
    <row r="251" spans="5:16" x14ac:dyDescent="0.25">
      <c r="E251" s="11"/>
      <c r="F251" s="11"/>
      <c r="M251" s="11"/>
      <c r="N251" s="11"/>
      <c r="O251" s="11"/>
      <c r="P251" s="11"/>
    </row>
    <row r="252" spans="5:16" x14ac:dyDescent="0.25">
      <c r="E252" s="11"/>
      <c r="F252" s="11"/>
      <c r="M252" s="11"/>
      <c r="N252" s="11"/>
      <c r="O252" s="11"/>
      <c r="P252" s="11"/>
    </row>
    <row r="253" spans="5:16" x14ac:dyDescent="0.25">
      <c r="E253" s="11"/>
      <c r="F253" s="11"/>
      <c r="M253" s="11"/>
      <c r="N253" s="11"/>
      <c r="O253" s="11"/>
      <c r="P253" s="11"/>
    </row>
    <row r="254" spans="5:16" x14ac:dyDescent="0.25">
      <c r="E254" s="11"/>
      <c r="F254" s="11"/>
      <c r="M254" s="11"/>
      <c r="N254" s="11"/>
      <c r="O254" s="11"/>
      <c r="P254" s="11"/>
    </row>
    <row r="255" spans="5:16" x14ac:dyDescent="0.25">
      <c r="E255" s="11"/>
      <c r="F255" s="11"/>
      <c r="M255" s="11"/>
      <c r="N255" s="11"/>
      <c r="O255" s="11"/>
      <c r="P255" s="11"/>
    </row>
    <row r="256" spans="5:16" x14ac:dyDescent="0.25">
      <c r="E256" s="11"/>
      <c r="F256" s="11"/>
      <c r="M256" s="11"/>
      <c r="N256" s="11"/>
      <c r="O256" s="11"/>
      <c r="P256" s="11"/>
    </row>
    <row r="257" spans="5:16" x14ac:dyDescent="0.25">
      <c r="E257" s="11"/>
      <c r="F257" s="11"/>
      <c r="M257" s="11"/>
      <c r="N257" s="11"/>
      <c r="O257" s="11"/>
      <c r="P257" s="11"/>
    </row>
    <row r="258" spans="5:16" x14ac:dyDescent="0.25">
      <c r="E258" s="11"/>
      <c r="F258" s="11"/>
      <c r="M258" s="11"/>
      <c r="N258" s="11"/>
      <c r="O258" s="11"/>
      <c r="P258" s="11"/>
    </row>
    <row r="259" spans="5:16" x14ac:dyDescent="0.25">
      <c r="E259" s="11"/>
      <c r="F259" s="11"/>
      <c r="M259" s="11"/>
      <c r="N259" s="11"/>
      <c r="O259" s="11"/>
      <c r="P259" s="11"/>
    </row>
    <row r="260" spans="5:16" x14ac:dyDescent="0.25">
      <c r="E260" s="11"/>
      <c r="F260" s="11"/>
      <c r="M260" s="11"/>
      <c r="N260" s="11"/>
      <c r="O260" s="11"/>
      <c r="P260" s="11"/>
    </row>
    <row r="261" spans="5:16" x14ac:dyDescent="0.25">
      <c r="E261" s="11"/>
      <c r="F261" s="11"/>
      <c r="M261" s="11"/>
      <c r="N261" s="11"/>
      <c r="O261" s="11"/>
      <c r="P261" s="11"/>
    </row>
    <row r="262" spans="5:16" x14ac:dyDescent="0.25">
      <c r="E262" s="11"/>
      <c r="F262" s="11"/>
      <c r="M262" s="11"/>
      <c r="N262" s="11"/>
      <c r="O262" s="11"/>
      <c r="P262" s="11"/>
    </row>
    <row r="263" spans="5:16" x14ac:dyDescent="0.25">
      <c r="E263" s="11"/>
      <c r="F263" s="11"/>
      <c r="M263" s="11"/>
      <c r="N263" s="11"/>
      <c r="O263" s="11"/>
      <c r="P263" s="11"/>
    </row>
    <row r="264" spans="5:16" x14ac:dyDescent="0.25">
      <c r="E264" s="11"/>
      <c r="F264" s="11"/>
      <c r="M264" s="11"/>
      <c r="N264" s="11"/>
      <c r="O264" s="11"/>
      <c r="P264" s="11"/>
    </row>
    <row r="265" spans="5:16" x14ac:dyDescent="0.25">
      <c r="E265" s="11"/>
      <c r="F265" s="11"/>
      <c r="M265" s="11"/>
      <c r="N265" s="11"/>
      <c r="O265" s="11"/>
      <c r="P265" s="11"/>
    </row>
    <row r="266" spans="5:16" x14ac:dyDescent="0.25">
      <c r="E266" s="11"/>
      <c r="F266" s="11"/>
      <c r="M266" s="11"/>
      <c r="N266" s="11"/>
      <c r="O266" s="11"/>
      <c r="P266" s="11"/>
    </row>
    <row r="267" spans="5:16" x14ac:dyDescent="0.25">
      <c r="E267" s="11"/>
      <c r="F267" s="11"/>
      <c r="M267" s="11"/>
      <c r="N267" s="11"/>
      <c r="O267" s="11"/>
      <c r="P267" s="11"/>
    </row>
    <row r="268" spans="5:16" x14ac:dyDescent="0.25">
      <c r="E268" s="11"/>
      <c r="F268" s="11"/>
      <c r="M268" s="11"/>
      <c r="N268" s="11"/>
      <c r="O268" s="11"/>
      <c r="P268" s="11"/>
    </row>
    <row r="269" spans="5:16" x14ac:dyDescent="0.25">
      <c r="E269" s="11"/>
      <c r="F269" s="11"/>
      <c r="M269" s="11"/>
      <c r="N269" s="11"/>
      <c r="O269" s="11"/>
      <c r="P269" s="11"/>
    </row>
    <row r="270" spans="5:16" x14ac:dyDescent="0.25">
      <c r="E270" s="11"/>
      <c r="F270" s="11"/>
      <c r="M270" s="11"/>
      <c r="N270" s="11"/>
      <c r="O270" s="11"/>
      <c r="P270" s="11"/>
    </row>
    <row r="271" spans="5:16" x14ac:dyDescent="0.25">
      <c r="E271" s="11"/>
      <c r="F271" s="11"/>
      <c r="M271" s="11"/>
      <c r="N271" s="11"/>
      <c r="O271" s="11"/>
      <c r="P271" s="11"/>
    </row>
    <row r="272" spans="5:16" x14ac:dyDescent="0.25">
      <c r="E272" s="11"/>
      <c r="F272" s="11"/>
      <c r="M272" s="11"/>
      <c r="N272" s="11"/>
      <c r="O272" s="11"/>
      <c r="P272" s="11"/>
    </row>
    <row r="273" spans="5:16" x14ac:dyDescent="0.25">
      <c r="E273" s="11"/>
      <c r="F273" s="11"/>
      <c r="M273" s="11"/>
      <c r="N273" s="11"/>
      <c r="O273" s="11"/>
      <c r="P273" s="11"/>
    </row>
    <row r="274" spans="5:16" x14ac:dyDescent="0.25">
      <c r="E274" s="11"/>
      <c r="F274" s="11"/>
      <c r="M274" s="11"/>
      <c r="N274" s="11"/>
      <c r="O274" s="11"/>
      <c r="P274" s="11"/>
    </row>
    <row r="275" spans="5:16" x14ac:dyDescent="0.25">
      <c r="E275" s="11"/>
      <c r="F275" s="11"/>
      <c r="M275" s="11"/>
      <c r="N275" s="11"/>
      <c r="O275" s="11"/>
      <c r="P275" s="11"/>
    </row>
    <row r="276" spans="5:16" x14ac:dyDescent="0.25">
      <c r="E276" s="11"/>
      <c r="F276" s="11"/>
      <c r="M276" s="11"/>
      <c r="N276" s="11"/>
      <c r="O276" s="11"/>
      <c r="P276" s="11"/>
    </row>
    <row r="277" spans="5:16" x14ac:dyDescent="0.25">
      <c r="E277" s="11"/>
      <c r="F277" s="11"/>
      <c r="M277" s="11"/>
      <c r="N277" s="11"/>
      <c r="O277" s="11"/>
      <c r="P277" s="11"/>
    </row>
    <row r="278" spans="5:16" x14ac:dyDescent="0.25">
      <c r="E278" s="11"/>
      <c r="F278" s="11"/>
      <c r="M278" s="11"/>
      <c r="N278" s="11"/>
      <c r="O278" s="11"/>
      <c r="P278" s="11"/>
    </row>
    <row r="279" spans="5:16" x14ac:dyDescent="0.25">
      <c r="E279" s="11"/>
      <c r="F279" s="11"/>
      <c r="M279" s="11"/>
      <c r="N279" s="11"/>
      <c r="O279" s="11"/>
      <c r="P279" s="11"/>
    </row>
    <row r="280" spans="5:16" x14ac:dyDescent="0.25">
      <c r="E280" s="11"/>
      <c r="F280" s="11"/>
      <c r="M280" s="11"/>
      <c r="N280" s="11"/>
      <c r="O280" s="11"/>
      <c r="P280" s="11"/>
    </row>
    <row r="281" spans="5:16" x14ac:dyDescent="0.25">
      <c r="E281" s="11"/>
      <c r="F281" s="11"/>
      <c r="M281" s="11"/>
      <c r="N281" s="11"/>
      <c r="O281" s="11"/>
      <c r="P281" s="11"/>
    </row>
    <row r="282" spans="5:16" x14ac:dyDescent="0.25">
      <c r="E282" s="11"/>
      <c r="F282" s="11"/>
      <c r="M282" s="11"/>
      <c r="N282" s="11"/>
      <c r="O282" s="11"/>
      <c r="P282" s="11"/>
    </row>
    <row r="283" spans="5:16" x14ac:dyDescent="0.25">
      <c r="E283" s="11"/>
      <c r="F283" s="11"/>
      <c r="M283" s="11"/>
      <c r="N283" s="11"/>
      <c r="O283" s="11"/>
      <c r="P283" s="11"/>
    </row>
    <row r="284" spans="5:16" x14ac:dyDescent="0.25">
      <c r="E284" s="11"/>
      <c r="F284" s="11"/>
      <c r="M284" s="11"/>
      <c r="N284" s="11"/>
      <c r="O284" s="11"/>
      <c r="P284" s="11"/>
    </row>
    <row r="285" spans="5:16" x14ac:dyDescent="0.25">
      <c r="E285" s="11"/>
      <c r="F285" s="11"/>
      <c r="M285" s="11"/>
      <c r="N285" s="11"/>
      <c r="O285" s="11"/>
      <c r="P285" s="11"/>
    </row>
    <row r="286" spans="5:16" x14ac:dyDescent="0.25">
      <c r="E286" s="11"/>
      <c r="F286" s="11"/>
      <c r="M286" s="11"/>
      <c r="N286" s="11"/>
      <c r="O286" s="11"/>
      <c r="P286" s="11"/>
    </row>
    <row r="287" spans="5:16" x14ac:dyDescent="0.25">
      <c r="E287" s="11"/>
      <c r="F287" s="11"/>
      <c r="M287" s="11"/>
      <c r="N287" s="11"/>
      <c r="O287" s="11"/>
      <c r="P287" s="11"/>
    </row>
    <row r="288" spans="5:16" x14ac:dyDescent="0.25">
      <c r="E288" s="11"/>
      <c r="F288" s="11"/>
      <c r="M288" s="11"/>
      <c r="N288" s="11"/>
      <c r="O288" s="11"/>
      <c r="P288" s="11"/>
    </row>
    <row r="289" spans="5:16" x14ac:dyDescent="0.25">
      <c r="E289" s="11"/>
      <c r="F289" s="11"/>
      <c r="M289" s="11"/>
      <c r="N289" s="11"/>
      <c r="O289" s="11"/>
      <c r="P289" s="11"/>
    </row>
    <row r="290" spans="5:16" x14ac:dyDescent="0.25">
      <c r="E290" s="11"/>
      <c r="F290" s="11"/>
      <c r="M290" s="11"/>
      <c r="N290" s="11"/>
      <c r="O290" s="11"/>
      <c r="P290" s="11"/>
    </row>
    <row r="291" spans="5:16" x14ac:dyDescent="0.25">
      <c r="E291" s="11"/>
      <c r="F291" s="11"/>
      <c r="M291" s="11"/>
      <c r="N291" s="11"/>
      <c r="O291" s="11"/>
      <c r="P291" s="11"/>
    </row>
    <row r="292" spans="5:16" x14ac:dyDescent="0.25">
      <c r="E292" s="11"/>
      <c r="F292" s="11"/>
      <c r="M292" s="11"/>
      <c r="N292" s="11"/>
      <c r="O292" s="11"/>
      <c r="P292" s="11"/>
    </row>
    <row r="293" spans="5:16" x14ac:dyDescent="0.25">
      <c r="E293" s="11"/>
      <c r="F293" s="11"/>
      <c r="M293" s="11"/>
      <c r="N293" s="11"/>
      <c r="O293" s="11"/>
      <c r="P293" s="11"/>
    </row>
    <row r="294" spans="5:16" x14ac:dyDescent="0.25">
      <c r="E294" s="11"/>
      <c r="F294" s="11"/>
      <c r="M294" s="11"/>
      <c r="N294" s="11"/>
      <c r="O294" s="11"/>
      <c r="P294" s="11"/>
    </row>
    <row r="295" spans="5:16" x14ac:dyDescent="0.25">
      <c r="E295" s="11"/>
      <c r="F295" s="11"/>
      <c r="M295" s="11"/>
      <c r="N295" s="11"/>
      <c r="O295" s="11"/>
      <c r="P295" s="11"/>
    </row>
    <row r="296" spans="5:16" x14ac:dyDescent="0.25">
      <c r="E296" s="11"/>
      <c r="F296" s="11"/>
      <c r="M296" s="11"/>
      <c r="N296" s="11"/>
      <c r="O296" s="11"/>
      <c r="P296" s="11"/>
    </row>
    <row r="297" spans="5:16" x14ac:dyDescent="0.25">
      <c r="E297" s="11"/>
      <c r="F297" s="11"/>
      <c r="M297" s="11"/>
      <c r="N297" s="11"/>
      <c r="O297" s="11"/>
      <c r="P297" s="11"/>
    </row>
    <row r="298" spans="5:16" x14ac:dyDescent="0.25">
      <c r="E298" s="11"/>
      <c r="F298" s="11"/>
      <c r="M298" s="11"/>
      <c r="N298" s="11"/>
      <c r="O298" s="11"/>
      <c r="P298" s="11"/>
    </row>
    <row r="299" spans="5:16" x14ac:dyDescent="0.25">
      <c r="E299" s="11"/>
      <c r="F299" s="11"/>
      <c r="M299" s="11"/>
      <c r="N299" s="11"/>
      <c r="O299" s="11"/>
      <c r="P299" s="11"/>
    </row>
    <row r="300" spans="5:16" x14ac:dyDescent="0.25">
      <c r="E300" s="11"/>
      <c r="F300" s="11"/>
      <c r="M300" s="11"/>
      <c r="N300" s="11"/>
      <c r="O300" s="11"/>
      <c r="P300" s="11"/>
    </row>
    <row r="301" spans="5:16" x14ac:dyDescent="0.25">
      <c r="E301" s="11"/>
      <c r="F301" s="11"/>
      <c r="M301" s="11"/>
      <c r="N301" s="11"/>
      <c r="O301" s="11"/>
      <c r="P301" s="11"/>
    </row>
    <row r="302" spans="5:16" x14ac:dyDescent="0.25">
      <c r="E302" s="11"/>
      <c r="F302" s="11"/>
      <c r="M302" s="11"/>
      <c r="N302" s="11"/>
      <c r="O302" s="11"/>
      <c r="P302" s="11"/>
    </row>
    <row r="303" spans="5:16" x14ac:dyDescent="0.25">
      <c r="E303" s="11"/>
      <c r="F303" s="11"/>
      <c r="M303" s="11"/>
      <c r="N303" s="11"/>
      <c r="O303" s="11"/>
      <c r="P303" s="11"/>
    </row>
    <row r="304" spans="5:16" x14ac:dyDescent="0.25">
      <c r="E304" s="11"/>
      <c r="F304" s="11"/>
      <c r="M304" s="11"/>
      <c r="N304" s="11"/>
      <c r="O304" s="11"/>
      <c r="P304" s="11"/>
    </row>
    <row r="305" spans="5:16" x14ac:dyDescent="0.25">
      <c r="E305" s="11"/>
      <c r="F305" s="11"/>
      <c r="M305" s="11"/>
      <c r="N305" s="11"/>
      <c r="O305" s="11"/>
      <c r="P305" s="11"/>
    </row>
    <row r="306" spans="5:16" x14ac:dyDescent="0.25">
      <c r="E306" s="11"/>
      <c r="F306" s="11"/>
      <c r="M306" s="11"/>
      <c r="N306" s="11"/>
      <c r="O306" s="11"/>
      <c r="P306" s="11"/>
    </row>
    <row r="307" spans="5:16" x14ac:dyDescent="0.25">
      <c r="E307" s="11"/>
      <c r="F307" s="11"/>
      <c r="M307" s="11"/>
      <c r="N307" s="11"/>
      <c r="O307" s="11"/>
      <c r="P307" s="11"/>
    </row>
    <row r="308" spans="5:16" x14ac:dyDescent="0.25">
      <c r="E308" s="11"/>
      <c r="F308" s="11"/>
      <c r="M308" s="11"/>
      <c r="N308" s="11"/>
      <c r="O308" s="11"/>
      <c r="P308" s="11"/>
    </row>
    <row r="309" spans="5:16" x14ac:dyDescent="0.25">
      <c r="E309" s="11"/>
      <c r="F309" s="11"/>
      <c r="M309" s="11"/>
      <c r="N309" s="11"/>
      <c r="O309" s="11"/>
      <c r="P309" s="11"/>
    </row>
    <row r="310" spans="5:16" x14ac:dyDescent="0.25">
      <c r="E310" s="11"/>
      <c r="F310" s="11"/>
      <c r="M310" s="11"/>
      <c r="N310" s="11"/>
      <c r="O310" s="11"/>
      <c r="P310" s="11"/>
    </row>
    <row r="311" spans="5:16" x14ac:dyDescent="0.25">
      <c r="E311" s="11"/>
      <c r="F311" s="11"/>
      <c r="M311" s="11"/>
      <c r="N311" s="11"/>
      <c r="O311" s="11"/>
      <c r="P311" s="11"/>
    </row>
    <row r="312" spans="5:16" x14ac:dyDescent="0.25">
      <c r="E312" s="11"/>
      <c r="F312" s="11"/>
      <c r="M312" s="11"/>
      <c r="N312" s="11"/>
      <c r="O312" s="11"/>
      <c r="P312" s="11"/>
    </row>
    <row r="313" spans="5:16" x14ac:dyDescent="0.25">
      <c r="E313" s="11"/>
      <c r="F313" s="11"/>
      <c r="M313" s="11"/>
      <c r="N313" s="11"/>
      <c r="O313" s="11"/>
      <c r="P313" s="11"/>
    </row>
    <row r="314" spans="5:16" x14ac:dyDescent="0.25">
      <c r="E314" s="11"/>
      <c r="F314" s="11"/>
      <c r="M314" s="11"/>
      <c r="N314" s="11"/>
      <c r="O314" s="11"/>
      <c r="P314" s="11"/>
    </row>
    <row r="315" spans="5:16" x14ac:dyDescent="0.25">
      <c r="E315" s="11"/>
      <c r="F315" s="11"/>
      <c r="M315" s="11"/>
      <c r="N315" s="11"/>
      <c r="O315" s="11"/>
      <c r="P315" s="11"/>
    </row>
    <row r="316" spans="5:16" x14ac:dyDescent="0.25">
      <c r="E316" s="11"/>
      <c r="F316" s="11"/>
      <c r="M316" s="11"/>
      <c r="N316" s="11"/>
      <c r="O316" s="11"/>
      <c r="P316" s="11"/>
    </row>
    <row r="317" spans="5:16" x14ac:dyDescent="0.25">
      <c r="E317" s="11"/>
      <c r="F317" s="11"/>
      <c r="M317" s="11"/>
      <c r="N317" s="11"/>
      <c r="O317" s="11"/>
      <c r="P317" s="11"/>
    </row>
    <row r="318" spans="5:16" x14ac:dyDescent="0.25">
      <c r="E318" s="11"/>
      <c r="F318" s="11"/>
      <c r="M318" s="11"/>
      <c r="N318" s="11"/>
      <c r="O318" s="11"/>
      <c r="P318" s="11"/>
    </row>
    <row r="319" spans="5:16" x14ac:dyDescent="0.25">
      <c r="E319" s="11"/>
      <c r="F319" s="11"/>
      <c r="M319" s="11"/>
      <c r="N319" s="11"/>
      <c r="O319" s="11"/>
      <c r="P319" s="11"/>
    </row>
    <row r="320" spans="5:16" x14ac:dyDescent="0.25">
      <c r="E320" s="11"/>
      <c r="F320" s="11"/>
      <c r="M320" s="11"/>
      <c r="N320" s="11"/>
      <c r="O320" s="11"/>
      <c r="P320" s="11"/>
    </row>
    <row r="321" spans="5:16" x14ac:dyDescent="0.25">
      <c r="E321" s="11"/>
      <c r="F321" s="11"/>
      <c r="M321" s="11"/>
      <c r="N321" s="11"/>
      <c r="O321" s="11"/>
      <c r="P321" s="11"/>
    </row>
    <row r="322" spans="5:16" x14ac:dyDescent="0.25">
      <c r="E322" s="11"/>
      <c r="F322" s="11"/>
      <c r="M322" s="11"/>
      <c r="N322" s="11"/>
      <c r="O322" s="11"/>
      <c r="P322" s="11"/>
    </row>
    <row r="323" spans="5:16" x14ac:dyDescent="0.25">
      <c r="E323" s="11"/>
      <c r="F323" s="11"/>
      <c r="M323" s="11"/>
      <c r="N323" s="11"/>
      <c r="O323" s="11"/>
      <c r="P323" s="11"/>
    </row>
    <row r="324" spans="5:16" x14ac:dyDescent="0.25">
      <c r="E324" s="11"/>
      <c r="F324" s="11"/>
      <c r="M324" s="11"/>
      <c r="N324" s="11"/>
      <c r="O324" s="11"/>
      <c r="P324" s="11"/>
    </row>
    <row r="325" spans="5:16" x14ac:dyDescent="0.25">
      <c r="E325" s="11"/>
      <c r="F325" s="11"/>
      <c r="M325" s="11"/>
      <c r="N325" s="11"/>
      <c r="O325" s="11"/>
      <c r="P325" s="11"/>
    </row>
    <row r="326" spans="5:16" x14ac:dyDescent="0.25">
      <c r="E326" s="11"/>
      <c r="F326" s="11"/>
      <c r="M326" s="11"/>
      <c r="N326" s="11"/>
      <c r="O326" s="11"/>
      <c r="P326" s="11"/>
    </row>
    <row r="327" spans="5:16" x14ac:dyDescent="0.25">
      <c r="E327" s="11"/>
      <c r="F327" s="11"/>
      <c r="M327" s="11"/>
      <c r="N327" s="11"/>
      <c r="O327" s="11"/>
      <c r="P327" s="11"/>
    </row>
    <row r="328" spans="5:16" x14ac:dyDescent="0.25">
      <c r="E328" s="11"/>
      <c r="F328" s="11"/>
      <c r="M328" s="11"/>
      <c r="N328" s="11"/>
      <c r="O328" s="11"/>
      <c r="P328" s="11"/>
    </row>
    <row r="329" spans="5:16" x14ac:dyDescent="0.25">
      <c r="E329" s="11"/>
      <c r="F329" s="11"/>
      <c r="M329" s="11"/>
      <c r="N329" s="11"/>
      <c r="O329" s="11"/>
      <c r="P329" s="11"/>
    </row>
    <row r="330" spans="5:16" x14ac:dyDescent="0.25">
      <c r="E330" s="11"/>
      <c r="F330" s="11"/>
      <c r="M330" s="11"/>
      <c r="N330" s="11"/>
      <c r="O330" s="11"/>
      <c r="P330" s="11"/>
    </row>
    <row r="331" spans="5:16" x14ac:dyDescent="0.25">
      <c r="E331" s="11"/>
      <c r="F331" s="11"/>
      <c r="M331" s="11"/>
      <c r="N331" s="11"/>
      <c r="O331" s="11"/>
      <c r="P331" s="11"/>
    </row>
    <row r="332" spans="5:16" x14ac:dyDescent="0.25">
      <c r="E332" s="11"/>
      <c r="F332" s="11"/>
      <c r="M332" s="11"/>
      <c r="N332" s="11"/>
      <c r="O332" s="11"/>
      <c r="P332" s="11"/>
    </row>
    <row r="333" spans="5:16" x14ac:dyDescent="0.25">
      <c r="E333" s="11"/>
      <c r="F333" s="11"/>
      <c r="M333" s="11"/>
      <c r="N333" s="11"/>
      <c r="O333" s="11"/>
      <c r="P333" s="11"/>
    </row>
    <row r="334" spans="5:16" x14ac:dyDescent="0.25">
      <c r="E334" s="11"/>
      <c r="F334" s="11"/>
      <c r="M334" s="11"/>
      <c r="N334" s="11"/>
      <c r="O334" s="11"/>
      <c r="P334" s="11"/>
    </row>
    <row r="335" spans="5:16" x14ac:dyDescent="0.25">
      <c r="E335" s="11"/>
      <c r="F335" s="11"/>
      <c r="M335" s="11"/>
      <c r="N335" s="11"/>
      <c r="O335" s="11"/>
      <c r="P335" s="11"/>
    </row>
    <row r="336" spans="5:16" x14ac:dyDescent="0.25">
      <c r="E336" s="11"/>
      <c r="F336" s="11"/>
      <c r="M336" s="11"/>
      <c r="N336" s="11"/>
      <c r="O336" s="11"/>
      <c r="P336" s="11"/>
    </row>
    <row r="337" spans="5:16" x14ac:dyDescent="0.25">
      <c r="E337" s="11"/>
      <c r="F337" s="11"/>
      <c r="M337" s="11"/>
      <c r="N337" s="11"/>
      <c r="O337" s="11"/>
      <c r="P337" s="11"/>
    </row>
    <row r="338" spans="5:16" x14ac:dyDescent="0.25">
      <c r="E338" s="11"/>
      <c r="F338" s="11"/>
      <c r="M338" s="11"/>
      <c r="N338" s="11"/>
      <c r="O338" s="11"/>
      <c r="P338" s="11"/>
    </row>
    <row r="339" spans="5:16" x14ac:dyDescent="0.25">
      <c r="E339" s="11"/>
      <c r="F339" s="11"/>
      <c r="M339" s="11"/>
      <c r="N339" s="11"/>
      <c r="O339" s="11"/>
      <c r="P339" s="11"/>
    </row>
    <row r="340" spans="5:16" x14ac:dyDescent="0.25">
      <c r="E340" s="11"/>
      <c r="F340" s="11"/>
      <c r="M340" s="11"/>
      <c r="N340" s="11"/>
      <c r="O340" s="11"/>
      <c r="P340" s="11"/>
    </row>
    <row r="341" spans="5:16" x14ac:dyDescent="0.25">
      <c r="E341" s="11"/>
      <c r="F341" s="11"/>
      <c r="M341" s="11"/>
      <c r="N341" s="11"/>
      <c r="O341" s="11"/>
      <c r="P341" s="11"/>
    </row>
    <row r="342" spans="5:16" x14ac:dyDescent="0.25">
      <c r="E342" s="11"/>
      <c r="F342" s="11"/>
      <c r="M342" s="11"/>
      <c r="N342" s="11"/>
      <c r="O342" s="11"/>
      <c r="P342" s="11"/>
    </row>
    <row r="343" spans="5:16" x14ac:dyDescent="0.25">
      <c r="E343" s="11"/>
      <c r="F343" s="11"/>
      <c r="M343" s="11"/>
      <c r="N343" s="11"/>
      <c r="O343" s="11"/>
      <c r="P343" s="11"/>
    </row>
    <row r="344" spans="5:16" x14ac:dyDescent="0.25">
      <c r="E344" s="11"/>
      <c r="F344" s="11"/>
      <c r="M344" s="11"/>
      <c r="N344" s="11"/>
      <c r="O344" s="11"/>
      <c r="P344" s="11"/>
    </row>
    <row r="345" spans="5:16" x14ac:dyDescent="0.25">
      <c r="E345" s="11"/>
      <c r="F345" s="11"/>
      <c r="M345" s="11"/>
      <c r="N345" s="11"/>
      <c r="O345" s="11"/>
      <c r="P345" s="11"/>
    </row>
    <row r="346" spans="5:16" x14ac:dyDescent="0.25">
      <c r="E346" s="11"/>
      <c r="F346" s="11"/>
      <c r="M346" s="11"/>
      <c r="N346" s="11"/>
      <c r="O346" s="11"/>
      <c r="P346" s="11"/>
    </row>
    <row r="347" spans="5:16" x14ac:dyDescent="0.25">
      <c r="E347" s="11"/>
      <c r="F347" s="11"/>
      <c r="M347" s="11"/>
      <c r="N347" s="11"/>
      <c r="O347" s="11"/>
      <c r="P347" s="11"/>
    </row>
    <row r="348" spans="5:16" x14ac:dyDescent="0.25">
      <c r="E348" s="11"/>
      <c r="F348" s="11"/>
      <c r="M348" s="11"/>
      <c r="N348" s="11"/>
      <c r="O348" s="11"/>
      <c r="P348" s="11"/>
    </row>
    <row r="349" spans="5:16" x14ac:dyDescent="0.25">
      <c r="E349" s="11"/>
      <c r="F349" s="11"/>
      <c r="M349" s="11"/>
      <c r="N349" s="11"/>
      <c r="O349" s="11"/>
      <c r="P349" s="11"/>
    </row>
    <row r="350" spans="5:16" x14ac:dyDescent="0.25">
      <c r="E350" s="11"/>
      <c r="F350" s="11"/>
      <c r="M350" s="11"/>
      <c r="N350" s="11"/>
      <c r="O350" s="11"/>
      <c r="P350" s="11"/>
    </row>
    <row r="351" spans="5:16" x14ac:dyDescent="0.25">
      <c r="E351" s="11"/>
      <c r="F351" s="11"/>
      <c r="M351" s="11"/>
      <c r="N351" s="11"/>
      <c r="O351" s="11"/>
      <c r="P351" s="11"/>
    </row>
    <row r="352" spans="5:16" x14ac:dyDescent="0.25">
      <c r="E352" s="11"/>
      <c r="F352" s="11"/>
      <c r="M352" s="11"/>
      <c r="N352" s="11"/>
      <c r="O352" s="11"/>
      <c r="P352" s="11"/>
    </row>
    <row r="353" spans="5:16" x14ac:dyDescent="0.25">
      <c r="E353" s="11"/>
      <c r="F353" s="11"/>
      <c r="M353" s="11"/>
      <c r="N353" s="11"/>
      <c r="O353" s="11"/>
      <c r="P353" s="11"/>
    </row>
    <row r="354" spans="5:16" x14ac:dyDescent="0.25">
      <c r="E354" s="11"/>
      <c r="F354" s="11"/>
      <c r="M354" s="11"/>
      <c r="N354" s="11"/>
      <c r="O354" s="11"/>
      <c r="P354" s="11"/>
    </row>
    <row r="355" spans="5:16" x14ac:dyDescent="0.25">
      <c r="E355" s="11"/>
      <c r="F355" s="11"/>
      <c r="M355" s="11"/>
      <c r="N355" s="11"/>
      <c r="O355" s="11"/>
      <c r="P355" s="11"/>
    </row>
    <row r="356" spans="5:16" x14ac:dyDescent="0.25">
      <c r="E356" s="11"/>
      <c r="F356" s="11"/>
      <c r="M356" s="11"/>
      <c r="N356" s="11"/>
      <c r="O356" s="11"/>
      <c r="P356" s="11"/>
    </row>
    <row r="357" spans="5:16" x14ac:dyDescent="0.25">
      <c r="E357" s="11"/>
      <c r="F357" s="11"/>
      <c r="M357" s="11"/>
      <c r="N357" s="11"/>
      <c r="O357" s="11"/>
      <c r="P357" s="11"/>
    </row>
    <row r="358" spans="5:16" x14ac:dyDescent="0.25">
      <c r="E358" s="11"/>
      <c r="F358" s="11"/>
      <c r="M358" s="11"/>
      <c r="N358" s="11"/>
      <c r="O358" s="11"/>
      <c r="P358" s="11"/>
    </row>
    <row r="359" spans="5:16" x14ac:dyDescent="0.25">
      <c r="E359" s="11"/>
      <c r="F359" s="11"/>
      <c r="M359" s="11"/>
      <c r="N359" s="11"/>
      <c r="O359" s="11"/>
      <c r="P359" s="11"/>
    </row>
    <row r="360" spans="5:16" x14ac:dyDescent="0.25">
      <c r="E360" s="11"/>
      <c r="F360" s="11"/>
      <c r="M360" s="11"/>
      <c r="N360" s="11"/>
      <c r="O360" s="11"/>
      <c r="P360" s="11"/>
    </row>
    <row r="361" spans="5:16" x14ac:dyDescent="0.25">
      <c r="E361" s="11"/>
      <c r="F361" s="11"/>
      <c r="M361" s="11"/>
      <c r="N361" s="11"/>
      <c r="O361" s="11"/>
      <c r="P361" s="11"/>
    </row>
    <row r="362" spans="5:16" x14ac:dyDescent="0.25">
      <c r="E362" s="11"/>
      <c r="F362" s="11"/>
      <c r="M362" s="11"/>
      <c r="N362" s="11"/>
      <c r="O362" s="11"/>
      <c r="P362" s="11"/>
    </row>
    <row r="363" spans="5:16" x14ac:dyDescent="0.25">
      <c r="E363" s="11"/>
      <c r="F363" s="11"/>
      <c r="M363" s="11"/>
      <c r="N363" s="11"/>
      <c r="O363" s="11"/>
      <c r="P363" s="11"/>
    </row>
    <row r="364" spans="5:16" x14ac:dyDescent="0.25">
      <c r="E364" s="11"/>
      <c r="F364" s="11"/>
      <c r="M364" s="11"/>
      <c r="N364" s="11"/>
      <c r="O364" s="11"/>
      <c r="P364" s="11"/>
    </row>
    <row r="365" spans="5:16" x14ac:dyDescent="0.25">
      <c r="E365" s="11"/>
      <c r="F365" s="11"/>
      <c r="M365" s="11"/>
      <c r="N365" s="11"/>
      <c r="O365" s="11"/>
      <c r="P365" s="11"/>
    </row>
    <row r="366" spans="5:16" x14ac:dyDescent="0.25">
      <c r="E366" s="11"/>
      <c r="F366" s="11"/>
      <c r="M366" s="11"/>
      <c r="N366" s="11"/>
      <c r="O366" s="11"/>
      <c r="P366" s="11"/>
    </row>
    <row r="367" spans="5:16" x14ac:dyDescent="0.25">
      <c r="E367" s="11"/>
      <c r="F367" s="11"/>
      <c r="M367" s="11"/>
      <c r="N367" s="11"/>
      <c r="O367" s="11"/>
      <c r="P367" s="11"/>
    </row>
    <row r="368" spans="5:16" x14ac:dyDescent="0.25">
      <c r="E368" s="11"/>
      <c r="F368" s="11"/>
      <c r="M368" s="11"/>
      <c r="N368" s="11"/>
      <c r="O368" s="11"/>
      <c r="P368" s="11"/>
    </row>
    <row r="369" spans="5:16" x14ac:dyDescent="0.25">
      <c r="E369" s="11"/>
      <c r="F369" s="11"/>
      <c r="M369" s="11"/>
      <c r="N369" s="11"/>
      <c r="O369" s="11"/>
      <c r="P369" s="11"/>
    </row>
    <row r="370" spans="5:16" x14ac:dyDescent="0.25">
      <c r="E370" s="11"/>
      <c r="F370" s="11"/>
      <c r="M370" s="11"/>
      <c r="N370" s="11"/>
      <c r="O370" s="11"/>
      <c r="P370" s="11"/>
    </row>
    <row r="371" spans="5:16" x14ac:dyDescent="0.25">
      <c r="E371" s="11"/>
      <c r="F371" s="11"/>
      <c r="M371" s="11"/>
      <c r="N371" s="11"/>
      <c r="O371" s="11"/>
      <c r="P371" s="11"/>
    </row>
    <row r="372" spans="5:16" x14ac:dyDescent="0.25">
      <c r="E372" s="11"/>
      <c r="F372" s="11"/>
      <c r="M372" s="11"/>
      <c r="N372" s="11"/>
      <c r="O372" s="11"/>
      <c r="P372" s="11"/>
    </row>
    <row r="373" spans="5:16" x14ac:dyDescent="0.25">
      <c r="E373" s="11"/>
      <c r="F373" s="11"/>
      <c r="M373" s="11"/>
      <c r="N373" s="11"/>
      <c r="O373" s="11"/>
      <c r="P373" s="11"/>
    </row>
    <row r="374" spans="5:16" x14ac:dyDescent="0.25">
      <c r="E374" s="11"/>
      <c r="F374" s="11"/>
      <c r="M374" s="11"/>
      <c r="N374" s="11"/>
      <c r="O374" s="11"/>
      <c r="P374" s="11"/>
    </row>
    <row r="375" spans="5:16" x14ac:dyDescent="0.25">
      <c r="E375" s="11"/>
      <c r="F375" s="11"/>
      <c r="M375" s="11"/>
      <c r="N375" s="11"/>
      <c r="O375" s="11"/>
      <c r="P375" s="11"/>
    </row>
    <row r="376" spans="5:16" x14ac:dyDescent="0.25">
      <c r="E376" s="11"/>
      <c r="F376" s="11"/>
      <c r="M376" s="11"/>
      <c r="N376" s="11"/>
      <c r="O376" s="11"/>
      <c r="P376" s="11"/>
    </row>
    <row r="377" spans="5:16" x14ac:dyDescent="0.25">
      <c r="E377" s="11"/>
      <c r="F377" s="11"/>
      <c r="M377" s="11"/>
      <c r="N377" s="11"/>
      <c r="O377" s="11"/>
      <c r="P377" s="11"/>
    </row>
    <row r="378" spans="5:16" x14ac:dyDescent="0.25">
      <c r="E378" s="11"/>
      <c r="F378" s="11"/>
      <c r="M378" s="11"/>
      <c r="N378" s="11"/>
      <c r="O378" s="11"/>
      <c r="P378" s="11"/>
    </row>
    <row r="379" spans="5:16" x14ac:dyDescent="0.25">
      <c r="E379" s="11"/>
      <c r="F379" s="11"/>
      <c r="M379" s="11"/>
      <c r="N379" s="11"/>
      <c r="O379" s="11"/>
      <c r="P379" s="11"/>
    </row>
    <row r="380" spans="5:16" x14ac:dyDescent="0.25">
      <c r="E380" s="11"/>
      <c r="F380" s="11"/>
      <c r="M380" s="11"/>
      <c r="N380" s="11"/>
      <c r="O380" s="11"/>
      <c r="P380" s="11"/>
    </row>
    <row r="381" spans="5:16" x14ac:dyDescent="0.25">
      <c r="E381" s="11"/>
      <c r="F381" s="11"/>
      <c r="M381" s="11"/>
      <c r="N381" s="11"/>
      <c r="O381" s="11"/>
      <c r="P381" s="11"/>
    </row>
    <row r="382" spans="5:16" x14ac:dyDescent="0.25">
      <c r="E382" s="11"/>
      <c r="F382" s="11"/>
      <c r="M382" s="11"/>
      <c r="N382" s="11"/>
      <c r="O382" s="11"/>
      <c r="P382" s="11"/>
    </row>
    <row r="383" spans="5:16" x14ac:dyDescent="0.25">
      <c r="E383" s="11"/>
      <c r="F383" s="11"/>
      <c r="M383" s="11"/>
      <c r="N383" s="11"/>
      <c r="O383" s="11"/>
      <c r="P383" s="11"/>
    </row>
    <row r="384" spans="5:16" x14ac:dyDescent="0.25">
      <c r="E384" s="11"/>
      <c r="F384" s="11"/>
      <c r="M384" s="11"/>
      <c r="N384" s="11"/>
      <c r="O384" s="11"/>
      <c r="P384" s="11"/>
    </row>
    <row r="385" spans="5:16" x14ac:dyDescent="0.25">
      <c r="E385" s="11"/>
      <c r="F385" s="11"/>
      <c r="M385" s="11"/>
      <c r="N385" s="11"/>
      <c r="O385" s="11"/>
      <c r="P385" s="11"/>
    </row>
    <row r="386" spans="5:16" x14ac:dyDescent="0.25">
      <c r="E386" s="11"/>
      <c r="F386" s="11"/>
      <c r="M386" s="11"/>
      <c r="N386" s="11"/>
      <c r="O386" s="11"/>
      <c r="P386" s="11"/>
    </row>
    <row r="387" spans="5:16" x14ac:dyDescent="0.25">
      <c r="E387" s="11"/>
      <c r="F387" s="11"/>
      <c r="M387" s="11"/>
      <c r="N387" s="11"/>
      <c r="O387" s="11"/>
      <c r="P387" s="11"/>
    </row>
    <row r="388" spans="5:16" x14ac:dyDescent="0.25">
      <c r="E388" s="11"/>
      <c r="F388" s="11"/>
      <c r="M388" s="11"/>
      <c r="N388" s="11"/>
      <c r="O388" s="11"/>
      <c r="P388" s="11"/>
    </row>
    <row r="389" spans="5:16" x14ac:dyDescent="0.25">
      <c r="E389" s="11"/>
      <c r="F389" s="11"/>
      <c r="M389" s="11"/>
      <c r="N389" s="11"/>
      <c r="O389" s="11"/>
      <c r="P389" s="11"/>
    </row>
    <row r="390" spans="5:16" x14ac:dyDescent="0.25">
      <c r="E390" s="11"/>
      <c r="F390" s="11"/>
      <c r="M390" s="11"/>
      <c r="N390" s="11"/>
      <c r="O390" s="11"/>
      <c r="P390" s="11"/>
    </row>
    <row r="391" spans="5:16" x14ac:dyDescent="0.25">
      <c r="E391" s="11"/>
      <c r="F391" s="11"/>
      <c r="M391" s="11"/>
      <c r="N391" s="11"/>
      <c r="O391" s="11"/>
      <c r="P391" s="11"/>
    </row>
    <row r="392" spans="5:16" x14ac:dyDescent="0.25">
      <c r="E392" s="11"/>
      <c r="F392" s="11"/>
      <c r="M392" s="11"/>
      <c r="N392" s="11"/>
      <c r="O392" s="11"/>
      <c r="P392" s="11"/>
    </row>
    <row r="393" spans="5:16" x14ac:dyDescent="0.25">
      <c r="E393" s="11"/>
      <c r="F393" s="11"/>
      <c r="M393" s="11"/>
      <c r="N393" s="11"/>
      <c r="O393" s="11"/>
      <c r="P393" s="11"/>
    </row>
    <row r="394" spans="5:16" x14ac:dyDescent="0.25">
      <c r="E394" s="11"/>
      <c r="F394" s="11"/>
      <c r="M394" s="11"/>
      <c r="N394" s="11"/>
      <c r="O394" s="11"/>
      <c r="P394" s="11"/>
    </row>
    <row r="395" spans="5:16" x14ac:dyDescent="0.25">
      <c r="E395" s="11"/>
      <c r="F395" s="11"/>
      <c r="M395" s="11"/>
      <c r="N395" s="11"/>
      <c r="O395" s="11"/>
      <c r="P395" s="11"/>
    </row>
    <row r="396" spans="5:16" x14ac:dyDescent="0.25">
      <c r="E396" s="11"/>
      <c r="F396" s="11"/>
      <c r="M396" s="11"/>
      <c r="N396" s="11"/>
      <c r="O396" s="11"/>
      <c r="P396" s="11"/>
    </row>
    <row r="397" spans="5:16" x14ac:dyDescent="0.25">
      <c r="E397" s="11"/>
      <c r="F397" s="11"/>
      <c r="M397" s="11"/>
      <c r="N397" s="11"/>
      <c r="O397" s="11"/>
      <c r="P397" s="11"/>
    </row>
    <row r="398" spans="5:16" x14ac:dyDescent="0.25">
      <c r="E398" s="11"/>
      <c r="F398" s="11"/>
      <c r="M398" s="11"/>
      <c r="N398" s="11"/>
      <c r="O398" s="11"/>
      <c r="P398" s="11"/>
    </row>
    <row r="399" spans="5:16" x14ac:dyDescent="0.25">
      <c r="E399" s="11"/>
      <c r="F399" s="11"/>
      <c r="M399" s="11"/>
      <c r="N399" s="11"/>
      <c r="O399" s="11"/>
      <c r="P399" s="11"/>
    </row>
    <row r="400" spans="5:16" x14ac:dyDescent="0.25">
      <c r="E400" s="11"/>
      <c r="F400" s="11"/>
      <c r="M400" s="11"/>
      <c r="N400" s="11"/>
      <c r="O400" s="11"/>
      <c r="P400" s="11"/>
    </row>
    <row r="401" spans="5:16" x14ac:dyDescent="0.25">
      <c r="E401" s="11"/>
      <c r="F401" s="11"/>
      <c r="M401" s="11"/>
      <c r="N401" s="11"/>
      <c r="O401" s="11"/>
      <c r="P401" s="11"/>
    </row>
    <row r="402" spans="5:16" x14ac:dyDescent="0.25">
      <c r="E402" s="11"/>
      <c r="F402" s="11"/>
      <c r="M402" s="11"/>
      <c r="N402" s="11"/>
      <c r="O402" s="11"/>
      <c r="P402" s="11"/>
    </row>
    <row r="403" spans="5:16" x14ac:dyDescent="0.25">
      <c r="E403" s="11"/>
      <c r="F403" s="11"/>
      <c r="M403" s="11"/>
      <c r="N403" s="11"/>
      <c r="O403" s="11"/>
      <c r="P403" s="11"/>
    </row>
    <row r="404" spans="5:16" x14ac:dyDescent="0.25">
      <c r="E404" s="11"/>
      <c r="F404" s="11"/>
      <c r="M404" s="11"/>
      <c r="N404" s="11"/>
      <c r="O404" s="11"/>
      <c r="P404" s="11"/>
    </row>
    <row r="405" spans="5:16" x14ac:dyDescent="0.25">
      <c r="E405" s="11"/>
      <c r="F405" s="11"/>
      <c r="M405" s="11"/>
      <c r="N405" s="11"/>
      <c r="O405" s="11"/>
      <c r="P405" s="11"/>
    </row>
    <row r="406" spans="5:16" x14ac:dyDescent="0.25">
      <c r="E406" s="11"/>
      <c r="F406" s="11"/>
      <c r="M406" s="11"/>
      <c r="N406" s="11"/>
      <c r="O406" s="11"/>
      <c r="P406" s="11"/>
    </row>
    <row r="407" spans="5:16" x14ac:dyDescent="0.25">
      <c r="E407" s="11"/>
      <c r="F407" s="11"/>
      <c r="M407" s="11"/>
      <c r="N407" s="11"/>
      <c r="O407" s="11"/>
      <c r="P407" s="11"/>
    </row>
    <row r="408" spans="5:16" x14ac:dyDescent="0.25">
      <c r="E408" s="11"/>
      <c r="F408" s="11"/>
      <c r="M408" s="11"/>
      <c r="N408" s="11"/>
      <c r="O408" s="11"/>
      <c r="P408" s="11"/>
    </row>
    <row r="409" spans="5:16" x14ac:dyDescent="0.25">
      <c r="E409" s="11"/>
      <c r="F409" s="11"/>
      <c r="M409" s="11"/>
      <c r="N409" s="11"/>
      <c r="O409" s="11"/>
      <c r="P409" s="11"/>
    </row>
    <row r="410" spans="5:16" x14ac:dyDescent="0.25">
      <c r="E410" s="11"/>
      <c r="F410" s="11"/>
      <c r="M410" s="11"/>
      <c r="N410" s="11"/>
      <c r="O410" s="11"/>
      <c r="P410" s="11"/>
    </row>
    <row r="411" spans="5:16" x14ac:dyDescent="0.25">
      <c r="E411" s="11"/>
      <c r="F411" s="11"/>
      <c r="M411" s="11"/>
      <c r="N411" s="11"/>
      <c r="O411" s="11"/>
      <c r="P411" s="11"/>
    </row>
    <row r="412" spans="5:16" x14ac:dyDescent="0.25">
      <c r="E412" s="11"/>
      <c r="F412" s="11"/>
      <c r="M412" s="11"/>
      <c r="N412" s="11"/>
      <c r="O412" s="11"/>
      <c r="P412" s="11"/>
    </row>
    <row r="413" spans="5:16" x14ac:dyDescent="0.25">
      <c r="E413" s="11"/>
      <c r="F413" s="11"/>
      <c r="M413" s="11"/>
      <c r="N413" s="11"/>
      <c r="O413" s="11"/>
      <c r="P413" s="11"/>
    </row>
    <row r="414" spans="5:16" x14ac:dyDescent="0.25">
      <c r="E414" s="11"/>
      <c r="F414" s="11"/>
      <c r="M414" s="11"/>
      <c r="N414" s="11"/>
      <c r="O414" s="11"/>
      <c r="P414" s="11"/>
    </row>
    <row r="415" spans="5:16" x14ac:dyDescent="0.25">
      <c r="E415" s="11"/>
      <c r="F415" s="11"/>
      <c r="M415" s="11"/>
      <c r="N415" s="11"/>
      <c r="O415" s="11"/>
      <c r="P415" s="11"/>
    </row>
    <row r="416" spans="5:16" x14ac:dyDescent="0.25">
      <c r="E416" s="11"/>
      <c r="F416" s="11"/>
      <c r="M416" s="11"/>
      <c r="N416" s="11"/>
      <c r="O416" s="11"/>
      <c r="P416" s="11"/>
    </row>
    <row r="417" spans="5:16" x14ac:dyDescent="0.25">
      <c r="E417" s="11"/>
      <c r="F417" s="11"/>
      <c r="M417" s="11"/>
      <c r="N417" s="11"/>
      <c r="O417" s="11"/>
      <c r="P417" s="11"/>
    </row>
    <row r="418" spans="5:16" x14ac:dyDescent="0.25">
      <c r="E418" s="11"/>
      <c r="F418" s="11"/>
      <c r="M418" s="11"/>
      <c r="N418" s="11"/>
      <c r="O418" s="11"/>
      <c r="P418" s="11"/>
    </row>
    <row r="419" spans="5:16" x14ac:dyDescent="0.25">
      <c r="E419" s="11"/>
      <c r="F419" s="11"/>
      <c r="M419" s="11"/>
      <c r="N419" s="11"/>
      <c r="O419" s="11"/>
      <c r="P419" s="11"/>
    </row>
    <row r="420" spans="5:16" x14ac:dyDescent="0.25">
      <c r="E420" s="11"/>
      <c r="F420" s="11"/>
      <c r="M420" s="11"/>
      <c r="N420" s="11"/>
      <c r="O420" s="11"/>
      <c r="P420" s="11"/>
    </row>
    <row r="421" spans="5:16" x14ac:dyDescent="0.25">
      <c r="E421" s="11"/>
      <c r="F421" s="11"/>
      <c r="M421" s="11"/>
      <c r="N421" s="11"/>
      <c r="O421" s="11"/>
      <c r="P421" s="11"/>
    </row>
    <row r="422" spans="5:16" x14ac:dyDescent="0.25">
      <c r="E422" s="11"/>
      <c r="F422" s="11"/>
      <c r="M422" s="11"/>
      <c r="N422" s="11"/>
      <c r="O422" s="11"/>
      <c r="P422" s="11"/>
    </row>
    <row r="423" spans="5:16" x14ac:dyDescent="0.25">
      <c r="E423" s="11"/>
      <c r="F423" s="11"/>
      <c r="M423" s="11"/>
      <c r="N423" s="11"/>
      <c r="O423" s="11"/>
      <c r="P423" s="11"/>
    </row>
    <row r="424" spans="5:16" x14ac:dyDescent="0.25">
      <c r="E424" s="11"/>
      <c r="F424" s="11"/>
      <c r="M424" s="11"/>
      <c r="N424" s="11"/>
      <c r="O424" s="11"/>
      <c r="P424" s="11"/>
    </row>
    <row r="425" spans="5:16" x14ac:dyDescent="0.25">
      <c r="E425" s="11"/>
      <c r="F425" s="11"/>
      <c r="M425" s="11"/>
      <c r="N425" s="11"/>
      <c r="O425" s="11"/>
      <c r="P425" s="11"/>
    </row>
    <row r="426" spans="5:16" x14ac:dyDescent="0.25">
      <c r="E426" s="11"/>
      <c r="F426" s="11"/>
      <c r="M426" s="11"/>
      <c r="N426" s="11"/>
      <c r="O426" s="11"/>
      <c r="P426" s="11"/>
    </row>
    <row r="427" spans="5:16" x14ac:dyDescent="0.25">
      <c r="E427" s="11"/>
      <c r="F427" s="11"/>
      <c r="M427" s="11"/>
      <c r="N427" s="11"/>
      <c r="O427" s="11"/>
      <c r="P427" s="11"/>
    </row>
    <row r="428" spans="5:16" x14ac:dyDescent="0.25">
      <c r="E428" s="11"/>
      <c r="F428" s="11"/>
      <c r="M428" s="11"/>
      <c r="N428" s="11"/>
      <c r="O428" s="11"/>
      <c r="P428" s="11"/>
    </row>
    <row r="429" spans="5:16" x14ac:dyDescent="0.25">
      <c r="E429" s="11"/>
      <c r="F429" s="11"/>
      <c r="M429" s="11"/>
      <c r="N429" s="11"/>
      <c r="O429" s="11"/>
      <c r="P429" s="11"/>
    </row>
    <row r="430" spans="5:16" x14ac:dyDescent="0.25">
      <c r="E430" s="11"/>
      <c r="F430" s="11"/>
      <c r="M430" s="11"/>
      <c r="N430" s="11"/>
      <c r="O430" s="11"/>
      <c r="P430" s="11"/>
    </row>
    <row r="431" spans="5:16" x14ac:dyDescent="0.25">
      <c r="E431" s="11"/>
      <c r="F431" s="11"/>
      <c r="M431" s="11"/>
      <c r="N431" s="11"/>
      <c r="O431" s="11"/>
      <c r="P431" s="11"/>
    </row>
    <row r="432" spans="5:16" x14ac:dyDescent="0.25">
      <c r="E432" s="11"/>
      <c r="F432" s="11"/>
      <c r="M432" s="11"/>
      <c r="N432" s="11"/>
      <c r="O432" s="11"/>
      <c r="P432" s="11"/>
    </row>
    <row r="433" spans="5:16" x14ac:dyDescent="0.25">
      <c r="E433" s="11"/>
      <c r="F433" s="11"/>
      <c r="M433" s="11"/>
      <c r="N433" s="11"/>
      <c r="O433" s="11"/>
      <c r="P433" s="11"/>
    </row>
    <row r="434" spans="5:16" x14ac:dyDescent="0.25">
      <c r="E434" s="11"/>
      <c r="F434" s="11"/>
      <c r="M434" s="11"/>
      <c r="N434" s="11"/>
      <c r="O434" s="11"/>
      <c r="P434" s="11"/>
    </row>
    <row r="435" spans="5:16" x14ac:dyDescent="0.25">
      <c r="E435" s="11"/>
      <c r="F435" s="11"/>
      <c r="M435" s="11"/>
      <c r="N435" s="11"/>
      <c r="O435" s="11"/>
      <c r="P435" s="11"/>
    </row>
    <row r="436" spans="5:16" x14ac:dyDescent="0.25">
      <c r="E436" s="11"/>
      <c r="F436" s="11"/>
      <c r="M436" s="11"/>
      <c r="N436" s="11"/>
      <c r="O436" s="11"/>
      <c r="P436" s="11"/>
    </row>
    <row r="437" spans="5:16" x14ac:dyDescent="0.25">
      <c r="E437" s="11"/>
      <c r="F437" s="11"/>
      <c r="M437" s="11"/>
      <c r="N437" s="11"/>
      <c r="O437" s="11"/>
      <c r="P437" s="11"/>
    </row>
    <row r="438" spans="5:16" x14ac:dyDescent="0.25">
      <c r="E438" s="11"/>
      <c r="F438" s="11"/>
      <c r="M438" s="11"/>
      <c r="N438" s="11"/>
      <c r="O438" s="11"/>
      <c r="P438" s="11"/>
    </row>
    <row r="439" spans="5:16" x14ac:dyDescent="0.25">
      <c r="E439" s="11"/>
      <c r="F439" s="11"/>
      <c r="M439" s="11"/>
      <c r="N439" s="11"/>
      <c r="O439" s="11"/>
      <c r="P439" s="11"/>
    </row>
    <row r="440" spans="5:16" x14ac:dyDescent="0.25">
      <c r="E440" s="11"/>
      <c r="F440" s="11"/>
      <c r="M440" s="11"/>
      <c r="N440" s="11"/>
      <c r="O440" s="11"/>
      <c r="P440" s="11"/>
    </row>
    <row r="441" spans="5:16" x14ac:dyDescent="0.25">
      <c r="E441" s="11"/>
      <c r="F441" s="11"/>
      <c r="M441" s="11"/>
      <c r="N441" s="11"/>
      <c r="O441" s="11"/>
      <c r="P441" s="11"/>
    </row>
    <row r="442" spans="5:16" x14ac:dyDescent="0.25">
      <c r="E442" s="11"/>
      <c r="F442" s="11"/>
      <c r="M442" s="11"/>
      <c r="N442" s="11"/>
      <c r="O442" s="11"/>
      <c r="P442" s="11"/>
    </row>
    <row r="443" spans="5:16" x14ac:dyDescent="0.25">
      <c r="E443" s="11"/>
      <c r="F443" s="11"/>
      <c r="M443" s="11"/>
      <c r="N443" s="11"/>
      <c r="O443" s="11"/>
      <c r="P443" s="11"/>
    </row>
    <row r="444" spans="5:16" x14ac:dyDescent="0.25">
      <c r="E444" s="11"/>
      <c r="F444" s="11"/>
      <c r="M444" s="11"/>
      <c r="N444" s="11"/>
      <c r="O444" s="11"/>
      <c r="P444" s="11"/>
    </row>
    <row r="445" spans="5:16" x14ac:dyDescent="0.25">
      <c r="E445" s="11"/>
      <c r="F445" s="11"/>
      <c r="M445" s="11"/>
      <c r="N445" s="11"/>
      <c r="O445" s="11"/>
      <c r="P445" s="11"/>
    </row>
    <row r="446" spans="5:16" x14ac:dyDescent="0.25">
      <c r="E446" s="11"/>
      <c r="F446" s="11"/>
      <c r="M446" s="11"/>
      <c r="N446" s="11"/>
      <c r="O446" s="11"/>
      <c r="P446" s="11"/>
    </row>
    <row r="447" spans="5:16" x14ac:dyDescent="0.25">
      <c r="E447" s="11"/>
      <c r="F447" s="11"/>
      <c r="M447" s="11"/>
      <c r="N447" s="11"/>
      <c r="O447" s="11"/>
      <c r="P447" s="11"/>
    </row>
    <row r="448" spans="5:16" x14ac:dyDescent="0.25">
      <c r="E448" s="11"/>
      <c r="F448" s="11"/>
      <c r="M448" s="11"/>
      <c r="N448" s="11"/>
      <c r="O448" s="11"/>
      <c r="P448" s="11"/>
    </row>
    <row r="449" spans="5:16" x14ac:dyDescent="0.25">
      <c r="E449" s="11"/>
      <c r="F449" s="11"/>
      <c r="M449" s="11"/>
      <c r="N449" s="11"/>
      <c r="O449" s="11"/>
      <c r="P449" s="11"/>
    </row>
    <row r="450" spans="5:16" x14ac:dyDescent="0.25">
      <c r="E450" s="11"/>
      <c r="F450" s="11"/>
      <c r="M450" s="11"/>
      <c r="N450" s="11"/>
      <c r="O450" s="11"/>
      <c r="P450" s="11"/>
    </row>
    <row r="451" spans="5:16" x14ac:dyDescent="0.25">
      <c r="E451" s="11"/>
      <c r="F451" s="11"/>
      <c r="M451" s="11"/>
      <c r="N451" s="11"/>
      <c r="O451" s="11"/>
      <c r="P451" s="11"/>
    </row>
    <row r="452" spans="5:16" x14ac:dyDescent="0.25">
      <c r="E452" s="11"/>
      <c r="F452" s="11"/>
      <c r="M452" s="11"/>
      <c r="N452" s="11"/>
      <c r="O452" s="11"/>
      <c r="P452" s="11"/>
    </row>
    <row r="453" spans="5:16" x14ac:dyDescent="0.25">
      <c r="E453" s="11"/>
      <c r="F453" s="11"/>
      <c r="M453" s="11"/>
      <c r="N453" s="11"/>
      <c r="O453" s="11"/>
      <c r="P453" s="11"/>
    </row>
    <row r="454" spans="5:16" x14ac:dyDescent="0.25">
      <c r="E454" s="11"/>
      <c r="F454" s="11"/>
      <c r="M454" s="11"/>
      <c r="N454" s="11"/>
      <c r="O454" s="11"/>
      <c r="P454" s="11"/>
    </row>
    <row r="455" spans="5:16" x14ac:dyDescent="0.25">
      <c r="E455" s="11"/>
      <c r="F455" s="11"/>
      <c r="M455" s="11"/>
      <c r="N455" s="11"/>
      <c r="O455" s="11"/>
      <c r="P455" s="11"/>
    </row>
    <row r="456" spans="5:16" x14ac:dyDescent="0.25">
      <c r="E456" s="11"/>
      <c r="F456" s="11"/>
      <c r="M456" s="11"/>
      <c r="N456" s="11"/>
      <c r="O456" s="11"/>
      <c r="P456" s="11"/>
    </row>
    <row r="457" spans="5:16" x14ac:dyDescent="0.25">
      <c r="E457" s="11"/>
      <c r="F457" s="11"/>
      <c r="M457" s="11"/>
      <c r="N457" s="11"/>
      <c r="O457" s="11"/>
      <c r="P457" s="11"/>
    </row>
    <row r="458" spans="5:16" x14ac:dyDescent="0.25">
      <c r="E458" s="11"/>
      <c r="F458" s="11"/>
      <c r="M458" s="11"/>
      <c r="N458" s="11"/>
      <c r="O458" s="11"/>
      <c r="P458" s="11"/>
    </row>
    <row r="459" spans="5:16" x14ac:dyDescent="0.25">
      <c r="E459" s="11"/>
      <c r="F459" s="11"/>
      <c r="M459" s="11"/>
      <c r="N459" s="11"/>
      <c r="O459" s="11"/>
      <c r="P459" s="11"/>
    </row>
    <row r="460" spans="5:16" x14ac:dyDescent="0.25">
      <c r="E460" s="11"/>
      <c r="F460" s="11"/>
      <c r="M460" s="11"/>
      <c r="N460" s="11"/>
      <c r="O460" s="11"/>
      <c r="P460" s="11"/>
    </row>
    <row r="461" spans="5:16" x14ac:dyDescent="0.25">
      <c r="E461" s="11"/>
      <c r="F461" s="11"/>
      <c r="M461" s="11"/>
      <c r="N461" s="11"/>
      <c r="O461" s="11"/>
      <c r="P461" s="11"/>
    </row>
    <row r="462" spans="5:16" x14ac:dyDescent="0.25">
      <c r="E462" s="11"/>
      <c r="F462" s="11"/>
      <c r="M462" s="11"/>
      <c r="N462" s="11"/>
      <c r="O462" s="11"/>
      <c r="P462" s="11"/>
    </row>
    <row r="463" spans="5:16" x14ac:dyDescent="0.25">
      <c r="E463" s="11"/>
      <c r="F463" s="11"/>
      <c r="M463" s="11"/>
      <c r="N463" s="11"/>
      <c r="O463" s="11"/>
      <c r="P463" s="11"/>
    </row>
    <row r="464" spans="5:16" x14ac:dyDescent="0.25">
      <c r="E464" s="11"/>
      <c r="F464" s="11"/>
      <c r="M464" s="11"/>
      <c r="N464" s="11"/>
      <c r="O464" s="11"/>
      <c r="P464" s="11"/>
    </row>
    <row r="465" spans="5:16" x14ac:dyDescent="0.25">
      <c r="E465" s="11"/>
      <c r="F465" s="11"/>
      <c r="M465" s="11"/>
      <c r="N465" s="11"/>
      <c r="O465" s="11"/>
      <c r="P465" s="11"/>
    </row>
    <row r="466" spans="5:16" x14ac:dyDescent="0.25">
      <c r="E466" s="11"/>
      <c r="F466" s="11"/>
      <c r="M466" s="11"/>
      <c r="N466" s="11"/>
      <c r="O466" s="11"/>
      <c r="P466" s="11"/>
    </row>
    <row r="467" spans="5:16" x14ac:dyDescent="0.25">
      <c r="E467" s="11"/>
      <c r="F467" s="11"/>
      <c r="M467" s="11"/>
      <c r="N467" s="11"/>
      <c r="O467" s="11"/>
      <c r="P467" s="11"/>
    </row>
    <row r="468" spans="5:16" x14ac:dyDescent="0.25">
      <c r="E468" s="11"/>
      <c r="F468" s="11"/>
      <c r="M468" s="11"/>
      <c r="N468" s="11"/>
      <c r="O468" s="11"/>
      <c r="P468" s="11"/>
    </row>
    <row r="469" spans="5:16" x14ac:dyDescent="0.25">
      <c r="E469" s="11"/>
      <c r="F469" s="11"/>
      <c r="M469" s="11"/>
      <c r="N469" s="11"/>
      <c r="O469" s="11"/>
      <c r="P469" s="11"/>
    </row>
    <row r="470" spans="5:16" x14ac:dyDescent="0.25">
      <c r="E470" s="11"/>
      <c r="F470" s="11"/>
      <c r="M470" s="11"/>
      <c r="N470" s="11"/>
      <c r="O470" s="11"/>
      <c r="P470" s="11"/>
    </row>
    <row r="471" spans="5:16" x14ac:dyDescent="0.25">
      <c r="E471" s="11"/>
      <c r="F471" s="11"/>
      <c r="M471" s="11"/>
      <c r="N471" s="11"/>
      <c r="O471" s="11"/>
      <c r="P471" s="11"/>
    </row>
    <row r="472" spans="5:16" x14ac:dyDescent="0.25">
      <c r="E472" s="11"/>
      <c r="F472" s="11"/>
      <c r="M472" s="11"/>
      <c r="N472" s="11"/>
      <c r="O472" s="11"/>
      <c r="P472" s="11"/>
    </row>
    <row r="473" spans="5:16" x14ac:dyDescent="0.25">
      <c r="E473" s="11"/>
      <c r="F473" s="11"/>
      <c r="M473" s="11"/>
      <c r="N473" s="11"/>
      <c r="O473" s="11"/>
      <c r="P473" s="11"/>
    </row>
    <row r="474" spans="5:16" x14ac:dyDescent="0.25">
      <c r="E474" s="11"/>
      <c r="F474" s="11"/>
      <c r="M474" s="11"/>
      <c r="N474" s="11"/>
      <c r="O474" s="11"/>
      <c r="P474" s="11"/>
    </row>
    <row r="475" spans="5:16" x14ac:dyDescent="0.25">
      <c r="E475" s="11"/>
      <c r="F475" s="11"/>
      <c r="M475" s="11"/>
      <c r="N475" s="11"/>
      <c r="O475" s="11"/>
      <c r="P475" s="11"/>
    </row>
    <row r="476" spans="5:16" x14ac:dyDescent="0.25">
      <c r="E476" s="11"/>
      <c r="F476" s="11"/>
      <c r="M476" s="11"/>
      <c r="N476" s="11"/>
      <c r="O476" s="11"/>
      <c r="P476" s="11"/>
    </row>
    <row r="477" spans="5:16" x14ac:dyDescent="0.25">
      <c r="E477" s="11"/>
      <c r="F477" s="11"/>
      <c r="M477" s="11"/>
      <c r="N477" s="11"/>
      <c r="O477" s="11"/>
      <c r="P477" s="11"/>
    </row>
    <row r="478" spans="5:16" x14ac:dyDescent="0.25">
      <c r="E478" s="11"/>
      <c r="F478" s="11"/>
      <c r="M478" s="11"/>
      <c r="N478" s="11"/>
      <c r="O478" s="11"/>
      <c r="P478" s="11"/>
    </row>
    <row r="479" spans="5:16" x14ac:dyDescent="0.25">
      <c r="E479" s="11"/>
      <c r="F479" s="11"/>
      <c r="M479" s="11"/>
      <c r="N479" s="11"/>
      <c r="O479" s="11"/>
      <c r="P479" s="11"/>
    </row>
    <row r="480" spans="5:16" x14ac:dyDescent="0.25">
      <c r="E480" s="11"/>
      <c r="F480" s="11"/>
      <c r="M480" s="11"/>
      <c r="N480" s="11"/>
      <c r="O480" s="11"/>
      <c r="P480" s="11"/>
    </row>
    <row r="481" spans="5:16" x14ac:dyDescent="0.25">
      <c r="E481" s="11"/>
      <c r="F481" s="11"/>
      <c r="M481" s="11"/>
      <c r="N481" s="11"/>
      <c r="O481" s="11"/>
      <c r="P481" s="11"/>
    </row>
    <row r="482" spans="5:16" x14ac:dyDescent="0.25">
      <c r="E482" s="11"/>
      <c r="F482" s="11"/>
      <c r="M482" s="11"/>
      <c r="N482" s="11"/>
      <c r="O482" s="11"/>
      <c r="P482" s="11"/>
    </row>
    <row r="483" spans="5:16" x14ac:dyDescent="0.25">
      <c r="E483" s="11"/>
      <c r="F483" s="11"/>
      <c r="M483" s="11"/>
      <c r="N483" s="11"/>
      <c r="O483" s="11"/>
      <c r="P483" s="11"/>
    </row>
    <row r="484" spans="5:16" x14ac:dyDescent="0.25">
      <c r="E484" s="11"/>
      <c r="F484" s="11"/>
      <c r="M484" s="11"/>
      <c r="N484" s="11"/>
      <c r="O484" s="11"/>
      <c r="P484" s="11"/>
    </row>
    <row r="485" spans="5:16" x14ac:dyDescent="0.25">
      <c r="E485" s="11"/>
      <c r="F485" s="11"/>
      <c r="M485" s="11"/>
      <c r="N485" s="11"/>
      <c r="O485" s="11"/>
      <c r="P485" s="11"/>
    </row>
    <row r="486" spans="5:16" x14ac:dyDescent="0.25">
      <c r="E486" s="11"/>
      <c r="F486" s="11"/>
      <c r="M486" s="11"/>
      <c r="N486" s="11"/>
      <c r="O486" s="11"/>
      <c r="P486" s="11"/>
    </row>
    <row r="487" spans="5:16" x14ac:dyDescent="0.25">
      <c r="E487" s="11"/>
      <c r="F487" s="11"/>
      <c r="M487" s="11"/>
      <c r="N487" s="11"/>
      <c r="O487" s="11"/>
      <c r="P487" s="11"/>
    </row>
    <row r="488" spans="5:16" x14ac:dyDescent="0.25">
      <c r="E488" s="11"/>
      <c r="F488" s="11"/>
      <c r="M488" s="11"/>
      <c r="N488" s="11"/>
      <c r="O488" s="11"/>
      <c r="P488" s="11"/>
    </row>
    <row r="489" spans="5:16" x14ac:dyDescent="0.25">
      <c r="E489" s="11"/>
      <c r="F489" s="11"/>
      <c r="M489" s="11"/>
      <c r="N489" s="11"/>
      <c r="O489" s="11"/>
      <c r="P489" s="11"/>
    </row>
    <row r="490" spans="5:16" x14ac:dyDescent="0.25">
      <c r="E490" s="11"/>
      <c r="F490" s="11"/>
      <c r="M490" s="11"/>
      <c r="N490" s="11"/>
      <c r="O490" s="11"/>
      <c r="P490" s="11"/>
    </row>
    <row r="491" spans="5:16" x14ac:dyDescent="0.25">
      <c r="E491" s="11"/>
      <c r="F491" s="11"/>
      <c r="M491" s="11"/>
      <c r="N491" s="11"/>
      <c r="O491" s="11"/>
      <c r="P491" s="11"/>
    </row>
    <row r="492" spans="5:16" x14ac:dyDescent="0.25">
      <c r="E492" s="11"/>
      <c r="F492" s="11"/>
      <c r="M492" s="11"/>
      <c r="N492" s="11"/>
      <c r="O492" s="11"/>
      <c r="P492" s="11"/>
    </row>
    <row r="493" spans="5:16" x14ac:dyDescent="0.25">
      <c r="E493" s="11"/>
      <c r="F493" s="11"/>
      <c r="M493" s="11"/>
      <c r="N493" s="11"/>
      <c r="O493" s="11"/>
      <c r="P493" s="11"/>
    </row>
    <row r="494" spans="5:16" x14ac:dyDescent="0.25">
      <c r="E494" s="11"/>
      <c r="F494" s="11"/>
      <c r="M494" s="11"/>
      <c r="N494" s="11"/>
      <c r="O494" s="11"/>
      <c r="P494" s="11"/>
    </row>
    <row r="495" spans="5:16" x14ac:dyDescent="0.25">
      <c r="E495" s="11"/>
      <c r="F495" s="11"/>
      <c r="M495" s="11"/>
      <c r="N495" s="11"/>
      <c r="O495" s="11"/>
      <c r="P495" s="11"/>
    </row>
    <row r="496" spans="5:16" x14ac:dyDescent="0.25">
      <c r="E496" s="11"/>
      <c r="F496" s="11"/>
      <c r="M496" s="11"/>
      <c r="N496" s="11"/>
      <c r="O496" s="11"/>
      <c r="P496" s="11"/>
    </row>
    <row r="497" spans="5:16" x14ac:dyDescent="0.25">
      <c r="E497" s="11"/>
      <c r="F497" s="11"/>
      <c r="M497" s="11"/>
      <c r="N497" s="11"/>
      <c r="O497" s="11"/>
      <c r="P497" s="11"/>
    </row>
    <row r="498" spans="5:16" x14ac:dyDescent="0.25">
      <c r="E498" s="11"/>
      <c r="F498" s="11"/>
      <c r="M498" s="11"/>
      <c r="N498" s="11"/>
      <c r="O498" s="11"/>
      <c r="P498" s="11"/>
    </row>
    <row r="499" spans="5:16" x14ac:dyDescent="0.25">
      <c r="E499" s="11"/>
      <c r="F499" s="11"/>
      <c r="M499" s="11"/>
      <c r="N499" s="11"/>
      <c r="O499" s="11"/>
      <c r="P499" s="11"/>
    </row>
    <row r="500" spans="5:16" x14ac:dyDescent="0.25">
      <c r="E500" s="11"/>
      <c r="F500" s="11"/>
      <c r="M500" s="11"/>
      <c r="N500" s="11"/>
      <c r="O500" s="11"/>
      <c r="P500" s="11"/>
    </row>
    <row r="501" spans="5:16" x14ac:dyDescent="0.25">
      <c r="E501" s="11"/>
      <c r="F501" s="11"/>
      <c r="M501" s="11"/>
      <c r="N501" s="11"/>
      <c r="O501" s="11"/>
      <c r="P501" s="11"/>
    </row>
    <row r="502" spans="5:16" x14ac:dyDescent="0.25">
      <c r="E502" s="11"/>
      <c r="F502" s="11"/>
      <c r="M502" s="11"/>
      <c r="N502" s="11"/>
      <c r="O502" s="11"/>
      <c r="P502" s="11"/>
    </row>
    <row r="503" spans="5:16" x14ac:dyDescent="0.25">
      <c r="E503" s="11"/>
      <c r="F503" s="11"/>
      <c r="M503" s="11"/>
      <c r="N503" s="11"/>
      <c r="O503" s="11"/>
      <c r="P503" s="11"/>
    </row>
    <row r="504" spans="5:16" x14ac:dyDescent="0.25">
      <c r="E504" s="11"/>
      <c r="F504" s="11"/>
      <c r="M504" s="11"/>
      <c r="N504" s="11"/>
      <c r="O504" s="11"/>
      <c r="P504" s="11"/>
    </row>
    <row r="505" spans="5:16" x14ac:dyDescent="0.25">
      <c r="E505" s="11"/>
      <c r="F505" s="11"/>
      <c r="M505" s="11"/>
      <c r="N505" s="11"/>
      <c r="O505" s="11"/>
      <c r="P505" s="11"/>
    </row>
    <row r="506" spans="5:16" x14ac:dyDescent="0.25">
      <c r="E506" s="11"/>
      <c r="F506" s="11"/>
      <c r="M506" s="11"/>
      <c r="N506" s="11"/>
      <c r="O506" s="11"/>
      <c r="P506" s="11"/>
    </row>
    <row r="507" spans="5:16" x14ac:dyDescent="0.25">
      <c r="E507" s="11"/>
      <c r="F507" s="11"/>
      <c r="M507" s="11"/>
      <c r="N507" s="11"/>
      <c r="O507" s="11"/>
      <c r="P507" s="11"/>
    </row>
    <row r="508" spans="5:16" x14ac:dyDescent="0.25">
      <c r="E508" s="11"/>
      <c r="F508" s="11"/>
      <c r="M508" s="11"/>
      <c r="N508" s="11"/>
      <c r="O508" s="11"/>
      <c r="P508" s="11"/>
    </row>
    <row r="509" spans="5:16" x14ac:dyDescent="0.25">
      <c r="E509" s="11"/>
      <c r="F509" s="11"/>
      <c r="M509" s="11"/>
      <c r="N509" s="11"/>
      <c r="O509" s="11"/>
      <c r="P509" s="11"/>
    </row>
    <row r="510" spans="5:16" x14ac:dyDescent="0.25">
      <c r="E510" s="11"/>
      <c r="F510" s="11"/>
      <c r="M510" s="11"/>
      <c r="N510" s="11"/>
      <c r="O510" s="11"/>
      <c r="P510" s="11"/>
    </row>
    <row r="511" spans="5:16" x14ac:dyDescent="0.25">
      <c r="E511" s="11"/>
      <c r="F511" s="11"/>
      <c r="M511" s="11"/>
      <c r="N511" s="11"/>
      <c r="O511" s="11"/>
      <c r="P511" s="11"/>
    </row>
    <row r="512" spans="5:16" x14ac:dyDescent="0.25">
      <c r="E512" s="11"/>
      <c r="F512" s="11"/>
      <c r="M512" s="11"/>
      <c r="N512" s="11"/>
      <c r="O512" s="11"/>
      <c r="P512" s="11"/>
    </row>
    <row r="513" spans="5:16" x14ac:dyDescent="0.25">
      <c r="E513" s="11"/>
      <c r="F513" s="11"/>
      <c r="M513" s="11"/>
      <c r="N513" s="11"/>
      <c r="O513" s="11"/>
      <c r="P513" s="11"/>
    </row>
    <row r="514" spans="5:16" x14ac:dyDescent="0.25">
      <c r="E514" s="11"/>
      <c r="F514" s="11"/>
      <c r="M514" s="11"/>
      <c r="N514" s="11"/>
      <c r="O514" s="11"/>
      <c r="P514" s="11"/>
    </row>
    <row r="515" spans="5:16" x14ac:dyDescent="0.25">
      <c r="E515" s="11"/>
      <c r="F515" s="11"/>
      <c r="M515" s="11"/>
      <c r="N515" s="11"/>
      <c r="O515" s="11"/>
      <c r="P515" s="11"/>
    </row>
    <row r="516" spans="5:16" x14ac:dyDescent="0.25">
      <c r="E516" s="11"/>
      <c r="F516" s="11"/>
      <c r="M516" s="11"/>
      <c r="N516" s="11"/>
      <c r="O516" s="11"/>
      <c r="P516" s="11"/>
    </row>
    <row r="517" spans="5:16" x14ac:dyDescent="0.25">
      <c r="E517" s="11"/>
      <c r="F517" s="11"/>
      <c r="M517" s="11"/>
      <c r="N517" s="11"/>
      <c r="O517" s="11"/>
      <c r="P517" s="11"/>
    </row>
    <row r="518" spans="5:16" x14ac:dyDescent="0.25">
      <c r="E518" s="11"/>
      <c r="F518" s="11"/>
      <c r="M518" s="11"/>
      <c r="N518" s="11"/>
      <c r="O518" s="11"/>
      <c r="P518" s="11"/>
    </row>
    <row r="519" spans="5:16" x14ac:dyDescent="0.25">
      <c r="E519" s="11"/>
      <c r="F519" s="11"/>
      <c r="M519" s="11"/>
      <c r="N519" s="11"/>
      <c r="O519" s="11"/>
      <c r="P519" s="11"/>
    </row>
    <row r="520" spans="5:16" x14ac:dyDescent="0.25">
      <c r="E520" s="11"/>
      <c r="F520" s="11"/>
      <c r="M520" s="11"/>
      <c r="N520" s="11"/>
      <c r="O520" s="11"/>
      <c r="P520" s="11"/>
    </row>
    <row r="521" spans="5:16" x14ac:dyDescent="0.25">
      <c r="E521" s="11"/>
      <c r="F521" s="11"/>
      <c r="M521" s="11"/>
      <c r="N521" s="11"/>
      <c r="O521" s="11"/>
      <c r="P521" s="11"/>
    </row>
    <row r="522" spans="5:16" x14ac:dyDescent="0.25">
      <c r="E522" s="11"/>
      <c r="F522" s="11"/>
      <c r="M522" s="11"/>
      <c r="N522" s="11"/>
      <c r="O522" s="11"/>
      <c r="P522" s="11"/>
    </row>
    <row r="523" spans="5:16" x14ac:dyDescent="0.25">
      <c r="E523" s="11"/>
      <c r="F523" s="11"/>
      <c r="M523" s="11"/>
      <c r="N523" s="11"/>
      <c r="O523" s="11"/>
      <c r="P523" s="11"/>
    </row>
    <row r="524" spans="5:16" x14ac:dyDescent="0.25">
      <c r="E524" s="11"/>
      <c r="F524" s="11"/>
      <c r="M524" s="11"/>
      <c r="N524" s="11"/>
      <c r="O524" s="11"/>
      <c r="P524" s="11"/>
    </row>
    <row r="525" spans="5:16" x14ac:dyDescent="0.25">
      <c r="E525" s="11"/>
      <c r="F525" s="11"/>
      <c r="M525" s="11"/>
      <c r="N525" s="11"/>
      <c r="O525" s="11"/>
      <c r="P525" s="11"/>
    </row>
    <row r="526" spans="5:16" x14ac:dyDescent="0.25">
      <c r="E526" s="11"/>
      <c r="F526" s="11"/>
      <c r="M526" s="11"/>
      <c r="N526" s="11"/>
      <c r="O526" s="11"/>
      <c r="P526" s="11"/>
    </row>
    <row r="527" spans="5:16" x14ac:dyDescent="0.25">
      <c r="E527" s="11"/>
      <c r="F527" s="11"/>
      <c r="M527" s="11"/>
      <c r="N527" s="11"/>
      <c r="O527" s="11"/>
      <c r="P527" s="11"/>
    </row>
    <row r="528" spans="5:16" x14ac:dyDescent="0.25">
      <c r="E528" s="11"/>
      <c r="F528" s="11"/>
      <c r="M528" s="11"/>
      <c r="N528" s="11"/>
      <c r="O528" s="11"/>
      <c r="P528" s="11"/>
    </row>
    <row r="529" spans="5:16" x14ac:dyDescent="0.25">
      <c r="E529" s="11"/>
      <c r="F529" s="11"/>
      <c r="M529" s="11"/>
      <c r="N529" s="11"/>
      <c r="O529" s="11"/>
      <c r="P529" s="11"/>
    </row>
    <row r="530" spans="5:16" x14ac:dyDescent="0.25">
      <c r="E530" s="11"/>
      <c r="F530" s="11"/>
      <c r="M530" s="11"/>
      <c r="N530" s="11"/>
      <c r="O530" s="11"/>
      <c r="P530" s="11"/>
    </row>
    <row r="531" spans="5:16" x14ac:dyDescent="0.25">
      <c r="E531" s="11"/>
      <c r="F531" s="11"/>
      <c r="M531" s="11"/>
      <c r="N531" s="11"/>
      <c r="O531" s="11"/>
      <c r="P531" s="11"/>
    </row>
    <row r="532" spans="5:16" x14ac:dyDescent="0.25">
      <c r="E532" s="11"/>
      <c r="F532" s="11"/>
      <c r="M532" s="11"/>
      <c r="N532" s="11"/>
      <c r="O532" s="11"/>
      <c r="P532" s="11"/>
    </row>
    <row r="533" spans="5:16" x14ac:dyDescent="0.25">
      <c r="E533" s="11"/>
      <c r="F533" s="11"/>
      <c r="M533" s="11"/>
      <c r="N533" s="11"/>
      <c r="O533" s="11"/>
      <c r="P533" s="11"/>
    </row>
    <row r="534" spans="5:16" x14ac:dyDescent="0.25">
      <c r="E534" s="11"/>
      <c r="F534" s="11"/>
      <c r="M534" s="11"/>
      <c r="N534" s="11"/>
      <c r="O534" s="11"/>
      <c r="P534" s="11"/>
    </row>
    <row r="535" spans="5:16" x14ac:dyDescent="0.25">
      <c r="E535" s="11"/>
      <c r="F535" s="11"/>
      <c r="M535" s="11"/>
      <c r="N535" s="11"/>
      <c r="O535" s="11"/>
      <c r="P535" s="11"/>
    </row>
    <row r="536" spans="5:16" x14ac:dyDescent="0.25">
      <c r="E536" s="11"/>
      <c r="F536" s="11"/>
      <c r="M536" s="11"/>
      <c r="N536" s="11"/>
      <c r="O536" s="11"/>
      <c r="P536" s="11"/>
    </row>
    <row r="537" spans="5:16" x14ac:dyDescent="0.25">
      <c r="E537" s="11"/>
      <c r="F537" s="11"/>
      <c r="M537" s="11"/>
      <c r="N537" s="11"/>
      <c r="O537" s="11"/>
      <c r="P537" s="11"/>
    </row>
    <row r="538" spans="5:16" x14ac:dyDescent="0.25">
      <c r="E538" s="11"/>
      <c r="F538" s="11"/>
      <c r="M538" s="11"/>
      <c r="N538" s="11"/>
      <c r="O538" s="11"/>
      <c r="P538" s="11"/>
    </row>
    <row r="539" spans="5:16" x14ac:dyDescent="0.25">
      <c r="E539" s="11"/>
      <c r="F539" s="11"/>
      <c r="M539" s="11"/>
      <c r="N539" s="11"/>
      <c r="O539" s="11"/>
      <c r="P539" s="11"/>
    </row>
    <row r="540" spans="5:16" x14ac:dyDescent="0.25">
      <c r="E540" s="11"/>
      <c r="F540" s="11"/>
      <c r="M540" s="11"/>
      <c r="N540" s="11"/>
      <c r="O540" s="11"/>
      <c r="P540" s="11"/>
    </row>
    <row r="541" spans="5:16" x14ac:dyDescent="0.25">
      <c r="E541" s="11"/>
      <c r="F541" s="11"/>
      <c r="M541" s="11"/>
      <c r="N541" s="11"/>
      <c r="O541" s="11"/>
      <c r="P541" s="11"/>
    </row>
    <row r="542" spans="5:16" x14ac:dyDescent="0.25">
      <c r="E542" s="11"/>
      <c r="F542" s="11"/>
      <c r="M542" s="11"/>
      <c r="N542" s="11"/>
      <c r="O542" s="11"/>
      <c r="P542" s="11"/>
    </row>
    <row r="543" spans="5:16" x14ac:dyDescent="0.25">
      <c r="E543" s="11"/>
      <c r="F543" s="11"/>
      <c r="M543" s="11"/>
      <c r="N543" s="11"/>
      <c r="O543" s="11"/>
      <c r="P543" s="11"/>
    </row>
    <row r="544" spans="5:16" x14ac:dyDescent="0.25">
      <c r="E544" s="11"/>
      <c r="F544" s="11"/>
      <c r="M544" s="11"/>
      <c r="N544" s="11"/>
      <c r="O544" s="11"/>
      <c r="P544" s="11"/>
    </row>
    <row r="545" spans="5:16" x14ac:dyDescent="0.25">
      <c r="E545" s="11"/>
      <c r="F545" s="11"/>
      <c r="M545" s="11"/>
      <c r="N545" s="11"/>
      <c r="O545" s="11"/>
      <c r="P545" s="11"/>
    </row>
    <row r="546" spans="5:16" x14ac:dyDescent="0.25">
      <c r="E546" s="11"/>
      <c r="F546" s="11"/>
      <c r="M546" s="11"/>
      <c r="N546" s="11"/>
      <c r="O546" s="11"/>
      <c r="P546" s="11"/>
    </row>
    <row r="547" spans="5:16" x14ac:dyDescent="0.25">
      <c r="E547" s="11"/>
      <c r="F547" s="11"/>
      <c r="M547" s="11"/>
      <c r="N547" s="11"/>
      <c r="O547" s="11"/>
      <c r="P547" s="11"/>
    </row>
    <row r="548" spans="5:16" x14ac:dyDescent="0.25">
      <c r="E548" s="11"/>
      <c r="F548" s="11"/>
      <c r="M548" s="11"/>
      <c r="N548" s="11"/>
      <c r="O548" s="11"/>
      <c r="P548" s="11"/>
    </row>
    <row r="549" spans="5:16" x14ac:dyDescent="0.25">
      <c r="E549" s="11"/>
      <c r="F549" s="11"/>
      <c r="M549" s="11"/>
      <c r="N549" s="11"/>
      <c r="O549" s="11"/>
      <c r="P549" s="11"/>
    </row>
    <row r="550" spans="5:16" x14ac:dyDescent="0.25">
      <c r="E550" s="11"/>
      <c r="F550" s="11"/>
      <c r="M550" s="11"/>
      <c r="N550" s="11"/>
      <c r="O550" s="11"/>
      <c r="P550" s="11"/>
    </row>
    <row r="551" spans="5:16" x14ac:dyDescent="0.25">
      <c r="E551" s="11"/>
      <c r="F551" s="11"/>
      <c r="M551" s="11"/>
      <c r="N551" s="11"/>
      <c r="O551" s="11"/>
      <c r="P551" s="11"/>
    </row>
    <row r="552" spans="5:16" x14ac:dyDescent="0.25">
      <c r="E552" s="11"/>
      <c r="F552" s="11"/>
      <c r="M552" s="11"/>
      <c r="N552" s="11"/>
      <c r="O552" s="11"/>
      <c r="P552" s="11"/>
    </row>
    <row r="553" spans="5:16" x14ac:dyDescent="0.25">
      <c r="E553" s="11"/>
      <c r="F553" s="11"/>
      <c r="M553" s="11"/>
      <c r="N553" s="11"/>
      <c r="O553" s="11"/>
      <c r="P553" s="11"/>
    </row>
    <row r="554" spans="5:16" x14ac:dyDescent="0.25">
      <c r="E554" s="11"/>
      <c r="F554" s="11"/>
      <c r="M554" s="11"/>
      <c r="N554" s="11"/>
      <c r="O554" s="11"/>
      <c r="P554" s="11"/>
    </row>
    <row r="555" spans="5:16" x14ac:dyDescent="0.25">
      <c r="E555" s="11"/>
      <c r="F555" s="11"/>
      <c r="M555" s="11"/>
      <c r="N555" s="11"/>
      <c r="O555" s="11"/>
      <c r="P555" s="11"/>
    </row>
    <row r="556" spans="5:16" x14ac:dyDescent="0.25">
      <c r="E556" s="11"/>
      <c r="F556" s="11"/>
      <c r="M556" s="11"/>
      <c r="N556" s="11"/>
      <c r="O556" s="11"/>
      <c r="P556" s="11"/>
    </row>
    <row r="557" spans="5:16" x14ac:dyDescent="0.25">
      <c r="E557" s="11"/>
      <c r="F557" s="11"/>
      <c r="M557" s="11"/>
      <c r="N557" s="11"/>
      <c r="O557" s="11"/>
      <c r="P557" s="11"/>
    </row>
    <row r="558" spans="5:16" x14ac:dyDescent="0.25">
      <c r="E558" s="11"/>
      <c r="F558" s="11"/>
      <c r="M558" s="11"/>
      <c r="N558" s="11"/>
      <c r="O558" s="11"/>
      <c r="P558" s="11"/>
    </row>
    <row r="559" spans="5:16" x14ac:dyDescent="0.25">
      <c r="E559" s="11"/>
      <c r="F559" s="11"/>
      <c r="M559" s="11"/>
      <c r="N559" s="11"/>
      <c r="O559" s="11"/>
      <c r="P559" s="11"/>
    </row>
    <row r="560" spans="5:16" x14ac:dyDescent="0.25">
      <c r="E560" s="11"/>
      <c r="F560" s="11"/>
      <c r="M560" s="11"/>
      <c r="N560" s="11"/>
      <c r="O560" s="11"/>
      <c r="P560" s="11"/>
    </row>
    <row r="561" spans="5:16" x14ac:dyDescent="0.25">
      <c r="E561" s="11"/>
      <c r="F561" s="11"/>
      <c r="M561" s="11"/>
      <c r="N561" s="11"/>
      <c r="O561" s="11"/>
      <c r="P561" s="11"/>
    </row>
    <row r="562" spans="5:16" x14ac:dyDescent="0.25">
      <c r="E562" s="11"/>
      <c r="F562" s="11"/>
      <c r="M562" s="11"/>
      <c r="N562" s="11"/>
      <c r="O562" s="11"/>
      <c r="P562" s="11"/>
    </row>
    <row r="563" spans="5:16" x14ac:dyDescent="0.25">
      <c r="E563" s="11"/>
      <c r="F563" s="11"/>
      <c r="M563" s="11"/>
      <c r="N563" s="11"/>
      <c r="O563" s="11"/>
      <c r="P563" s="11"/>
    </row>
    <row r="564" spans="5:16" x14ac:dyDescent="0.25">
      <c r="E564" s="11"/>
      <c r="F564" s="11"/>
      <c r="M564" s="11"/>
      <c r="N564" s="11"/>
      <c r="O564" s="11"/>
      <c r="P564" s="11"/>
    </row>
    <row r="565" spans="5:16" x14ac:dyDescent="0.25">
      <c r="E565" s="11"/>
      <c r="F565" s="11"/>
      <c r="M565" s="11"/>
      <c r="N565" s="11"/>
      <c r="O565" s="11"/>
      <c r="P565" s="11"/>
    </row>
    <row r="566" spans="5:16" x14ac:dyDescent="0.25">
      <c r="E566" s="11"/>
      <c r="F566" s="11"/>
      <c r="M566" s="11"/>
      <c r="N566" s="11"/>
      <c r="O566" s="11"/>
      <c r="P566" s="11"/>
    </row>
    <row r="567" spans="5:16" x14ac:dyDescent="0.25">
      <c r="E567" s="11"/>
      <c r="F567" s="11"/>
      <c r="M567" s="11"/>
      <c r="N567" s="11"/>
      <c r="O567" s="11"/>
      <c r="P567" s="11"/>
    </row>
    <row r="568" spans="5:16" x14ac:dyDescent="0.25">
      <c r="E568" s="11"/>
      <c r="F568" s="11"/>
      <c r="M568" s="11"/>
      <c r="N568" s="11"/>
      <c r="O568" s="11"/>
      <c r="P568" s="11"/>
    </row>
    <row r="569" spans="5:16" x14ac:dyDescent="0.25">
      <c r="E569" s="11"/>
      <c r="F569" s="11"/>
      <c r="M569" s="11"/>
      <c r="N569" s="11"/>
      <c r="O569" s="11"/>
      <c r="P569" s="11"/>
    </row>
    <row r="570" spans="5:16" x14ac:dyDescent="0.25">
      <c r="E570" s="11"/>
      <c r="F570" s="11"/>
      <c r="M570" s="11"/>
      <c r="N570" s="11"/>
      <c r="O570" s="11"/>
      <c r="P570" s="11"/>
    </row>
    <row r="571" spans="5:16" x14ac:dyDescent="0.25">
      <c r="E571" s="11"/>
      <c r="F571" s="11"/>
      <c r="M571" s="11"/>
      <c r="N571" s="11"/>
      <c r="O571" s="11"/>
      <c r="P571" s="11"/>
    </row>
    <row r="572" spans="5:16" x14ac:dyDescent="0.25">
      <c r="E572" s="11"/>
      <c r="F572" s="11"/>
      <c r="M572" s="11"/>
      <c r="N572" s="11"/>
      <c r="O572" s="11"/>
      <c r="P572" s="11"/>
    </row>
    <row r="573" spans="5:16" x14ac:dyDescent="0.25">
      <c r="E573" s="11"/>
      <c r="F573" s="11"/>
      <c r="M573" s="11"/>
      <c r="N573" s="11"/>
      <c r="O573" s="11"/>
      <c r="P573" s="11"/>
    </row>
    <row r="574" spans="5:16" x14ac:dyDescent="0.25">
      <c r="E574" s="11"/>
      <c r="F574" s="11"/>
      <c r="M574" s="11"/>
      <c r="N574" s="11"/>
      <c r="O574" s="11"/>
      <c r="P574" s="11"/>
    </row>
    <row r="575" spans="5:16" x14ac:dyDescent="0.25">
      <c r="E575" s="11"/>
      <c r="F575" s="11"/>
      <c r="M575" s="11"/>
      <c r="N575" s="11"/>
      <c r="O575" s="11"/>
      <c r="P575" s="11"/>
    </row>
    <row r="576" spans="5:16" x14ac:dyDescent="0.25">
      <c r="E576" s="11"/>
      <c r="F576" s="11"/>
      <c r="M576" s="11"/>
      <c r="N576" s="11"/>
      <c r="O576" s="11"/>
      <c r="P576" s="11"/>
    </row>
    <row r="577" spans="5:16" x14ac:dyDescent="0.25">
      <c r="E577" s="11"/>
      <c r="F577" s="11"/>
      <c r="M577" s="11"/>
      <c r="N577" s="11"/>
      <c r="O577" s="11"/>
      <c r="P577" s="11"/>
    </row>
    <row r="578" spans="5:16" x14ac:dyDescent="0.25">
      <c r="E578" s="11"/>
      <c r="F578" s="11"/>
      <c r="M578" s="11"/>
      <c r="N578" s="11"/>
      <c r="O578" s="11"/>
      <c r="P578" s="11"/>
    </row>
    <row r="579" spans="5:16" x14ac:dyDescent="0.25">
      <c r="E579" s="11"/>
      <c r="F579" s="11"/>
      <c r="M579" s="11"/>
      <c r="N579" s="11"/>
      <c r="O579" s="11"/>
      <c r="P579" s="11"/>
    </row>
    <row r="580" spans="5:16" x14ac:dyDescent="0.25">
      <c r="E580" s="11"/>
      <c r="F580" s="11"/>
      <c r="M580" s="11"/>
      <c r="N580" s="11"/>
      <c r="O580" s="11"/>
      <c r="P580" s="11"/>
    </row>
    <row r="581" spans="5:16" x14ac:dyDescent="0.25">
      <c r="E581" s="11"/>
      <c r="F581" s="11"/>
      <c r="M581" s="11"/>
      <c r="N581" s="11"/>
      <c r="O581" s="11"/>
      <c r="P581" s="11"/>
    </row>
    <row r="582" spans="5:16" x14ac:dyDescent="0.25">
      <c r="E582" s="11"/>
      <c r="F582" s="11"/>
      <c r="M582" s="11"/>
      <c r="N582" s="11"/>
      <c r="O582" s="11"/>
      <c r="P582" s="11"/>
    </row>
    <row r="583" spans="5:16" x14ac:dyDescent="0.25">
      <c r="E583" s="11"/>
      <c r="F583" s="11"/>
      <c r="M583" s="11"/>
      <c r="N583" s="11"/>
      <c r="O583" s="11"/>
      <c r="P583" s="11"/>
    </row>
    <row r="584" spans="5:16" x14ac:dyDescent="0.25">
      <c r="E584" s="11"/>
      <c r="F584" s="11"/>
      <c r="M584" s="11"/>
      <c r="N584" s="11"/>
      <c r="O584" s="11"/>
      <c r="P584" s="11"/>
    </row>
    <row r="585" spans="5:16" x14ac:dyDescent="0.25">
      <c r="E585" s="11"/>
      <c r="F585" s="11"/>
      <c r="M585" s="11"/>
      <c r="N585" s="11"/>
      <c r="O585" s="11"/>
      <c r="P585" s="11"/>
    </row>
    <row r="586" spans="5:16" x14ac:dyDescent="0.25">
      <c r="E586" s="11"/>
      <c r="F586" s="11"/>
      <c r="M586" s="11"/>
      <c r="N586" s="11"/>
      <c r="O586" s="11"/>
      <c r="P586" s="11"/>
    </row>
    <row r="587" spans="5:16" x14ac:dyDescent="0.25">
      <c r="E587" s="11"/>
      <c r="F587" s="11"/>
      <c r="M587" s="11"/>
      <c r="N587" s="11"/>
      <c r="O587" s="11"/>
      <c r="P587" s="11"/>
    </row>
    <row r="588" spans="5:16" x14ac:dyDescent="0.25">
      <c r="E588" s="11"/>
      <c r="F588" s="11"/>
      <c r="M588" s="11"/>
      <c r="N588" s="11"/>
      <c r="O588" s="11"/>
      <c r="P588" s="11"/>
    </row>
    <row r="589" spans="5:16" x14ac:dyDescent="0.25">
      <c r="E589" s="11"/>
      <c r="F589" s="11"/>
      <c r="M589" s="11"/>
      <c r="N589" s="11"/>
      <c r="O589" s="11"/>
      <c r="P589" s="11"/>
    </row>
    <row r="590" spans="5:16" x14ac:dyDescent="0.25">
      <c r="E590" s="11"/>
      <c r="F590" s="11"/>
      <c r="M590" s="11"/>
      <c r="N590" s="11"/>
      <c r="O590" s="11"/>
      <c r="P590" s="11"/>
    </row>
    <row r="591" spans="5:16" x14ac:dyDescent="0.25">
      <c r="E591" s="11"/>
      <c r="F591" s="11"/>
      <c r="M591" s="11"/>
      <c r="N591" s="11"/>
      <c r="O591" s="11"/>
      <c r="P591" s="11"/>
    </row>
    <row r="592" spans="5:16" x14ac:dyDescent="0.25">
      <c r="E592" s="11"/>
      <c r="F592" s="11"/>
      <c r="M592" s="11"/>
      <c r="N592" s="11"/>
      <c r="O592" s="11"/>
      <c r="P592" s="11"/>
    </row>
    <row r="593" spans="5:16" x14ac:dyDescent="0.25">
      <c r="E593" s="11"/>
      <c r="F593" s="11"/>
      <c r="M593" s="11"/>
      <c r="N593" s="11"/>
      <c r="O593" s="11"/>
      <c r="P593" s="11"/>
    </row>
    <row r="594" spans="5:16" x14ac:dyDescent="0.25">
      <c r="E594" s="11"/>
      <c r="F594" s="11"/>
      <c r="M594" s="11"/>
      <c r="N594" s="11"/>
      <c r="O594" s="11"/>
      <c r="P594" s="11"/>
    </row>
    <row r="595" spans="5:16" x14ac:dyDescent="0.25">
      <c r="E595" s="11"/>
      <c r="F595" s="11"/>
      <c r="M595" s="11"/>
      <c r="N595" s="11"/>
      <c r="O595" s="11"/>
      <c r="P595" s="11"/>
    </row>
    <row r="596" spans="5:16" x14ac:dyDescent="0.25">
      <c r="E596" s="11"/>
      <c r="F596" s="11"/>
      <c r="M596" s="11"/>
      <c r="N596" s="11"/>
      <c r="O596" s="11"/>
      <c r="P596" s="11"/>
    </row>
    <row r="597" spans="5:16" x14ac:dyDescent="0.25">
      <c r="E597" s="11"/>
      <c r="F597" s="11"/>
      <c r="M597" s="11"/>
      <c r="N597" s="11"/>
      <c r="O597" s="11"/>
      <c r="P597" s="11"/>
    </row>
    <row r="598" spans="5:16" x14ac:dyDescent="0.25">
      <c r="E598" s="11"/>
      <c r="F598" s="11"/>
      <c r="M598" s="11"/>
      <c r="N598" s="11"/>
      <c r="O598" s="11"/>
      <c r="P598" s="11"/>
    </row>
    <row r="599" spans="5:16" x14ac:dyDescent="0.25">
      <c r="E599" s="11"/>
      <c r="F599" s="11"/>
      <c r="M599" s="11"/>
      <c r="N599" s="11"/>
      <c r="O599" s="11"/>
      <c r="P599" s="11"/>
    </row>
    <row r="600" spans="5:16" x14ac:dyDescent="0.25">
      <c r="E600" s="11"/>
      <c r="F600" s="11"/>
      <c r="M600" s="11"/>
      <c r="N600" s="11"/>
      <c r="O600" s="11"/>
      <c r="P600" s="11"/>
    </row>
    <row r="601" spans="5:16" x14ac:dyDescent="0.25">
      <c r="E601" s="11"/>
      <c r="F601" s="11"/>
      <c r="M601" s="11"/>
      <c r="N601" s="11"/>
      <c r="O601" s="11"/>
      <c r="P601" s="11"/>
    </row>
    <row r="602" spans="5:16" x14ac:dyDescent="0.25">
      <c r="E602" s="11"/>
      <c r="F602" s="11"/>
      <c r="M602" s="11"/>
      <c r="N602" s="11"/>
      <c r="O602" s="11"/>
      <c r="P602" s="11"/>
    </row>
    <row r="603" spans="5:16" x14ac:dyDescent="0.25">
      <c r="E603" s="11"/>
      <c r="F603" s="11"/>
      <c r="M603" s="11"/>
      <c r="N603" s="11"/>
      <c r="O603" s="11"/>
      <c r="P603" s="11"/>
    </row>
    <row r="604" spans="5:16" x14ac:dyDescent="0.25">
      <c r="E604" s="11"/>
      <c r="F604" s="11"/>
      <c r="M604" s="11"/>
      <c r="N604" s="11"/>
      <c r="O604" s="11"/>
      <c r="P604" s="11"/>
    </row>
    <row r="605" spans="5:16" x14ac:dyDescent="0.25">
      <c r="E605" s="11"/>
      <c r="F605" s="11"/>
      <c r="M605" s="11"/>
      <c r="N605" s="11"/>
      <c r="O605" s="11"/>
      <c r="P605" s="11"/>
    </row>
    <row r="606" spans="5:16" x14ac:dyDescent="0.25">
      <c r="E606" s="11"/>
      <c r="F606" s="11"/>
      <c r="M606" s="11"/>
      <c r="N606" s="11"/>
      <c r="O606" s="11"/>
      <c r="P606" s="11"/>
    </row>
    <row r="607" spans="5:16" x14ac:dyDescent="0.25">
      <c r="E607" s="11"/>
      <c r="F607" s="11"/>
      <c r="M607" s="11"/>
      <c r="N607" s="11"/>
      <c r="O607" s="11"/>
      <c r="P607" s="11"/>
    </row>
    <row r="608" spans="5:16" x14ac:dyDescent="0.25">
      <c r="E608" s="11"/>
      <c r="F608" s="11"/>
      <c r="M608" s="11"/>
      <c r="N608" s="11"/>
      <c r="O608" s="11"/>
      <c r="P608" s="11"/>
    </row>
    <row r="609" spans="5:16" x14ac:dyDescent="0.25">
      <c r="E609" s="11"/>
      <c r="F609" s="11"/>
      <c r="M609" s="11"/>
      <c r="N609" s="11"/>
      <c r="O609" s="11"/>
      <c r="P609" s="11"/>
    </row>
    <row r="610" spans="5:16" x14ac:dyDescent="0.25">
      <c r="E610" s="11"/>
      <c r="F610" s="11"/>
      <c r="M610" s="11"/>
      <c r="N610" s="11"/>
      <c r="O610" s="11"/>
      <c r="P610" s="11"/>
    </row>
    <row r="611" spans="5:16" x14ac:dyDescent="0.25">
      <c r="E611" s="11"/>
      <c r="F611" s="11"/>
      <c r="M611" s="11"/>
      <c r="N611" s="11"/>
      <c r="O611" s="11"/>
      <c r="P611" s="11"/>
    </row>
    <row r="612" spans="5:16" x14ac:dyDescent="0.25">
      <c r="E612" s="11"/>
      <c r="F612" s="11"/>
      <c r="M612" s="11"/>
      <c r="N612" s="11"/>
      <c r="O612" s="11"/>
      <c r="P612" s="11"/>
    </row>
    <row r="613" spans="5:16" x14ac:dyDescent="0.25">
      <c r="E613" s="11"/>
      <c r="F613" s="11"/>
      <c r="M613" s="11"/>
      <c r="N613" s="11"/>
      <c r="O613" s="11"/>
      <c r="P613" s="11"/>
    </row>
    <row r="614" spans="5:16" x14ac:dyDescent="0.25">
      <c r="E614" s="11"/>
      <c r="F614" s="11"/>
      <c r="M614" s="11"/>
      <c r="N614" s="11"/>
      <c r="O614" s="11"/>
      <c r="P614" s="11"/>
    </row>
    <row r="615" spans="5:16" x14ac:dyDescent="0.25">
      <c r="E615" s="11"/>
      <c r="F615" s="11"/>
      <c r="M615" s="11"/>
      <c r="N615" s="11"/>
      <c r="O615" s="11"/>
      <c r="P615" s="11"/>
    </row>
    <row r="616" spans="5:16" x14ac:dyDescent="0.25">
      <c r="E616" s="11"/>
      <c r="F616" s="11"/>
      <c r="M616" s="11"/>
      <c r="N616" s="11"/>
      <c r="O616" s="11"/>
      <c r="P616" s="11"/>
    </row>
    <row r="617" spans="5:16" x14ac:dyDescent="0.25">
      <c r="E617" s="11"/>
      <c r="F617" s="11"/>
      <c r="M617" s="11"/>
      <c r="N617" s="11"/>
      <c r="O617" s="11"/>
      <c r="P617" s="11"/>
    </row>
    <row r="618" spans="5:16" x14ac:dyDescent="0.25">
      <c r="E618" s="11"/>
      <c r="F618" s="11"/>
      <c r="M618" s="11"/>
      <c r="N618" s="11"/>
      <c r="O618" s="11"/>
      <c r="P618" s="11"/>
    </row>
    <row r="619" spans="5:16" x14ac:dyDescent="0.25">
      <c r="E619" s="11"/>
      <c r="F619" s="11"/>
      <c r="M619" s="11"/>
      <c r="N619" s="11"/>
      <c r="O619" s="11"/>
      <c r="P619" s="11"/>
    </row>
    <row r="620" spans="5:16" x14ac:dyDescent="0.25">
      <c r="E620" s="11"/>
      <c r="F620" s="11"/>
      <c r="M620" s="11"/>
      <c r="N620" s="11"/>
      <c r="O620" s="11"/>
      <c r="P620" s="11"/>
    </row>
    <row r="621" spans="5:16" x14ac:dyDescent="0.25">
      <c r="E621" s="11"/>
      <c r="F621" s="11"/>
      <c r="M621" s="11"/>
      <c r="N621" s="11"/>
      <c r="O621" s="11"/>
      <c r="P621" s="11"/>
    </row>
    <row r="622" spans="5:16" x14ac:dyDescent="0.25">
      <c r="E622" s="11"/>
      <c r="F622" s="11"/>
      <c r="M622" s="11"/>
      <c r="N622" s="11"/>
      <c r="O622" s="11"/>
      <c r="P622" s="11"/>
    </row>
    <row r="623" spans="5:16" x14ac:dyDescent="0.25">
      <c r="E623" s="11"/>
      <c r="F623" s="11"/>
      <c r="M623" s="11"/>
      <c r="N623" s="11"/>
      <c r="O623" s="11"/>
      <c r="P623" s="11"/>
    </row>
    <row r="624" spans="5:16" x14ac:dyDescent="0.25">
      <c r="E624" s="11"/>
      <c r="F624" s="11"/>
      <c r="M624" s="11"/>
      <c r="N624" s="11"/>
      <c r="O624" s="11"/>
      <c r="P624" s="11"/>
    </row>
    <row r="625" spans="5:16" x14ac:dyDescent="0.25">
      <c r="E625" s="11"/>
      <c r="F625" s="11"/>
      <c r="M625" s="11"/>
      <c r="N625" s="11"/>
      <c r="O625" s="11"/>
      <c r="P625" s="11"/>
    </row>
    <row r="626" spans="5:16" x14ac:dyDescent="0.25">
      <c r="E626" s="11"/>
      <c r="F626" s="11"/>
      <c r="M626" s="11"/>
      <c r="N626" s="11"/>
      <c r="O626" s="11"/>
      <c r="P626" s="11"/>
    </row>
    <row r="627" spans="5:16" x14ac:dyDescent="0.25">
      <c r="E627" s="11"/>
      <c r="F627" s="11"/>
      <c r="M627" s="11"/>
      <c r="N627" s="11"/>
      <c r="O627" s="11"/>
      <c r="P627" s="11"/>
    </row>
    <row r="628" spans="5:16" x14ac:dyDescent="0.25">
      <c r="E628" s="11"/>
      <c r="F628" s="11"/>
      <c r="M628" s="11"/>
      <c r="N628" s="11"/>
      <c r="O628" s="11"/>
      <c r="P628" s="11"/>
    </row>
    <row r="629" spans="5:16" x14ac:dyDescent="0.25">
      <c r="E629" s="11"/>
      <c r="F629" s="11"/>
      <c r="M629" s="11"/>
      <c r="N629" s="11"/>
      <c r="O629" s="11"/>
      <c r="P629" s="11"/>
    </row>
    <row r="630" spans="5:16" x14ac:dyDescent="0.25">
      <c r="E630" s="11"/>
      <c r="F630" s="11"/>
      <c r="M630" s="11"/>
      <c r="N630" s="11"/>
      <c r="O630" s="11"/>
      <c r="P630" s="11"/>
    </row>
    <row r="631" spans="5:16" x14ac:dyDescent="0.25">
      <c r="E631" s="11"/>
      <c r="F631" s="11"/>
      <c r="M631" s="11"/>
      <c r="N631" s="11"/>
      <c r="O631" s="11"/>
      <c r="P631" s="11"/>
    </row>
    <row r="632" spans="5:16" x14ac:dyDescent="0.25">
      <c r="E632" s="11"/>
      <c r="F632" s="11"/>
      <c r="M632" s="11"/>
      <c r="N632" s="11"/>
      <c r="O632" s="11"/>
      <c r="P632" s="11"/>
    </row>
    <row r="633" spans="5:16" x14ac:dyDescent="0.25">
      <c r="E633" s="11"/>
      <c r="F633" s="11"/>
      <c r="M633" s="11"/>
      <c r="N633" s="11"/>
      <c r="O633" s="11"/>
      <c r="P633" s="11"/>
    </row>
    <row r="634" spans="5:16" x14ac:dyDescent="0.25">
      <c r="E634" s="11"/>
      <c r="F634" s="11"/>
      <c r="M634" s="11"/>
      <c r="N634" s="11"/>
      <c r="O634" s="11"/>
      <c r="P634" s="11"/>
    </row>
    <row r="635" spans="5:16" x14ac:dyDescent="0.25">
      <c r="E635" s="11"/>
      <c r="F635" s="11"/>
      <c r="M635" s="11"/>
      <c r="N635" s="11"/>
      <c r="O635" s="11"/>
      <c r="P635" s="11"/>
    </row>
    <row r="636" spans="5:16" x14ac:dyDescent="0.25">
      <c r="E636" s="11"/>
      <c r="F636" s="11"/>
      <c r="M636" s="11"/>
      <c r="N636" s="11"/>
      <c r="O636" s="11"/>
      <c r="P636" s="11"/>
    </row>
    <row r="637" spans="5:16" x14ac:dyDescent="0.25">
      <c r="E637" s="11"/>
      <c r="F637" s="11"/>
      <c r="M637" s="11"/>
      <c r="N637" s="11"/>
      <c r="O637" s="11"/>
      <c r="P637" s="11"/>
    </row>
    <row r="638" spans="5:16" x14ac:dyDescent="0.25">
      <c r="E638" s="11"/>
      <c r="F638" s="11"/>
      <c r="M638" s="11"/>
      <c r="N638" s="11"/>
      <c r="O638" s="11"/>
      <c r="P638" s="11"/>
    </row>
    <row r="639" spans="5:16" x14ac:dyDescent="0.25">
      <c r="E639" s="11"/>
      <c r="F639" s="11"/>
      <c r="M639" s="11"/>
      <c r="N639" s="11"/>
      <c r="O639" s="11"/>
      <c r="P639" s="11"/>
    </row>
    <row r="640" spans="5:16" x14ac:dyDescent="0.25">
      <c r="E640" s="11"/>
      <c r="F640" s="11"/>
      <c r="M640" s="11"/>
      <c r="N640" s="11"/>
      <c r="O640" s="11"/>
      <c r="P640" s="11"/>
    </row>
    <row r="641" spans="5:16" x14ac:dyDescent="0.25">
      <c r="E641" s="11"/>
      <c r="F641" s="11"/>
      <c r="M641" s="11"/>
      <c r="N641" s="11"/>
      <c r="O641" s="11"/>
      <c r="P641" s="11"/>
    </row>
    <row r="642" spans="5:16" x14ac:dyDescent="0.25">
      <c r="E642" s="11"/>
      <c r="F642" s="11"/>
      <c r="M642" s="11"/>
      <c r="N642" s="11"/>
      <c r="O642" s="11"/>
      <c r="P642" s="11"/>
    </row>
    <row r="643" spans="5:16" x14ac:dyDescent="0.25">
      <c r="E643" s="11"/>
      <c r="F643" s="11"/>
      <c r="M643" s="11"/>
      <c r="N643" s="11"/>
      <c r="O643" s="11"/>
      <c r="P643" s="11"/>
    </row>
    <row r="644" spans="5:16" x14ac:dyDescent="0.25">
      <c r="E644" s="11"/>
      <c r="F644" s="11"/>
      <c r="M644" s="11"/>
      <c r="N644" s="11"/>
      <c r="O644" s="11"/>
      <c r="P644" s="11"/>
    </row>
    <row r="645" spans="5:16" x14ac:dyDescent="0.25">
      <c r="E645" s="11"/>
      <c r="F645" s="11"/>
      <c r="M645" s="11"/>
      <c r="N645" s="11"/>
      <c r="O645" s="11"/>
      <c r="P645" s="11"/>
    </row>
    <row r="646" spans="5:16" x14ac:dyDescent="0.25">
      <c r="E646" s="11"/>
      <c r="F646" s="11"/>
      <c r="M646" s="11"/>
      <c r="N646" s="11"/>
      <c r="O646" s="11"/>
      <c r="P646" s="11"/>
    </row>
    <row r="647" spans="5:16" x14ac:dyDescent="0.25">
      <c r="E647" s="11"/>
      <c r="F647" s="11"/>
      <c r="M647" s="11"/>
      <c r="N647" s="11"/>
      <c r="O647" s="11"/>
      <c r="P647" s="11"/>
    </row>
    <row r="648" spans="5:16" x14ac:dyDescent="0.25">
      <c r="E648" s="11"/>
      <c r="F648" s="11"/>
      <c r="M648" s="11"/>
      <c r="N648" s="11"/>
      <c r="O648" s="11"/>
      <c r="P648" s="11"/>
    </row>
    <row r="649" spans="5:16" x14ac:dyDescent="0.25">
      <c r="E649" s="11"/>
      <c r="F649" s="11"/>
      <c r="M649" s="11"/>
      <c r="N649" s="11"/>
      <c r="O649" s="11"/>
      <c r="P649" s="11"/>
    </row>
    <row r="650" spans="5:16" x14ac:dyDescent="0.25">
      <c r="E650" s="11"/>
      <c r="F650" s="11"/>
      <c r="M650" s="11"/>
      <c r="N650" s="11"/>
      <c r="O650" s="11"/>
      <c r="P650" s="11"/>
    </row>
    <row r="651" spans="5:16" x14ac:dyDescent="0.25">
      <c r="E651" s="11"/>
      <c r="F651" s="11"/>
      <c r="M651" s="11"/>
      <c r="N651" s="11"/>
      <c r="O651" s="11"/>
      <c r="P651" s="11"/>
    </row>
    <row r="652" spans="5:16" x14ac:dyDescent="0.25">
      <c r="E652" s="11"/>
      <c r="F652" s="11"/>
      <c r="M652" s="11"/>
      <c r="N652" s="11"/>
      <c r="O652" s="11"/>
      <c r="P652" s="11"/>
    </row>
    <row r="653" spans="5:16" x14ac:dyDescent="0.25">
      <c r="E653" s="11"/>
      <c r="F653" s="11"/>
      <c r="M653" s="11"/>
      <c r="N653" s="11"/>
      <c r="O653" s="11"/>
      <c r="P653" s="11"/>
    </row>
    <row r="654" spans="5:16" x14ac:dyDescent="0.25">
      <c r="E654" s="11"/>
      <c r="F654" s="11"/>
      <c r="M654" s="11"/>
      <c r="N654" s="11"/>
      <c r="O654" s="11"/>
      <c r="P654" s="11"/>
    </row>
    <row r="655" spans="5:16" x14ac:dyDescent="0.25">
      <c r="E655" s="11"/>
      <c r="F655" s="11"/>
      <c r="M655" s="11"/>
      <c r="N655" s="11"/>
      <c r="O655" s="11"/>
      <c r="P655" s="11"/>
    </row>
    <row r="656" spans="5:16" x14ac:dyDescent="0.25">
      <c r="E656" s="11"/>
      <c r="F656" s="11"/>
      <c r="M656" s="11"/>
      <c r="N656" s="11"/>
      <c r="O656" s="11"/>
      <c r="P656" s="11"/>
    </row>
    <row r="657" spans="5:16" x14ac:dyDescent="0.25">
      <c r="E657" s="11"/>
      <c r="F657" s="11"/>
      <c r="M657" s="11"/>
      <c r="N657" s="11"/>
      <c r="O657" s="11"/>
      <c r="P657" s="11"/>
    </row>
    <row r="658" spans="5:16" x14ac:dyDescent="0.25">
      <c r="E658" s="11"/>
      <c r="F658" s="11"/>
      <c r="M658" s="11"/>
      <c r="N658" s="11"/>
      <c r="O658" s="11"/>
      <c r="P658" s="11"/>
    </row>
    <row r="659" spans="5:16" x14ac:dyDescent="0.25">
      <c r="E659" s="11"/>
      <c r="F659" s="11"/>
      <c r="M659" s="11"/>
      <c r="N659" s="11"/>
      <c r="O659" s="11"/>
      <c r="P659" s="11"/>
    </row>
    <row r="660" spans="5:16" x14ac:dyDescent="0.25">
      <c r="E660" s="11"/>
      <c r="F660" s="11"/>
      <c r="M660" s="11"/>
      <c r="N660" s="11"/>
      <c r="O660" s="11"/>
      <c r="P660" s="11"/>
    </row>
    <row r="661" spans="5:16" x14ac:dyDescent="0.25">
      <c r="E661" s="11"/>
      <c r="F661" s="11"/>
      <c r="M661" s="11"/>
      <c r="N661" s="11"/>
      <c r="O661" s="11"/>
      <c r="P661" s="11"/>
    </row>
    <row r="662" spans="5:16" x14ac:dyDescent="0.25">
      <c r="E662" s="11"/>
      <c r="F662" s="11"/>
      <c r="M662" s="11"/>
      <c r="N662" s="11"/>
      <c r="O662" s="11"/>
      <c r="P662" s="11"/>
    </row>
    <row r="663" spans="5:16" x14ac:dyDescent="0.25">
      <c r="E663" s="11"/>
      <c r="F663" s="11"/>
      <c r="M663" s="11"/>
      <c r="N663" s="11"/>
      <c r="O663" s="11"/>
      <c r="P663" s="11"/>
    </row>
    <row r="664" spans="5:16" x14ac:dyDescent="0.25">
      <c r="E664" s="11"/>
      <c r="F664" s="11"/>
      <c r="M664" s="11"/>
      <c r="N664" s="11"/>
      <c r="O664" s="11"/>
      <c r="P664" s="11"/>
    </row>
    <row r="665" spans="5:16" x14ac:dyDescent="0.25">
      <c r="E665" s="11"/>
      <c r="F665" s="11"/>
      <c r="M665" s="11"/>
      <c r="N665" s="11"/>
      <c r="O665" s="11"/>
      <c r="P665" s="11"/>
    </row>
    <row r="666" spans="5:16" x14ac:dyDescent="0.25">
      <c r="E666" s="11"/>
      <c r="F666" s="11"/>
      <c r="M666" s="11"/>
      <c r="N666" s="11"/>
      <c r="O666" s="11"/>
      <c r="P666" s="11"/>
    </row>
    <row r="667" spans="5:16" x14ac:dyDescent="0.25">
      <c r="E667" s="11"/>
      <c r="F667" s="11"/>
      <c r="M667" s="11"/>
      <c r="N667" s="11"/>
      <c r="O667" s="11"/>
      <c r="P667" s="11"/>
    </row>
    <row r="668" spans="5:16" x14ac:dyDescent="0.25">
      <c r="E668" s="11"/>
      <c r="F668" s="11"/>
      <c r="M668" s="11"/>
      <c r="N668" s="11"/>
      <c r="O668" s="11"/>
      <c r="P668" s="11"/>
    </row>
    <row r="669" spans="5:16" x14ac:dyDescent="0.25">
      <c r="E669" s="11"/>
      <c r="F669" s="11"/>
      <c r="M669" s="11"/>
      <c r="N669" s="11"/>
      <c r="O669" s="11"/>
      <c r="P669" s="11"/>
    </row>
    <row r="670" spans="5:16" x14ac:dyDescent="0.25">
      <c r="E670" s="11"/>
      <c r="F670" s="11"/>
      <c r="M670" s="11"/>
      <c r="N670" s="11"/>
      <c r="O670" s="11"/>
      <c r="P670" s="11"/>
    </row>
    <row r="671" spans="5:16" x14ac:dyDescent="0.25">
      <c r="E671" s="11"/>
      <c r="F671" s="11"/>
      <c r="M671" s="11"/>
      <c r="N671" s="11"/>
      <c r="O671" s="11"/>
      <c r="P671" s="11"/>
    </row>
    <row r="672" spans="5:16" x14ac:dyDescent="0.25">
      <c r="E672" s="11"/>
      <c r="F672" s="11"/>
      <c r="M672" s="11"/>
      <c r="N672" s="11"/>
      <c r="O672" s="11"/>
      <c r="P672" s="11"/>
    </row>
    <row r="673" spans="5:16" x14ac:dyDescent="0.25">
      <c r="E673" s="11"/>
      <c r="F673" s="11"/>
      <c r="M673" s="11"/>
      <c r="N673" s="11"/>
      <c r="O673" s="11"/>
      <c r="P673" s="11"/>
    </row>
    <row r="674" spans="5:16" x14ac:dyDescent="0.25">
      <c r="E674" s="11"/>
      <c r="F674" s="11"/>
      <c r="M674" s="11"/>
      <c r="N674" s="11"/>
      <c r="O674" s="11"/>
      <c r="P674" s="11"/>
    </row>
    <row r="675" spans="5:16" x14ac:dyDescent="0.25">
      <c r="E675" s="11"/>
      <c r="F675" s="11"/>
      <c r="M675" s="11"/>
      <c r="N675" s="11"/>
      <c r="O675" s="11"/>
      <c r="P675" s="11"/>
    </row>
    <row r="676" spans="5:16" x14ac:dyDescent="0.25">
      <c r="E676" s="11"/>
      <c r="F676" s="11"/>
      <c r="M676" s="11"/>
      <c r="N676" s="11"/>
      <c r="O676" s="11"/>
      <c r="P676" s="11"/>
    </row>
    <row r="677" spans="5:16" x14ac:dyDescent="0.25">
      <c r="E677" s="11"/>
      <c r="F677" s="11"/>
      <c r="M677" s="11"/>
      <c r="N677" s="11"/>
      <c r="O677" s="11"/>
      <c r="P677" s="11"/>
    </row>
    <row r="678" spans="5:16" x14ac:dyDescent="0.25">
      <c r="E678" s="11"/>
      <c r="F678" s="11"/>
      <c r="M678" s="11"/>
      <c r="N678" s="11"/>
      <c r="O678" s="11"/>
      <c r="P678" s="11"/>
    </row>
    <row r="679" spans="5:16" x14ac:dyDescent="0.25">
      <c r="E679" s="11"/>
      <c r="F679" s="11"/>
      <c r="M679" s="11"/>
      <c r="N679" s="11"/>
      <c r="O679" s="11"/>
      <c r="P679" s="11"/>
    </row>
    <row r="680" spans="5:16" x14ac:dyDescent="0.25">
      <c r="E680" s="11"/>
      <c r="F680" s="11"/>
      <c r="M680" s="11"/>
      <c r="N680" s="11"/>
      <c r="O680" s="11"/>
      <c r="P680" s="11"/>
    </row>
    <row r="681" spans="5:16" x14ac:dyDescent="0.25">
      <c r="E681" s="11"/>
      <c r="F681" s="11"/>
      <c r="M681" s="11"/>
      <c r="N681" s="11"/>
      <c r="O681" s="11"/>
      <c r="P681" s="11"/>
    </row>
    <row r="682" spans="5:16" x14ac:dyDescent="0.25">
      <c r="E682" s="11"/>
      <c r="F682" s="11"/>
      <c r="M682" s="11"/>
      <c r="N682" s="11"/>
      <c r="O682" s="11"/>
      <c r="P682" s="11"/>
    </row>
    <row r="683" spans="5:16" x14ac:dyDescent="0.25">
      <c r="E683" s="11"/>
      <c r="F683" s="11"/>
      <c r="M683" s="11"/>
      <c r="N683" s="11"/>
      <c r="O683" s="11"/>
      <c r="P683" s="11"/>
    </row>
    <row r="684" spans="5:16" x14ac:dyDescent="0.25">
      <c r="E684" s="11"/>
      <c r="F684" s="11"/>
      <c r="M684" s="11"/>
      <c r="N684" s="11"/>
      <c r="O684" s="11"/>
      <c r="P684" s="11"/>
    </row>
    <row r="685" spans="5:16" x14ac:dyDescent="0.25">
      <c r="E685" s="11"/>
      <c r="F685" s="11"/>
      <c r="M685" s="11"/>
      <c r="N685" s="11"/>
      <c r="O685" s="11"/>
      <c r="P685" s="11"/>
    </row>
    <row r="686" spans="5:16" x14ac:dyDescent="0.25">
      <c r="E686" s="11"/>
      <c r="F686" s="11"/>
      <c r="M686" s="11"/>
      <c r="N686" s="11"/>
      <c r="O686" s="11"/>
      <c r="P686" s="11"/>
    </row>
    <row r="687" spans="5:16" x14ac:dyDescent="0.25">
      <c r="E687" s="11"/>
      <c r="F687" s="11"/>
      <c r="M687" s="11"/>
      <c r="N687" s="11"/>
      <c r="O687" s="11"/>
      <c r="P687" s="11"/>
    </row>
    <row r="688" spans="5:16" x14ac:dyDescent="0.25">
      <c r="E688" s="11"/>
      <c r="F688" s="11"/>
      <c r="M688" s="11"/>
      <c r="N688" s="11"/>
      <c r="O688" s="11"/>
      <c r="P688" s="11"/>
    </row>
    <row r="689" spans="5:16" x14ac:dyDescent="0.25">
      <c r="E689" s="11"/>
      <c r="F689" s="11"/>
      <c r="M689" s="11"/>
      <c r="N689" s="11"/>
      <c r="O689" s="11"/>
      <c r="P689" s="11"/>
    </row>
    <row r="690" spans="5:16" x14ac:dyDescent="0.25">
      <c r="E690" s="11"/>
      <c r="F690" s="11"/>
      <c r="M690" s="11"/>
      <c r="N690" s="11"/>
      <c r="O690" s="11"/>
      <c r="P690" s="11"/>
    </row>
    <row r="691" spans="5:16" x14ac:dyDescent="0.25">
      <c r="E691" s="11"/>
      <c r="F691" s="11"/>
      <c r="M691" s="11"/>
      <c r="N691" s="11"/>
      <c r="O691" s="11"/>
      <c r="P691" s="11"/>
    </row>
    <row r="692" spans="5:16" x14ac:dyDescent="0.25">
      <c r="E692" s="11"/>
      <c r="F692" s="11"/>
      <c r="M692" s="11"/>
      <c r="N692" s="11"/>
      <c r="O692" s="11"/>
      <c r="P692" s="11"/>
    </row>
    <row r="693" spans="5:16" x14ac:dyDescent="0.25">
      <c r="E693" s="11"/>
      <c r="F693" s="11"/>
      <c r="M693" s="11"/>
      <c r="N693" s="11"/>
      <c r="O693" s="11"/>
      <c r="P693" s="11"/>
    </row>
    <row r="694" spans="5:16" x14ac:dyDescent="0.25">
      <c r="E694" s="11"/>
      <c r="F694" s="11"/>
      <c r="M694" s="11"/>
      <c r="N694" s="11"/>
      <c r="O694" s="11"/>
      <c r="P694" s="11"/>
    </row>
    <row r="695" spans="5:16" x14ac:dyDescent="0.25">
      <c r="E695" s="11"/>
      <c r="F695" s="11"/>
      <c r="M695" s="11"/>
      <c r="N695" s="11"/>
      <c r="O695" s="11"/>
      <c r="P695" s="11"/>
    </row>
    <row r="696" spans="5:16" x14ac:dyDescent="0.25">
      <c r="E696" s="11"/>
      <c r="F696" s="11"/>
      <c r="M696" s="11"/>
      <c r="N696" s="11"/>
      <c r="O696" s="11"/>
      <c r="P696" s="11"/>
    </row>
    <row r="697" spans="5:16" x14ac:dyDescent="0.25">
      <c r="E697" s="11"/>
      <c r="F697" s="11"/>
      <c r="M697" s="11"/>
      <c r="N697" s="11"/>
      <c r="O697" s="11"/>
      <c r="P697" s="11"/>
    </row>
    <row r="698" spans="5:16" x14ac:dyDescent="0.25">
      <c r="E698" s="11"/>
      <c r="F698" s="11"/>
      <c r="M698" s="11"/>
      <c r="N698" s="11"/>
      <c r="O698" s="11"/>
      <c r="P698" s="11"/>
    </row>
    <row r="699" spans="5:16" x14ac:dyDescent="0.25">
      <c r="E699" s="11"/>
      <c r="F699" s="11"/>
      <c r="M699" s="11"/>
      <c r="N699" s="11"/>
      <c r="O699" s="11"/>
      <c r="P699" s="11"/>
    </row>
    <row r="700" spans="5:16" x14ac:dyDescent="0.25">
      <c r="E700" s="11"/>
      <c r="F700" s="11"/>
      <c r="M700" s="11"/>
      <c r="N700" s="11"/>
      <c r="O700" s="11"/>
      <c r="P700" s="11"/>
    </row>
    <row r="701" spans="5:16" x14ac:dyDescent="0.25">
      <c r="E701" s="11"/>
      <c r="F701" s="11"/>
      <c r="M701" s="11"/>
      <c r="N701" s="11"/>
      <c r="O701" s="11"/>
      <c r="P701" s="11"/>
    </row>
    <row r="702" spans="5:16" x14ac:dyDescent="0.25">
      <c r="E702" s="11"/>
      <c r="F702" s="11"/>
      <c r="M702" s="11"/>
      <c r="N702" s="11"/>
      <c r="O702" s="11"/>
      <c r="P702" s="11"/>
    </row>
    <row r="703" spans="5:16" x14ac:dyDescent="0.25">
      <c r="E703" s="11"/>
      <c r="F703" s="11"/>
      <c r="M703" s="11"/>
      <c r="N703" s="11"/>
      <c r="O703" s="11"/>
      <c r="P703" s="11"/>
    </row>
    <row r="704" spans="5:16" x14ac:dyDescent="0.25">
      <c r="E704" s="11"/>
      <c r="F704" s="11"/>
      <c r="M704" s="11"/>
      <c r="N704" s="11"/>
      <c r="O704" s="11"/>
      <c r="P704" s="11"/>
    </row>
    <row r="705" spans="5:16" x14ac:dyDescent="0.25">
      <c r="E705" s="11"/>
      <c r="F705" s="11"/>
      <c r="M705" s="11"/>
      <c r="N705" s="11"/>
      <c r="O705" s="11"/>
      <c r="P705" s="11"/>
    </row>
    <row r="706" spans="5:16" x14ac:dyDescent="0.25">
      <c r="E706" s="11"/>
      <c r="F706" s="11"/>
      <c r="M706" s="11"/>
      <c r="N706" s="11"/>
      <c r="O706" s="11"/>
      <c r="P706" s="11"/>
    </row>
    <row r="707" spans="5:16" x14ac:dyDescent="0.25">
      <c r="E707" s="11"/>
      <c r="F707" s="11"/>
      <c r="M707" s="11"/>
      <c r="N707" s="11"/>
      <c r="O707" s="11"/>
      <c r="P707" s="11"/>
    </row>
    <row r="708" spans="5:16" x14ac:dyDescent="0.25">
      <c r="E708" s="11"/>
      <c r="F708" s="11"/>
      <c r="M708" s="11"/>
      <c r="N708" s="11"/>
      <c r="O708" s="11"/>
      <c r="P708" s="11"/>
    </row>
    <row r="709" spans="5:16" x14ac:dyDescent="0.25">
      <c r="E709" s="11"/>
      <c r="F709" s="11"/>
      <c r="M709" s="11"/>
      <c r="N709" s="11"/>
      <c r="O709" s="11"/>
      <c r="P709" s="11"/>
    </row>
    <row r="710" spans="5:16" x14ac:dyDescent="0.25">
      <c r="E710" s="11"/>
      <c r="F710" s="11"/>
      <c r="M710" s="11"/>
      <c r="N710" s="11"/>
      <c r="O710" s="11"/>
      <c r="P710" s="11"/>
    </row>
    <row r="711" spans="5:16" x14ac:dyDescent="0.25">
      <c r="E711" s="11"/>
      <c r="F711" s="11"/>
      <c r="M711" s="11"/>
      <c r="N711" s="11"/>
      <c r="O711" s="11"/>
      <c r="P711" s="11"/>
    </row>
    <row r="712" spans="5:16" x14ac:dyDescent="0.25">
      <c r="E712" s="11"/>
      <c r="F712" s="11"/>
      <c r="M712" s="11"/>
      <c r="N712" s="11"/>
      <c r="O712" s="11"/>
      <c r="P712" s="11"/>
    </row>
    <row r="713" spans="5:16" x14ac:dyDescent="0.25">
      <c r="E713" s="11"/>
      <c r="F713" s="11"/>
      <c r="M713" s="11"/>
      <c r="N713" s="11"/>
      <c r="O713" s="11"/>
      <c r="P713" s="11"/>
    </row>
    <row r="714" spans="5:16" x14ac:dyDescent="0.25">
      <c r="E714" s="11"/>
      <c r="F714" s="11"/>
      <c r="M714" s="11"/>
      <c r="N714" s="11"/>
      <c r="O714" s="11"/>
      <c r="P714" s="11"/>
    </row>
    <row r="715" spans="5:16" x14ac:dyDescent="0.25">
      <c r="E715" s="11"/>
      <c r="F715" s="11"/>
      <c r="M715" s="11"/>
      <c r="N715" s="11"/>
      <c r="O715" s="11"/>
      <c r="P715" s="11"/>
    </row>
    <row r="716" spans="5:16" x14ac:dyDescent="0.25">
      <c r="E716" s="11"/>
      <c r="F716" s="11"/>
      <c r="M716" s="11"/>
      <c r="N716" s="11"/>
      <c r="O716" s="11"/>
      <c r="P716" s="11"/>
    </row>
    <row r="717" spans="5:16" x14ac:dyDescent="0.25">
      <c r="E717" s="11"/>
      <c r="F717" s="11"/>
      <c r="M717" s="11"/>
      <c r="N717" s="11"/>
      <c r="O717" s="11"/>
      <c r="P717" s="11"/>
    </row>
    <row r="718" spans="5:16" x14ac:dyDescent="0.25">
      <c r="E718" s="11"/>
      <c r="F718" s="11"/>
      <c r="M718" s="11"/>
      <c r="N718" s="11"/>
      <c r="O718" s="11"/>
      <c r="P718" s="11"/>
    </row>
    <row r="719" spans="5:16" x14ac:dyDescent="0.25">
      <c r="E719" s="11"/>
      <c r="F719" s="11"/>
      <c r="M719" s="11"/>
      <c r="N719" s="11"/>
      <c r="O719" s="11"/>
      <c r="P719" s="11"/>
    </row>
    <row r="720" spans="5:16" x14ac:dyDescent="0.25">
      <c r="E720" s="11"/>
      <c r="F720" s="11"/>
      <c r="M720" s="11"/>
      <c r="N720" s="11"/>
      <c r="O720" s="11"/>
      <c r="P720" s="11"/>
    </row>
    <row r="721" spans="5:16" x14ac:dyDescent="0.25">
      <c r="E721" s="11"/>
      <c r="F721" s="11"/>
      <c r="M721" s="11"/>
      <c r="N721" s="11"/>
      <c r="O721" s="11"/>
      <c r="P721" s="11"/>
    </row>
    <row r="722" spans="5:16" x14ac:dyDescent="0.25">
      <c r="E722" s="11"/>
      <c r="F722" s="11"/>
      <c r="M722" s="11"/>
      <c r="N722" s="11"/>
      <c r="O722" s="11"/>
      <c r="P722" s="11"/>
    </row>
    <row r="723" spans="5:16" x14ac:dyDescent="0.25">
      <c r="E723" s="11"/>
      <c r="F723" s="11"/>
      <c r="M723" s="11"/>
      <c r="N723" s="11"/>
      <c r="O723" s="11"/>
      <c r="P723" s="11"/>
    </row>
    <row r="724" spans="5:16" x14ac:dyDescent="0.25">
      <c r="E724" s="11"/>
      <c r="F724" s="11"/>
      <c r="M724" s="11"/>
      <c r="N724" s="11"/>
      <c r="O724" s="11"/>
      <c r="P724" s="11"/>
    </row>
    <row r="725" spans="5:16" x14ac:dyDescent="0.25">
      <c r="E725" s="11"/>
      <c r="F725" s="11"/>
      <c r="M725" s="11"/>
      <c r="N725" s="11"/>
      <c r="O725" s="11"/>
      <c r="P725" s="11"/>
    </row>
    <row r="726" spans="5:16" x14ac:dyDescent="0.25">
      <c r="E726" s="11"/>
      <c r="F726" s="11"/>
      <c r="M726" s="11"/>
      <c r="N726" s="11"/>
      <c r="O726" s="11"/>
      <c r="P726" s="11"/>
    </row>
    <row r="727" spans="5:16" x14ac:dyDescent="0.25">
      <c r="E727" s="11"/>
      <c r="F727" s="11"/>
      <c r="M727" s="11"/>
      <c r="N727" s="11"/>
      <c r="O727" s="11"/>
      <c r="P727" s="11"/>
    </row>
    <row r="728" spans="5:16" x14ac:dyDescent="0.25">
      <c r="E728" s="11"/>
      <c r="F728" s="11"/>
      <c r="M728" s="11"/>
      <c r="N728" s="11"/>
      <c r="O728" s="11"/>
      <c r="P728" s="11"/>
    </row>
    <row r="729" spans="5:16" x14ac:dyDescent="0.25">
      <c r="E729" s="11"/>
      <c r="F729" s="11"/>
      <c r="M729" s="11"/>
      <c r="N729" s="11"/>
      <c r="O729" s="11"/>
      <c r="P729" s="11"/>
    </row>
    <row r="730" spans="5:16" x14ac:dyDescent="0.25">
      <c r="E730" s="11"/>
      <c r="F730" s="11"/>
      <c r="M730" s="11"/>
      <c r="N730" s="11"/>
      <c r="O730" s="11"/>
      <c r="P730" s="11"/>
    </row>
    <row r="731" spans="5:16" x14ac:dyDescent="0.25">
      <c r="E731" s="11"/>
      <c r="F731" s="11"/>
      <c r="M731" s="11"/>
      <c r="N731" s="11"/>
      <c r="O731" s="11"/>
      <c r="P731" s="11"/>
    </row>
    <row r="732" spans="5:16" x14ac:dyDescent="0.25">
      <c r="E732" s="11"/>
      <c r="F732" s="11"/>
      <c r="M732" s="11"/>
      <c r="N732" s="11"/>
      <c r="O732" s="11"/>
      <c r="P732" s="11"/>
    </row>
    <row r="733" spans="5:16" x14ac:dyDescent="0.25">
      <c r="E733" s="11"/>
      <c r="F733" s="11"/>
      <c r="M733" s="11"/>
      <c r="N733" s="11"/>
      <c r="O733" s="11"/>
      <c r="P733" s="11"/>
    </row>
    <row r="734" spans="5:16" x14ac:dyDescent="0.25">
      <c r="E734" s="11"/>
      <c r="F734" s="11"/>
      <c r="M734" s="11"/>
      <c r="N734" s="11"/>
      <c r="O734" s="11"/>
      <c r="P734" s="11"/>
    </row>
    <row r="735" spans="5:16" x14ac:dyDescent="0.25">
      <c r="E735" s="11"/>
      <c r="F735" s="11"/>
      <c r="M735" s="11"/>
      <c r="N735" s="11"/>
      <c r="O735" s="11"/>
      <c r="P735" s="11"/>
    </row>
    <row r="736" spans="5:16" x14ac:dyDescent="0.25">
      <c r="E736" s="11"/>
      <c r="F736" s="11"/>
      <c r="M736" s="11"/>
      <c r="N736" s="11"/>
      <c r="O736" s="11"/>
      <c r="P736" s="11"/>
    </row>
    <row r="737" spans="5:16" x14ac:dyDescent="0.25">
      <c r="E737" s="11"/>
      <c r="F737" s="11"/>
      <c r="M737" s="11"/>
      <c r="N737" s="11"/>
      <c r="O737" s="11"/>
      <c r="P737" s="11"/>
    </row>
    <row r="738" spans="5:16" x14ac:dyDescent="0.25">
      <c r="E738" s="11"/>
      <c r="F738" s="11"/>
      <c r="M738" s="11"/>
      <c r="N738" s="11"/>
      <c r="O738" s="11"/>
      <c r="P738" s="11"/>
    </row>
    <row r="739" spans="5:16" x14ac:dyDescent="0.25">
      <c r="E739" s="11"/>
      <c r="F739" s="11"/>
      <c r="M739" s="11"/>
      <c r="N739" s="11"/>
      <c r="O739" s="11"/>
      <c r="P739" s="11"/>
    </row>
    <row r="740" spans="5:16" x14ac:dyDescent="0.25">
      <c r="E740" s="11"/>
      <c r="F740" s="11"/>
      <c r="M740" s="11"/>
      <c r="N740" s="11"/>
      <c r="O740" s="11"/>
      <c r="P740" s="11"/>
    </row>
    <row r="741" spans="5:16" x14ac:dyDescent="0.25">
      <c r="E741" s="11"/>
      <c r="F741" s="11"/>
      <c r="M741" s="11"/>
      <c r="N741" s="11"/>
      <c r="O741" s="11"/>
      <c r="P741" s="11"/>
    </row>
    <row r="742" spans="5:16" x14ac:dyDescent="0.25">
      <c r="E742" s="11"/>
      <c r="F742" s="11"/>
      <c r="M742" s="11"/>
      <c r="N742" s="11"/>
      <c r="O742" s="11"/>
      <c r="P742" s="11"/>
    </row>
    <row r="743" spans="5:16" x14ac:dyDescent="0.25">
      <c r="E743" s="11"/>
      <c r="F743" s="11"/>
      <c r="M743" s="11"/>
      <c r="N743" s="11"/>
      <c r="O743" s="11"/>
      <c r="P743" s="11"/>
    </row>
    <row r="744" spans="5:16" x14ac:dyDescent="0.25">
      <c r="E744" s="11"/>
      <c r="F744" s="11"/>
      <c r="M744" s="11"/>
      <c r="N744" s="11"/>
      <c r="O744" s="11"/>
      <c r="P744" s="11"/>
    </row>
    <row r="745" spans="5:16" x14ac:dyDescent="0.25">
      <c r="E745" s="11"/>
      <c r="F745" s="11"/>
      <c r="M745" s="11"/>
      <c r="N745" s="11"/>
      <c r="O745" s="11"/>
      <c r="P745" s="11"/>
    </row>
    <row r="746" spans="5:16" x14ac:dyDescent="0.25">
      <c r="E746" s="11"/>
      <c r="F746" s="11"/>
      <c r="M746" s="11"/>
      <c r="N746" s="11"/>
      <c r="O746" s="11"/>
      <c r="P746" s="11"/>
    </row>
    <row r="747" spans="5:16" x14ac:dyDescent="0.25">
      <c r="E747" s="11"/>
      <c r="F747" s="11"/>
      <c r="M747" s="11"/>
      <c r="N747" s="11"/>
      <c r="O747" s="11"/>
      <c r="P747" s="11"/>
    </row>
    <row r="748" spans="5:16" x14ac:dyDescent="0.25">
      <c r="E748" s="11"/>
      <c r="F748" s="11"/>
      <c r="M748" s="11"/>
      <c r="N748" s="11"/>
      <c r="O748" s="11"/>
      <c r="P748" s="11"/>
    </row>
    <row r="749" spans="5:16" x14ac:dyDescent="0.25">
      <c r="E749" s="11"/>
      <c r="F749" s="11"/>
      <c r="M749" s="11"/>
      <c r="N749" s="11"/>
      <c r="O749" s="11"/>
      <c r="P749" s="11"/>
    </row>
    <row r="750" spans="5:16" x14ac:dyDescent="0.25">
      <c r="E750" s="11"/>
      <c r="F750" s="11"/>
      <c r="M750" s="11"/>
      <c r="N750" s="11"/>
      <c r="O750" s="11"/>
      <c r="P750" s="11"/>
    </row>
    <row r="751" spans="5:16" x14ac:dyDescent="0.25">
      <c r="E751" s="11"/>
      <c r="F751" s="11"/>
      <c r="M751" s="11"/>
      <c r="N751" s="11"/>
      <c r="O751" s="11"/>
      <c r="P751" s="11"/>
    </row>
    <row r="752" spans="5:16" x14ac:dyDescent="0.25">
      <c r="E752" s="11"/>
      <c r="F752" s="11"/>
      <c r="M752" s="11"/>
      <c r="N752" s="11"/>
      <c r="O752" s="11"/>
      <c r="P752" s="11"/>
    </row>
    <row r="753" spans="5:16" x14ac:dyDescent="0.25">
      <c r="E753" s="11"/>
      <c r="F753" s="11"/>
      <c r="M753" s="11"/>
      <c r="N753" s="11"/>
      <c r="O753" s="11"/>
      <c r="P753" s="11"/>
    </row>
    <row r="754" spans="5:16" x14ac:dyDescent="0.25">
      <c r="E754" s="11"/>
      <c r="F754" s="11"/>
      <c r="M754" s="11"/>
      <c r="N754" s="11"/>
      <c r="O754" s="11"/>
      <c r="P754" s="11"/>
    </row>
    <row r="755" spans="5:16" x14ac:dyDescent="0.25">
      <c r="E755" s="11"/>
      <c r="F755" s="11"/>
      <c r="M755" s="11"/>
      <c r="N755" s="11"/>
      <c r="O755" s="11"/>
      <c r="P755" s="11"/>
    </row>
    <row r="756" spans="5:16" x14ac:dyDescent="0.25">
      <c r="E756" s="11"/>
      <c r="F756" s="11"/>
      <c r="M756" s="11"/>
      <c r="N756" s="11"/>
      <c r="O756" s="11"/>
      <c r="P756" s="11"/>
    </row>
    <row r="757" spans="5:16" x14ac:dyDescent="0.25">
      <c r="E757" s="11"/>
      <c r="F757" s="11"/>
      <c r="M757" s="11"/>
      <c r="N757" s="11"/>
      <c r="O757" s="11"/>
      <c r="P757" s="11"/>
    </row>
    <row r="758" spans="5:16" x14ac:dyDescent="0.25">
      <c r="E758" s="11"/>
      <c r="F758" s="11"/>
      <c r="M758" s="11"/>
      <c r="N758" s="11"/>
      <c r="O758" s="11"/>
      <c r="P758" s="11"/>
    </row>
    <row r="759" spans="5:16" x14ac:dyDescent="0.25">
      <c r="E759" s="11"/>
      <c r="F759" s="11"/>
      <c r="M759" s="11"/>
      <c r="N759" s="11"/>
      <c r="O759" s="11"/>
      <c r="P759" s="11"/>
    </row>
    <row r="760" spans="5:16" x14ac:dyDescent="0.25">
      <c r="E760" s="11"/>
      <c r="F760" s="11"/>
      <c r="M760" s="11"/>
      <c r="N760" s="11"/>
      <c r="O760" s="11"/>
      <c r="P760" s="11"/>
    </row>
    <row r="761" spans="5:16" x14ac:dyDescent="0.25">
      <c r="E761" s="11"/>
      <c r="F761" s="11"/>
      <c r="M761" s="11"/>
      <c r="N761" s="11"/>
      <c r="O761" s="11"/>
      <c r="P761" s="11"/>
    </row>
    <row r="762" spans="5:16" x14ac:dyDescent="0.25">
      <c r="E762" s="11"/>
      <c r="F762" s="11"/>
      <c r="M762" s="11"/>
      <c r="N762" s="11"/>
      <c r="O762" s="11"/>
      <c r="P762" s="11"/>
    </row>
    <row r="763" spans="5:16" x14ac:dyDescent="0.25">
      <c r="E763" s="11"/>
      <c r="F763" s="11"/>
      <c r="M763" s="11"/>
      <c r="N763" s="11"/>
      <c r="O763" s="11"/>
      <c r="P763" s="11"/>
    </row>
    <row r="764" spans="5:16" x14ac:dyDescent="0.25">
      <c r="E764" s="11"/>
      <c r="F764" s="11"/>
      <c r="M764" s="11"/>
      <c r="N764" s="11"/>
      <c r="O764" s="11"/>
      <c r="P764" s="11"/>
    </row>
    <row r="765" spans="5:16" x14ac:dyDescent="0.25">
      <c r="E765" s="11"/>
      <c r="F765" s="11"/>
      <c r="M765" s="11"/>
      <c r="N765" s="11"/>
      <c r="O765" s="11"/>
      <c r="P765" s="11"/>
    </row>
    <row r="766" spans="5:16" x14ac:dyDescent="0.25">
      <c r="E766" s="11"/>
      <c r="F766" s="11"/>
      <c r="M766" s="11"/>
      <c r="N766" s="11"/>
      <c r="O766" s="11"/>
      <c r="P766" s="11"/>
    </row>
    <row r="767" spans="5:16" x14ac:dyDescent="0.25">
      <c r="E767" s="11"/>
      <c r="F767" s="11"/>
      <c r="M767" s="11"/>
      <c r="N767" s="11"/>
      <c r="O767" s="11"/>
      <c r="P767" s="11"/>
    </row>
    <row r="768" spans="5:16" x14ac:dyDescent="0.25">
      <c r="E768" s="11"/>
      <c r="F768" s="11"/>
      <c r="M768" s="11"/>
      <c r="N768" s="11"/>
      <c r="O768" s="11"/>
      <c r="P768" s="11"/>
    </row>
    <row r="769" spans="5:16" x14ac:dyDescent="0.25">
      <c r="E769" s="11"/>
      <c r="F769" s="11"/>
      <c r="M769" s="11"/>
      <c r="N769" s="11"/>
      <c r="O769" s="11"/>
      <c r="P769" s="11"/>
    </row>
    <row r="770" spans="5:16" x14ac:dyDescent="0.25">
      <c r="E770" s="11"/>
      <c r="F770" s="11"/>
      <c r="M770" s="11"/>
      <c r="N770" s="11"/>
      <c r="O770" s="11"/>
      <c r="P770" s="11"/>
    </row>
    <row r="771" spans="5:16" x14ac:dyDescent="0.25">
      <c r="E771" s="11"/>
      <c r="F771" s="11"/>
      <c r="M771" s="11"/>
      <c r="N771" s="11"/>
      <c r="O771" s="11"/>
      <c r="P771" s="11"/>
    </row>
    <row r="772" spans="5:16" x14ac:dyDescent="0.25">
      <c r="E772" s="11"/>
      <c r="F772" s="11"/>
      <c r="M772" s="11"/>
      <c r="N772" s="11"/>
      <c r="O772" s="11"/>
      <c r="P772" s="11"/>
    </row>
    <row r="773" spans="5:16" x14ac:dyDescent="0.25">
      <c r="E773" s="11"/>
      <c r="F773" s="11"/>
      <c r="M773" s="11"/>
      <c r="N773" s="11"/>
      <c r="O773" s="11"/>
      <c r="P773" s="11"/>
    </row>
    <row r="774" spans="5:16" x14ac:dyDescent="0.25">
      <c r="E774" s="11"/>
      <c r="F774" s="11"/>
      <c r="M774" s="11"/>
      <c r="N774" s="11"/>
      <c r="O774" s="11"/>
      <c r="P774" s="11"/>
    </row>
    <row r="775" spans="5:16" x14ac:dyDescent="0.25">
      <c r="E775" s="11"/>
      <c r="F775" s="11"/>
      <c r="M775" s="11"/>
      <c r="N775" s="11"/>
      <c r="O775" s="11"/>
      <c r="P775" s="11"/>
    </row>
    <row r="776" spans="5:16" x14ac:dyDescent="0.25">
      <c r="E776" s="11"/>
      <c r="F776" s="11"/>
      <c r="M776" s="11"/>
      <c r="N776" s="11"/>
      <c r="O776" s="11"/>
      <c r="P776" s="11"/>
    </row>
    <row r="777" spans="5:16" x14ac:dyDescent="0.25">
      <c r="E777" s="11"/>
      <c r="F777" s="11"/>
      <c r="M777" s="11"/>
      <c r="N777" s="11"/>
      <c r="O777" s="11"/>
      <c r="P777" s="11"/>
    </row>
    <row r="778" spans="5:16" x14ac:dyDescent="0.25">
      <c r="E778" s="11"/>
      <c r="F778" s="11"/>
      <c r="M778" s="11"/>
      <c r="N778" s="11"/>
      <c r="O778" s="11"/>
      <c r="P778" s="11"/>
    </row>
    <row r="779" spans="5:16" x14ac:dyDescent="0.25">
      <c r="E779" s="11"/>
      <c r="F779" s="11"/>
      <c r="M779" s="11"/>
      <c r="N779" s="11"/>
      <c r="O779" s="11"/>
      <c r="P779" s="11"/>
    </row>
    <row r="780" spans="5:16" x14ac:dyDescent="0.25">
      <c r="E780" s="11"/>
      <c r="F780" s="11"/>
      <c r="M780" s="11"/>
      <c r="N780" s="11"/>
      <c r="O780" s="11"/>
      <c r="P780" s="11"/>
    </row>
    <row r="781" spans="5:16" x14ac:dyDescent="0.25">
      <c r="E781" s="11"/>
      <c r="F781" s="11"/>
      <c r="M781" s="11"/>
      <c r="N781" s="11"/>
      <c r="O781" s="11"/>
      <c r="P781" s="11"/>
    </row>
    <row r="782" spans="5:16" x14ac:dyDescent="0.25">
      <c r="E782" s="11"/>
      <c r="F782" s="11"/>
      <c r="M782" s="11"/>
      <c r="N782" s="11"/>
      <c r="O782" s="11"/>
      <c r="P782" s="11"/>
    </row>
    <row r="783" spans="5:16" x14ac:dyDescent="0.25">
      <c r="E783" s="11"/>
      <c r="F783" s="11"/>
      <c r="M783" s="11"/>
      <c r="N783" s="11"/>
      <c r="O783" s="11"/>
      <c r="P783" s="11"/>
    </row>
    <row r="784" spans="5:16" x14ac:dyDescent="0.25">
      <c r="E784" s="11"/>
      <c r="F784" s="11"/>
      <c r="M784" s="11"/>
      <c r="N784" s="11"/>
      <c r="O784" s="11"/>
      <c r="P784" s="11"/>
    </row>
    <row r="785" spans="5:16" x14ac:dyDescent="0.25">
      <c r="E785" s="11"/>
      <c r="F785" s="11"/>
      <c r="M785" s="11"/>
      <c r="N785" s="11"/>
      <c r="O785" s="11"/>
      <c r="P785" s="11"/>
    </row>
    <row r="786" spans="5:16" x14ac:dyDescent="0.25">
      <c r="E786" s="11"/>
      <c r="F786" s="11"/>
      <c r="M786" s="11"/>
      <c r="N786" s="11"/>
      <c r="O786" s="11"/>
      <c r="P786" s="11"/>
    </row>
    <row r="787" spans="5:16" x14ac:dyDescent="0.25">
      <c r="E787" s="11"/>
      <c r="F787" s="11"/>
      <c r="M787" s="11"/>
      <c r="N787" s="11"/>
      <c r="O787" s="11"/>
      <c r="P787" s="11"/>
    </row>
    <row r="788" spans="5:16" x14ac:dyDescent="0.25">
      <c r="E788" s="11"/>
      <c r="F788" s="11"/>
      <c r="M788" s="11"/>
      <c r="N788" s="11"/>
      <c r="O788" s="11"/>
      <c r="P788" s="11"/>
    </row>
    <row r="789" spans="5:16" x14ac:dyDescent="0.25">
      <c r="E789" s="11"/>
      <c r="F789" s="11"/>
      <c r="M789" s="11"/>
      <c r="N789" s="11"/>
      <c r="O789" s="11"/>
      <c r="P789" s="11"/>
    </row>
    <row r="790" spans="5:16" x14ac:dyDescent="0.25">
      <c r="E790" s="11"/>
      <c r="F790" s="11"/>
      <c r="M790" s="11"/>
      <c r="N790" s="11"/>
      <c r="O790" s="11"/>
      <c r="P790" s="11"/>
    </row>
    <row r="791" spans="5:16" x14ac:dyDescent="0.25">
      <c r="E791" s="11"/>
      <c r="F791" s="11"/>
      <c r="M791" s="11"/>
      <c r="N791" s="11"/>
      <c r="O791" s="11"/>
      <c r="P791" s="11"/>
    </row>
    <row r="792" spans="5:16" x14ac:dyDescent="0.25">
      <c r="E792" s="11"/>
      <c r="F792" s="11"/>
      <c r="M792" s="11"/>
      <c r="N792" s="11"/>
      <c r="O792" s="11"/>
      <c r="P792" s="11"/>
    </row>
    <row r="793" spans="5:16" x14ac:dyDescent="0.25">
      <c r="E793" s="11"/>
      <c r="F793" s="11"/>
      <c r="M793" s="11"/>
      <c r="N793" s="11"/>
      <c r="O793" s="11"/>
      <c r="P793" s="11"/>
    </row>
    <row r="794" spans="5:16" x14ac:dyDescent="0.25">
      <c r="E794" s="11"/>
      <c r="F794" s="11"/>
      <c r="M794" s="11"/>
      <c r="N794" s="11"/>
      <c r="O794" s="11"/>
      <c r="P794" s="11"/>
    </row>
    <row r="795" spans="5:16" x14ac:dyDescent="0.25">
      <c r="E795" s="11"/>
      <c r="F795" s="11"/>
      <c r="M795" s="11"/>
      <c r="N795" s="11"/>
      <c r="O795" s="11"/>
      <c r="P795" s="11"/>
    </row>
    <row r="796" spans="5:16" x14ac:dyDescent="0.25">
      <c r="E796" s="11"/>
      <c r="F796" s="11"/>
      <c r="M796" s="11"/>
      <c r="N796" s="11"/>
      <c r="O796" s="11"/>
    </row>
  </sheetData>
  <mergeCells count="2">
    <mergeCell ref="G1:L1"/>
    <mergeCell ref="C121:G121"/>
  </mergeCells>
  <conditionalFormatting sqref="E3:E103">
    <cfRule type="expression" dxfId="4" priority="2">
      <formula>T3&gt;3</formula>
    </cfRule>
  </conditionalFormatting>
  <conditionalFormatting sqref="F3:F103">
    <cfRule type="expression" dxfId="3" priority="1">
      <formula>T3&gt;5</formula>
    </cfRule>
  </conditionalFormatting>
  <conditionalFormatting sqref="T3:T103">
    <cfRule type="cellIs" dxfId="2" priority="3" operator="between">
      <formula>7</formula>
      <formula>11</formula>
    </cfRule>
    <cfRule type="cellIs" dxfId="1" priority="4" operator="equal">
      <formula>6</formula>
    </cfRule>
    <cfRule type="cellIs" dxfId="0" priority="5"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WK6 B9 6.26.25</vt:lpstr>
      <vt:lpstr>HDCPS</vt:lpstr>
      <vt:lpstr>'WK6 B9 6.26.25'!Print_Area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2025-06-30T16:15:29Z</cp:lastPrinted>
  <dcterms:created xsi:type="dcterms:W3CDTF">2025-06-30T15:36:03Z</dcterms:created>
  <dcterms:modified xsi:type="dcterms:W3CDTF">2025-06-30T16:24:17Z</dcterms:modified>
</cp:coreProperties>
</file>